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 activeTab="2"/>
  </bookViews>
  <sheets>
    <sheet name="Расчет из" sheetId="5" r:id="rId1"/>
    <sheet name="1" sheetId="6" r:id="rId2"/>
    <sheet name="2" sheetId="7" r:id="rId3"/>
  </sheets>
  <definedNames>
    <definedName name="_Fill" hidden="1">#REF!</definedName>
    <definedName name="_xlnm._FilterDatabase" localSheetId="0" hidden="1">'Расчет из'!$A$2:$BG$3</definedName>
    <definedName name="_xlnm.Print_Titles" localSheetId="0">'Расчет из'!$1:$2</definedName>
    <definedName name="материалы" hidden="1">#REF!</definedName>
    <definedName name="мор" hidden="1">#REF!</definedName>
    <definedName name="тдл" hidden="1">#REF!</definedName>
  </definedNames>
  <calcPr calcId="152511"/>
</workbook>
</file>

<file path=xl/calcChain.xml><?xml version="1.0" encoding="utf-8"?>
<calcChain xmlns="http://schemas.openxmlformats.org/spreadsheetml/2006/main">
  <c r="J32" i="7" l="1"/>
  <c r="I32" i="7"/>
  <c r="H32" i="7"/>
  <c r="J31" i="7"/>
  <c r="I31" i="7"/>
  <c r="H31" i="7"/>
  <c r="J30" i="7"/>
  <c r="I30" i="7"/>
  <c r="H30" i="7"/>
  <c r="J29" i="7"/>
  <c r="I29" i="7"/>
  <c r="H29" i="7"/>
  <c r="J28" i="7"/>
  <c r="I28" i="7"/>
  <c r="H28" i="7"/>
  <c r="J27" i="7"/>
  <c r="I27" i="7"/>
  <c r="H27" i="7"/>
  <c r="J26" i="7"/>
  <c r="I26" i="7"/>
  <c r="H26" i="7"/>
  <c r="J25" i="7"/>
  <c r="I25" i="7"/>
  <c r="H25" i="7"/>
  <c r="J24" i="7"/>
  <c r="I24" i="7"/>
  <c r="H24" i="7"/>
  <c r="J23" i="7"/>
  <c r="I23" i="7"/>
  <c r="H23" i="7"/>
  <c r="J22" i="7"/>
  <c r="I22" i="7"/>
  <c r="H22" i="7"/>
  <c r="J21" i="7"/>
  <c r="I21" i="7"/>
  <c r="H21" i="7"/>
  <c r="J20" i="7"/>
  <c r="I20" i="7"/>
  <c r="H20" i="7"/>
  <c r="J19" i="7"/>
  <c r="I19" i="7"/>
  <c r="H19" i="7"/>
  <c r="J18" i="7"/>
  <c r="I18" i="7"/>
  <c r="H18" i="7"/>
  <c r="J17" i="7"/>
  <c r="I17" i="7"/>
  <c r="H17" i="7"/>
  <c r="J16" i="7"/>
  <c r="I16" i="7"/>
  <c r="H16" i="7"/>
  <c r="J15" i="7"/>
  <c r="I15" i="7"/>
  <c r="H15" i="7"/>
  <c r="J14" i="7"/>
  <c r="I14" i="7"/>
  <c r="H14" i="7"/>
  <c r="J13" i="7"/>
  <c r="I13" i="7"/>
  <c r="H13" i="7"/>
  <c r="J12" i="7"/>
  <c r="I12" i="7"/>
  <c r="H12" i="7"/>
  <c r="J11" i="7"/>
  <c r="I11" i="7"/>
  <c r="H11" i="7"/>
  <c r="J10" i="7"/>
  <c r="I10" i="7"/>
  <c r="H10" i="7"/>
  <c r="J9" i="7"/>
  <c r="I9" i="7"/>
  <c r="H9" i="7"/>
  <c r="J8" i="7"/>
  <c r="I8" i="7"/>
  <c r="H8" i="7"/>
  <c r="J7" i="7"/>
  <c r="I7" i="7"/>
  <c r="H7" i="7"/>
  <c r="J6" i="7"/>
  <c r="I6" i="7"/>
  <c r="H6" i="7"/>
  <c r="J5" i="7"/>
  <c r="I5" i="7"/>
  <c r="H5" i="7"/>
  <c r="J4" i="7"/>
  <c r="I4" i="7"/>
  <c r="H4" i="7"/>
  <c r="J3" i="7"/>
  <c r="H3" i="7" s="1"/>
  <c r="I3" i="7"/>
  <c r="J2" i="7"/>
  <c r="I2" i="7"/>
  <c r="H2" i="7"/>
  <c r="K2" i="6"/>
  <c r="K3" i="6"/>
  <c r="I3" i="6" s="1"/>
  <c r="K4" i="6"/>
  <c r="I4" i="6" s="1"/>
  <c r="K5" i="6"/>
  <c r="I5" i="6" s="1"/>
  <c r="K6" i="6"/>
  <c r="I6" i="6" s="1"/>
  <c r="K7" i="6"/>
  <c r="I7" i="6" s="1"/>
  <c r="K8" i="6"/>
  <c r="I8" i="6" s="1"/>
  <c r="K9" i="6"/>
  <c r="K10" i="6"/>
  <c r="I10" i="6" s="1"/>
  <c r="K11" i="6"/>
  <c r="I11" i="6" s="1"/>
  <c r="K12" i="6"/>
  <c r="I12" i="6" s="1"/>
  <c r="K13" i="6"/>
  <c r="I13" i="6" s="1"/>
  <c r="K14" i="6"/>
  <c r="I14" i="6" s="1"/>
  <c r="K15" i="6"/>
  <c r="I15" i="6" s="1"/>
  <c r="K16" i="6"/>
  <c r="I16" i="6" s="1"/>
  <c r="K17" i="6"/>
  <c r="I17" i="6" s="1"/>
  <c r="K18" i="6"/>
  <c r="I18" i="6" s="1"/>
  <c r="K19" i="6"/>
  <c r="I19" i="6" s="1"/>
  <c r="K20" i="6"/>
  <c r="I20" i="6" s="1"/>
  <c r="K21" i="6"/>
  <c r="I21" i="6" s="1"/>
  <c r="K22" i="6"/>
  <c r="I22" i="6" s="1"/>
  <c r="K23" i="6"/>
  <c r="I23" i="6" s="1"/>
  <c r="K24" i="6"/>
  <c r="I24" i="6" s="1"/>
  <c r="K25" i="6"/>
  <c r="I25" i="6" s="1"/>
  <c r="K26" i="6"/>
  <c r="I26" i="6" s="1"/>
  <c r="K27" i="6"/>
  <c r="I27" i="6" s="1"/>
  <c r="K28" i="6"/>
  <c r="I28" i="6" s="1"/>
  <c r="K29" i="6"/>
  <c r="I29" i="6" s="1"/>
  <c r="K30" i="6"/>
  <c r="I30" i="6" s="1"/>
  <c r="K31" i="6"/>
  <c r="I31" i="6" s="1"/>
  <c r="K32" i="6"/>
  <c r="I32" i="6" s="1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2" i="6"/>
  <c r="I2" i="6"/>
  <c r="I9" i="6"/>
  <c r="D2" i="7" l="1"/>
  <c r="D3" i="7" s="1"/>
  <c r="D4" i="7" s="1"/>
  <c r="E2" i="6"/>
  <c r="A2" i="7" l="1"/>
  <c r="E2" i="7" s="1"/>
  <c r="D5" i="7"/>
  <c r="A5" i="7" s="1"/>
  <c r="B2" i="6"/>
  <c r="A2" i="6" s="1"/>
  <c r="E3" i="6"/>
  <c r="D2" i="6" l="1"/>
  <c r="G2" i="6"/>
  <c r="F2" i="6"/>
  <c r="B3" i="6"/>
  <c r="A3" i="6" s="1"/>
  <c r="A3" i="7"/>
  <c r="A4" i="7" s="1"/>
  <c r="F2" i="7"/>
  <c r="C2" i="7"/>
  <c r="D6" i="7"/>
  <c r="A6" i="7" s="1"/>
  <c r="E4" i="6"/>
  <c r="C3" i="7" l="1"/>
  <c r="B3" i="7" s="1"/>
  <c r="D3" i="6"/>
  <c r="C3" i="6" s="1"/>
  <c r="G3" i="6"/>
  <c r="F3" i="6"/>
  <c r="B4" i="6"/>
  <c r="A4" i="6" s="1"/>
  <c r="E3" i="7"/>
  <c r="F3" i="7"/>
  <c r="F4" i="7"/>
  <c r="C4" i="7"/>
  <c r="B4" i="7" s="1"/>
  <c r="C5" i="7"/>
  <c r="F5" i="7"/>
  <c r="D7" i="7"/>
  <c r="A7" i="7" s="1"/>
  <c r="E4" i="7"/>
  <c r="E5" i="7"/>
  <c r="E5" i="6"/>
  <c r="B5" i="7" l="1"/>
  <c r="D4" i="6"/>
  <c r="C4" i="6" s="1"/>
  <c r="F4" i="6"/>
  <c r="G4" i="6"/>
  <c r="B5" i="6"/>
  <c r="A5" i="6" s="1"/>
  <c r="F6" i="7"/>
  <c r="C6" i="7"/>
  <c r="B6" i="7" s="1"/>
  <c r="E6" i="7"/>
  <c r="D8" i="7"/>
  <c r="A8" i="7" s="1"/>
  <c r="E6" i="6"/>
  <c r="D5" i="6" l="1"/>
  <c r="C5" i="6" s="1"/>
  <c r="G5" i="6"/>
  <c r="F5" i="6"/>
  <c r="C7" i="7"/>
  <c r="B7" i="7" s="1"/>
  <c r="F7" i="7"/>
  <c r="E7" i="7"/>
  <c r="D9" i="7"/>
  <c r="A9" i="7" s="1"/>
  <c r="B6" i="6"/>
  <c r="A6" i="6" s="1"/>
  <c r="E7" i="6"/>
  <c r="D6" i="6" l="1"/>
  <c r="C6" i="6" s="1"/>
  <c r="F6" i="6"/>
  <c r="G6" i="6"/>
  <c r="B7" i="6"/>
  <c r="A7" i="6" s="1"/>
  <c r="F8" i="7"/>
  <c r="C8" i="7"/>
  <c r="B8" i="7" s="1"/>
  <c r="E8" i="7"/>
  <c r="E8" i="6"/>
  <c r="B8" i="6" s="1"/>
  <c r="A8" i="6" l="1"/>
  <c r="F7" i="6"/>
  <c r="G7" i="6"/>
  <c r="D7" i="6"/>
  <c r="C7" i="6" s="1"/>
  <c r="C9" i="7"/>
  <c r="B9" i="7" s="1"/>
  <c r="F9" i="7"/>
  <c r="E9" i="7"/>
  <c r="E9" i="6"/>
  <c r="B9" i="6" s="1"/>
  <c r="A9" i="6" l="1"/>
  <c r="G8" i="6"/>
  <c r="D8" i="6"/>
  <c r="C8" i="6" s="1"/>
  <c r="F8" i="6"/>
  <c r="D9" i="6" l="1"/>
  <c r="C9" i="6" s="1"/>
  <c r="F9" i="6"/>
  <c r="G9" i="6"/>
</calcChain>
</file>

<file path=xl/sharedStrings.xml><?xml version="1.0" encoding="utf-8"?>
<sst xmlns="http://schemas.openxmlformats.org/spreadsheetml/2006/main" count="82" uniqueCount="23">
  <si>
    <t>Кол-во</t>
  </si>
  <si>
    <t>тн</t>
  </si>
  <si>
    <t>Наименование материалов и оборудования</t>
  </si>
  <si>
    <t>Ед. изм</t>
  </si>
  <si>
    <t>МОЛ</t>
  </si>
  <si>
    <t xml:space="preserve">Поставка </t>
  </si>
  <si>
    <t>Сталь листовая горячекатанная</t>
  </si>
  <si>
    <t>Иванов</t>
  </si>
  <si>
    <t>Ф.И.О.</t>
  </si>
  <si>
    <t>Дата</t>
  </si>
  <si>
    <t>Наименование</t>
  </si>
  <si>
    <t>Количество</t>
  </si>
  <si>
    <t>№</t>
  </si>
  <si>
    <t>Кузьмин</t>
  </si>
  <si>
    <t>ююююю</t>
  </si>
  <si>
    <t>яяяяяя</t>
  </si>
  <si>
    <t>дддд</t>
  </si>
  <si>
    <t>строка-2</t>
  </si>
  <si>
    <t>столб</t>
  </si>
  <si>
    <t>птррр</t>
  </si>
  <si>
    <t>епрост</t>
  </si>
  <si>
    <t>уорв</t>
  </si>
  <si>
    <t>доп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</si>
</sst>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(* #,##0.00_);_(* \(#,##0.00\);_(* &quot;-&quot;??_);_(@_)"/>
    <numFmt numFmtId="165" formatCode="_-* #,##0\ _F_-;\-* #,##0\ _F_-;_-* &quot;-&quot;\ _F_-;_-@_-"/>
    <numFmt numFmtId="166" formatCode="_-* #,##0.00\ _F_-;\-* #,##0.00\ _F_-;_-* &quot;-&quot;??\ _F_-;_-@_-"/>
    <numFmt numFmtId="167" formatCode="0.000"/>
    <numFmt numFmtId="168" formatCode="#."/>
    <numFmt numFmtId="169" formatCode="#,##0&quot;$&quot;;[Red]\-#,##0&quot;$&quot;"/>
    <numFmt numFmtId="170" formatCode="#,##0.00&quot;$&quot;;[Red]\-#,##0.00&quot;$&quot;"/>
    <numFmt numFmtId="171" formatCode="&quot;See Note &quot;\ #"/>
    <numFmt numFmtId="172" formatCode="_-* #,##0.00&quot;р.&quot;_-;\-* #,##0.00&quot;р.&quot;_-;_-* \-??&quot;р.&quot;_-;_-@_-"/>
    <numFmt numFmtId="173" formatCode="_-* #,##0.00\ _р_._-;\-* #,##0.00\ _р_._-;_-* &quot;-&quot;??\ _р_._-;_-@_-"/>
    <numFmt numFmtId="174" formatCode="#,##0.00_ ;\-#,##0.00\ "/>
    <numFmt numFmtId="175" formatCode="0.00;[Red]0.00"/>
    <numFmt numFmtId="176" formatCode="[$-419]d\ mmm;@"/>
  </numFmts>
  <fonts count="5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Helv"/>
      <family val="2"/>
      <charset val="204"/>
    </font>
    <font>
      <sz val="8"/>
      <color indexed="64"/>
      <name val="Times New Roman"/>
      <family val="1"/>
      <charset val="204"/>
    </font>
    <font>
      <sz val="10"/>
      <name val="Helv"/>
    </font>
    <font>
      <sz val="8"/>
      <name val="Helvetica-Narrow"/>
      <family val="2"/>
    </font>
    <font>
      <sz val="11"/>
      <color indexed="8"/>
      <name val="Calibri"/>
      <family val="2"/>
      <charset val="204"/>
    </font>
    <font>
      <b/>
      <sz val="8"/>
      <color indexed="6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Helv"/>
      <charset val="204"/>
    </font>
    <font>
      <u/>
      <sz val="7.7"/>
      <color theme="10"/>
      <name val="Calibri"/>
      <family val="2"/>
      <charset val="204"/>
    </font>
    <font>
      <b/>
      <sz val="12"/>
      <name val="Times New Roman CYR"/>
      <family val="1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b/>
      <sz val="10"/>
      <name val="Pragmatica"/>
      <charset val="204"/>
    </font>
    <font>
      <sz val="11"/>
      <color indexed="9"/>
      <name val="Calibri"/>
      <family val="2"/>
      <charset val="204"/>
    </font>
    <font>
      <b/>
      <sz val="10"/>
      <name val="Arial"/>
      <family val="2"/>
      <charset val="204"/>
    </font>
    <font>
      <sz val="8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NewtonCTT"/>
    </font>
    <font>
      <sz val="11"/>
      <color indexed="8"/>
      <name val="Book Antiqua"/>
      <family val="2"/>
      <charset val="204"/>
    </font>
    <font>
      <sz val="11"/>
      <color indexed="17"/>
      <name val="Calibri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71">
    <xf numFmtId="0" fontId="0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6" fillId="0" borderId="0"/>
    <xf numFmtId="0" fontId="10" fillId="0" borderId="0"/>
    <xf numFmtId="0" fontId="6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5" fillId="0" borderId="0"/>
    <xf numFmtId="0" fontId="11" fillId="0" borderId="0"/>
    <xf numFmtId="0" fontId="11" fillId="0" borderId="0"/>
    <xf numFmtId="0" fontId="12" fillId="0" borderId="0"/>
    <xf numFmtId="0" fontId="13" fillId="0" borderId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0" fontId="2" fillId="0" borderId="0"/>
    <xf numFmtId="0" fontId="2" fillId="0" borderId="0"/>
    <xf numFmtId="0" fontId="8" fillId="0" borderId="0" applyNumberFormat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18" fillId="0" borderId="0"/>
    <xf numFmtId="0" fontId="19" fillId="0" borderId="0"/>
    <xf numFmtId="0" fontId="13" fillId="0" borderId="0"/>
    <xf numFmtId="0" fontId="20" fillId="0" borderId="0" applyNumberFormat="0" applyFill="0" applyBorder="0" applyAlignment="0" applyProtection="0">
      <alignment vertical="top"/>
      <protection locked="0"/>
    </xf>
    <xf numFmtId="44" fontId="10" fillId="0" borderId="0" applyFont="0" applyFill="0" applyBorder="0" applyAlignment="0" applyProtection="0"/>
    <xf numFmtId="0" fontId="21" fillId="0" borderId="4" applyNumberFormat="0" applyFill="0" applyProtection="0">
      <alignment horizontal="center"/>
    </xf>
    <xf numFmtId="0" fontId="10" fillId="0" borderId="0" applyFill="0" applyProtection="0"/>
    <xf numFmtId="0" fontId="10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 applyFill="0" applyProtection="0"/>
    <xf numFmtId="0" fontId="10" fillId="0" borderId="0"/>
    <xf numFmtId="0" fontId="15" fillId="0" borderId="0"/>
    <xf numFmtId="0" fontId="15" fillId="0" borderId="0"/>
    <xf numFmtId="0" fontId="10" fillId="0" borderId="0"/>
    <xf numFmtId="0" fontId="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2" fillId="0" borderId="0" applyNumberFormat="0" applyFont="0" applyFill="0" applyBorder="0" applyAlignment="0" applyProtection="0">
      <alignment vertical="top"/>
    </xf>
    <xf numFmtId="0" fontId="7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3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23" fillId="0" borderId="0"/>
    <xf numFmtId="0" fontId="23" fillId="0" borderId="0"/>
    <xf numFmtId="0" fontId="13" fillId="0" borderId="0"/>
    <xf numFmtId="0" fontId="13" fillId="0" borderId="0"/>
    <xf numFmtId="0" fontId="19" fillId="0" borderId="0"/>
    <xf numFmtId="0" fontId="23" fillId="0" borderId="0"/>
    <xf numFmtId="0" fontId="13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3" fillId="0" borderId="0"/>
    <xf numFmtId="0" fontId="23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3" fillId="0" borderId="0"/>
    <xf numFmtId="0" fontId="1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3" fillId="0" borderId="0"/>
    <xf numFmtId="168" fontId="24" fillId="0" borderId="0">
      <protection locked="0"/>
    </xf>
    <xf numFmtId="168" fontId="24" fillId="0" borderId="0">
      <protection locked="0"/>
    </xf>
    <xf numFmtId="168" fontId="24" fillId="0" borderId="0">
      <protection locked="0"/>
    </xf>
    <xf numFmtId="168" fontId="24" fillId="0" borderId="5">
      <protection locked="0"/>
    </xf>
    <xf numFmtId="168" fontId="25" fillId="0" borderId="0">
      <protection locked="0"/>
    </xf>
    <xf numFmtId="168" fontId="25" fillId="0" borderId="0">
      <protection locked="0"/>
    </xf>
    <xf numFmtId="0" fontId="26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15" fillId="0" borderId="0"/>
    <xf numFmtId="0" fontId="8" fillId="0" borderId="0"/>
    <xf numFmtId="171" fontId="29" fillId="0" borderId="0">
      <alignment horizontal="left"/>
    </xf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20" borderId="0" applyNumberFormat="0" applyBorder="0" applyAlignment="0" applyProtection="0"/>
    <xf numFmtId="0" fontId="30" fillId="8" borderId="6" applyNumberFormat="0" applyAlignment="0" applyProtection="0"/>
    <xf numFmtId="0" fontId="31" fillId="21" borderId="7" applyNumberFormat="0" applyAlignment="0" applyProtection="0"/>
    <xf numFmtId="0" fontId="32" fillId="21" borderId="6" applyNumberFormat="0" applyAlignment="0" applyProtection="0"/>
    <xf numFmtId="0" fontId="33" fillId="22" borderId="8"/>
    <xf numFmtId="172" fontId="15" fillId="0" borderId="0" applyFill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8" fillId="0" borderId="1">
      <alignment horizontal="right"/>
    </xf>
    <xf numFmtId="0" fontId="37" fillId="0" borderId="12" applyNumberFormat="0" applyFill="0" applyAlignment="0" applyProtection="0"/>
    <xf numFmtId="0" fontId="38" fillId="23" borderId="13" applyNumberFormat="0" applyAlignment="0" applyProtection="0"/>
    <xf numFmtId="0" fontId="39" fillId="0" borderId="0" applyNumberFormat="0" applyFill="0" applyBorder="0" applyAlignment="0" applyProtection="0"/>
    <xf numFmtId="0" fontId="40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 applyNumberFormat="0" applyFont="0" applyFill="0" applyBorder="0" applyAlignment="0" applyProtection="0">
      <alignment vertical="top"/>
    </xf>
    <xf numFmtId="0" fontId="8" fillId="0" borderId="0"/>
    <xf numFmtId="0" fontId="23" fillId="0" borderId="0"/>
    <xf numFmtId="0" fontId="8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/>
    <xf numFmtId="0" fontId="41" fillId="4" borderId="0" applyNumberFormat="0" applyBorder="0" applyAlignment="0" applyProtection="0"/>
    <xf numFmtId="0" fontId="42" fillId="0" borderId="0" applyNumberFormat="0" applyFill="0" applyBorder="0" applyAlignment="0" applyProtection="0"/>
    <xf numFmtId="0" fontId="15" fillId="25" borderId="14" applyNumberFormat="0" applyAlignment="0" applyProtection="0"/>
    <xf numFmtId="0" fontId="43" fillId="0" borderId="15" applyNumberFormat="0" applyFill="0" applyAlignment="0" applyProtection="0"/>
    <xf numFmtId="0" fontId="44" fillId="0" borderId="0" applyNumberFormat="0" applyFill="0" applyBorder="0" applyAlignment="0" applyProtection="0"/>
    <xf numFmtId="3" fontId="45" fillId="0" borderId="1" applyFont="0" applyFill="0" applyBorder="0" applyAlignment="0" applyProtection="0">
      <alignment horizontal="center" vertical="center"/>
      <protection locked="0"/>
    </xf>
    <xf numFmtId="0" fontId="29" fillId="0" borderId="1">
      <alignment horizontal="centerContinuous" vertical="center" wrapText="1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7" fillId="5" borderId="0" applyNumberFormat="0" applyBorder="0" applyAlignment="0" applyProtection="0"/>
    <xf numFmtId="4" fontId="8" fillId="0" borderId="1"/>
    <xf numFmtId="168" fontId="24" fillId="0" borderId="0">
      <protection locked="0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49" fillId="0" borderId="1" xfId="0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vertical="center"/>
    </xf>
    <xf numFmtId="0" fontId="17" fillId="2" borderId="20" xfId="0" applyFont="1" applyFill="1" applyBorder="1" applyAlignment="1">
      <alignment horizontal="center" vertical="center"/>
    </xf>
    <xf numFmtId="167" fontId="17" fillId="2" borderId="18" xfId="0" applyNumberFormat="1" applyFont="1" applyFill="1" applyBorder="1" applyAlignment="1">
      <alignment horizontal="center" vertical="center"/>
    </xf>
    <xf numFmtId="0" fontId="0" fillId="0" borderId="0" xfId="0" applyBorder="1"/>
    <xf numFmtId="0" fontId="48" fillId="2" borderId="25" xfId="0" applyFont="1" applyFill="1" applyBorder="1" applyAlignment="1">
      <alignment vertical="center" wrapText="1"/>
    </xf>
    <xf numFmtId="0" fontId="48" fillId="2" borderId="24" xfId="0" applyFont="1" applyFill="1" applyBorder="1" applyAlignment="1">
      <alignment vertical="center" wrapText="1"/>
    </xf>
    <xf numFmtId="0" fontId="48" fillId="2" borderId="2" xfId="0" applyFont="1" applyFill="1" applyBorder="1" applyAlignment="1">
      <alignment vertical="center" wrapText="1"/>
    </xf>
    <xf numFmtId="0" fontId="48" fillId="2" borderId="23" xfId="0" applyFont="1" applyFill="1" applyBorder="1" applyAlignment="1">
      <alignment vertical="center" wrapText="1"/>
    </xf>
    <xf numFmtId="0" fontId="8" fillId="0" borderId="0" xfId="0" applyFont="1" applyBorder="1"/>
    <xf numFmtId="0" fontId="49" fillId="26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0" fillId="0" borderId="1" xfId="0" applyBorder="1"/>
    <xf numFmtId="14" fontId="0" fillId="0" borderId="1" xfId="0" applyNumberFormat="1" applyBorder="1"/>
    <xf numFmtId="176" fontId="17" fillId="2" borderId="3" xfId="0" applyNumberFormat="1" applyFont="1" applyFill="1" applyBorder="1" applyAlignment="1">
      <alignment horizontal="center"/>
    </xf>
    <xf numFmtId="176" fontId="17" fillId="2" borderId="22" xfId="0" applyNumberFormat="1" applyFont="1" applyFill="1" applyBorder="1" applyAlignment="1">
      <alignment horizontal="center"/>
    </xf>
    <xf numFmtId="176" fontId="17" fillId="2" borderId="17" xfId="0" applyNumberFormat="1" applyFont="1" applyFill="1" applyBorder="1" applyAlignment="1">
      <alignment horizontal="center"/>
    </xf>
    <xf numFmtId="176" fontId="17" fillId="2" borderId="16" xfId="0" applyNumberFormat="1" applyFont="1" applyFill="1" applyBorder="1" applyAlignment="1">
      <alignment horizontal="center"/>
    </xf>
    <xf numFmtId="14" fontId="0" fillId="0" borderId="0" xfId="0" applyNumberFormat="1" applyBorder="1"/>
    <xf numFmtId="14" fontId="0" fillId="27" borderId="1" xfId="0" applyNumberFormat="1" applyFill="1" applyBorder="1"/>
    <xf numFmtId="0" fontId="0" fillId="0" borderId="26" xfId="0" applyBorder="1"/>
    <xf numFmtId="1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6" xfId="0" applyBorder="1"/>
    <xf numFmtId="14" fontId="0" fillId="0" borderId="31" xfId="0" applyNumberFormat="1" applyBorder="1"/>
    <xf numFmtId="0" fontId="0" fillId="0" borderId="17" xfId="0" applyBorder="1"/>
    <xf numFmtId="0" fontId="8" fillId="0" borderId="0" xfId="0" applyFont="1"/>
    <xf numFmtId="0" fontId="0" fillId="0" borderId="0" xfId="0" applyFill="1"/>
    <xf numFmtId="0" fontId="50" fillId="27" borderId="0" xfId="0" applyFont="1" applyFill="1"/>
    <xf numFmtId="0" fontId="0" fillId="27" borderId="1" xfId="0" applyFill="1" applyBorder="1"/>
  </cellXfs>
  <cellStyles count="271">
    <cellStyle name="_2 см АБК-2" xfId="93"/>
    <cellStyle name="_2Ге" xfId="94"/>
    <cellStyle name="_SmLoc1" xfId="95"/>
    <cellStyle name="_АБК ДНС-2 монтаж" xfId="96"/>
    <cellStyle name="_АБК КСП-21" xfId="97"/>
    <cellStyle name="_АБК ЦПСН" xfId="98"/>
    <cellStyle name="_Аптека" xfId="99"/>
    <cellStyle name="_БАЗА ОТДЫХА Удорожание материалов" xfId="100"/>
    <cellStyle name="_Блок-бокс" xfId="101"/>
    <cellStyle name="_Выполнение апрель ТНК" xfId="102"/>
    <cellStyle name="_деф СМР" xfId="103"/>
    <cellStyle name="_Дефектная ведомость" xfId="104"/>
    <cellStyle name="_ДНС-1. Удорожание матер. к доп.смете 1" xfId="105"/>
    <cellStyle name="_ДНС-1. Удорожание материалов  к доп. смете 2" xfId="106"/>
    <cellStyle name="_ДНС-24 Рынок" xfId="107"/>
    <cellStyle name="_ДНС-26 Цех канатных работ-полный объем" xfId="108"/>
    <cellStyle name="_ДНС-39" xfId="109"/>
    <cellStyle name="_Дог.цена КСП-10" xfId="110"/>
    <cellStyle name="_Договорная цена РВС-10000м3" xfId="111"/>
    <cellStyle name="_доп.работы ЦПСН" xfId="112"/>
    <cellStyle name="_доп.смета здравпункт ДНС-28" xfId="113"/>
    <cellStyle name="_Ермаковское м.р ДНС-4" xfId="114"/>
    <cellStyle name="_Ершовое мр" xfId="115"/>
    <cellStyle name="_Защит.устр." xfId="116"/>
    <cellStyle name="_индекс" xfId="117"/>
    <cellStyle name="_К по УИК" xfId="118"/>
    <cellStyle name="_Кап.ремонт кровли КНС-17" xfId="119"/>
    <cellStyle name="_Кап.ремонт оконных блоков" xfId="120"/>
    <cellStyle name="_Копия Копия 1050-пн смета" xfId="121"/>
    <cellStyle name="_КПП на КСП-16" xfId="122"/>
    <cellStyle name="_Кровля станции водопонижения" xfId="123"/>
    <cellStyle name="_КС-3 июнь  К616" xfId="124"/>
    <cellStyle name="_КС-3, ОС" xfId="125"/>
    <cellStyle name="_Куст 633" xfId="126"/>
    <cellStyle name="_Куст 90 НП-А6" xfId="127"/>
    <cellStyle name="_Локальная смета" xfId="128"/>
    <cellStyle name="_Локальная смета (2)" xfId="129"/>
    <cellStyle name="_мат каб СНГ (6)" xfId="130"/>
    <cellStyle name="_материалы   окт склад  №7 ЦМТО и КО" xfId="131"/>
    <cellStyle name="_Материалы ДНС-24 -октябрь" xfId="132"/>
    <cellStyle name="_материалы Мыхпай электрика" xfId="133"/>
    <cellStyle name="_Материалы эстакада ОЗ.Долгое" xfId="134"/>
    <cellStyle name="_Материалы-1" xfId="135"/>
    <cellStyle name="_ННП" xfId="136"/>
    <cellStyle name="_НП-7 к130" xfId="137"/>
    <cellStyle name="_Образцы форм ННП-2004" xfId="138"/>
    <cellStyle name="_Операторная КНС-3Б" xfId="139"/>
    <cellStyle name="_Перевод скважин на ППД к352" xfId="140"/>
    <cellStyle name="_Площадка" xfId="141"/>
    <cellStyle name="_ПНР см7" xfId="142"/>
    <cellStyle name="_Приложения" xfId="34"/>
    <cellStyle name="_Радуга" xfId="143"/>
    <cellStyle name="_Разд вед" xfId="35"/>
    <cellStyle name="_Расчет сметных затрат механизмов" xfId="144"/>
    <cellStyle name="_Расчет стоимости работ-1" xfId="145"/>
    <cellStyle name="_см УПСВ-3001  ТНК" xfId="146"/>
    <cellStyle name="_смета Усиление свай  изм" xfId="147"/>
    <cellStyle name="_Справка КС-3" xfId="148"/>
    <cellStyle name="_сср - сколково " xfId="11"/>
    <cellStyle name="_СТО-1-1-1" xfId="149"/>
    <cellStyle name="_Столовая № 10 (лок.смета № 1)" xfId="150"/>
    <cellStyle name="_Столовая №10" xfId="151"/>
    <cellStyle name="_Столовая №10-1" xfId="152"/>
    <cellStyle name="_Столовая ДНС-19" xfId="153"/>
    <cellStyle name="_Удорожание материалов за Июнь 2008г АБК ДНС-1" xfId="154"/>
    <cellStyle name="_Ф 2  КПП  август  2" xfId="155"/>
    <cellStyle name="_ф2" xfId="12"/>
    <cellStyle name="_Ф-2(2)" xfId="156"/>
    <cellStyle name="_ЦЭ и ОТ к.853- полный объем" xfId="157"/>
    <cellStyle name="_Электр АБК ДНС-2" xfId="158"/>
    <cellStyle name="”€ќђќ‘ћ‚›‰" xfId="159"/>
    <cellStyle name="”€љ‘€ђћ‚ђќќ›‰" xfId="160"/>
    <cellStyle name="„…ќ…†ќ›‰" xfId="161"/>
    <cellStyle name="€’ћѓћ‚›‰" xfId="162"/>
    <cellStyle name="‡ђѓћ‹ћ‚ћљ1" xfId="163"/>
    <cellStyle name="‡ђѓћ‹ћ‚ћљ2" xfId="164"/>
    <cellStyle name="2.Жирный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Акцент1 2" xfId="172"/>
    <cellStyle name="40% - Акцент2 2" xfId="173"/>
    <cellStyle name="40% - Акцент3 2" xfId="174"/>
    <cellStyle name="40% - Акцент4 2" xfId="175"/>
    <cellStyle name="40% - Акцент5 2" xfId="176"/>
    <cellStyle name="40% - Акцент6 2" xfId="177"/>
    <cellStyle name="60% - Акцент1 2" xfId="178"/>
    <cellStyle name="60% - Акцент2 2" xfId="179"/>
    <cellStyle name="60% - Акцент3 2" xfId="180"/>
    <cellStyle name="60% - Акцент4 2" xfId="181"/>
    <cellStyle name="60% - Акцент5 2" xfId="182"/>
    <cellStyle name="60% - Акцент6 2" xfId="183"/>
    <cellStyle name="Category" xfId="184"/>
    <cellStyle name="Comma [0]_Acer" xfId="185"/>
    <cellStyle name="Comma_Acer" xfId="186"/>
    <cellStyle name="Currency [0]_Acer" xfId="187"/>
    <cellStyle name="Currency_Acer" xfId="188"/>
    <cellStyle name="Excel Built-in Normal" xfId="33"/>
    <cellStyle name="Excel Built-in Normal 2" xfId="189"/>
    <cellStyle name="Normal_Acer" xfId="190"/>
    <cellStyle name="Unit" xfId="191"/>
    <cellStyle name="Акцент1 2" xfId="192"/>
    <cellStyle name="Акцент2 2" xfId="193"/>
    <cellStyle name="Акцент3 2" xfId="194"/>
    <cellStyle name="Акцент4 2" xfId="195"/>
    <cellStyle name="Акцент5 2" xfId="196"/>
    <cellStyle name="Акцент6 2" xfId="197"/>
    <cellStyle name="Ввод  2" xfId="198"/>
    <cellStyle name="Вывод 2" xfId="199"/>
    <cellStyle name="Вычисление 2" xfId="200"/>
    <cellStyle name="Гиперссылка 2" xfId="36"/>
    <cellStyle name="Группа" xfId="201"/>
    <cellStyle name="Денежный 2" xfId="37"/>
    <cellStyle name="Денежный 2 2" xfId="202"/>
    <cellStyle name="заголовок" xfId="38"/>
    <cellStyle name="Заголовок 1 2" xfId="203"/>
    <cellStyle name="Заголовок 2 2" xfId="204"/>
    <cellStyle name="Заголовок 3 2" xfId="205"/>
    <cellStyle name="Заголовок 4 2" xfId="206"/>
    <cellStyle name="Звезды" xfId="207"/>
    <cellStyle name="Итог 2" xfId="208"/>
    <cellStyle name="Контрольная ячейка 2" xfId="209"/>
    <cellStyle name="Название 2" xfId="210"/>
    <cellStyle name="Нейтральный 2" xfId="211"/>
    <cellStyle name="Обычный" xfId="0" builtinId="0"/>
    <cellStyle name="Обычный 10" xfId="39"/>
    <cellStyle name="Обычный 10 2" xfId="40"/>
    <cellStyle name="Обычный 10 2 2" xfId="41"/>
    <cellStyle name="Обычный 10 3" xfId="42"/>
    <cellStyle name="Обычный 10 4" xfId="43"/>
    <cellStyle name="Обычный 100" xfId="44"/>
    <cellStyle name="Обычный 11" xfId="6"/>
    <cellStyle name="Обычный 11 2" xfId="22"/>
    <cellStyle name="Обычный 11 2 2" xfId="45"/>
    <cellStyle name="Обычный 11 3" xfId="29"/>
    <cellStyle name="Обычный 11 3 2" xfId="46"/>
    <cellStyle name="Обычный 11 3 2 2" xfId="47"/>
    <cellStyle name="Обычный 11 3 3" xfId="48"/>
    <cellStyle name="Обычный 11 3 3 2" xfId="49"/>
    <cellStyle name="Обычный 11 3 4" xfId="50"/>
    <cellStyle name="Обычный 11 4" xfId="51"/>
    <cellStyle name="Обычный 12" xfId="4"/>
    <cellStyle name="Обычный 12 2" xfId="21"/>
    <cellStyle name="Обычный 13" xfId="212"/>
    <cellStyle name="Обычный 14" xfId="213"/>
    <cellStyle name="Обычный 15" xfId="214"/>
    <cellStyle name="Обычный 16" xfId="52"/>
    <cellStyle name="Обычный 16 2" xfId="215"/>
    <cellStyle name="Обычный 16 3" xfId="270"/>
    <cellStyle name="Обычный 17" xfId="216"/>
    <cellStyle name="Обычный 18" xfId="217"/>
    <cellStyle name="Обычный 19" xfId="218"/>
    <cellStyle name="Обычный 2" xfId="5"/>
    <cellStyle name="Обычный 2 10" xfId="53"/>
    <cellStyle name="Обычный 2 15" xfId="54"/>
    <cellStyle name="Обычный 2 2" xfId="8"/>
    <cellStyle name="Обычный 2 2 2" xfId="26"/>
    <cellStyle name="Обычный 2 2 2 2" xfId="55"/>
    <cellStyle name="Обычный 2 2 2 3" xfId="219"/>
    <cellStyle name="Обычный 2 2 3" xfId="220"/>
    <cellStyle name="Обычный 2 3" xfId="30"/>
    <cellStyle name="Обычный 2 4" xfId="56"/>
    <cellStyle name="Обычный 2 5" xfId="57"/>
    <cellStyle name="Обычный 2 6" xfId="27"/>
    <cellStyle name="Обычный 2 7" xfId="221"/>
    <cellStyle name="Обычный 20" xfId="222"/>
    <cellStyle name="Обычный 21" xfId="58"/>
    <cellStyle name="Обычный 22" xfId="265"/>
    <cellStyle name="Обычный 23" xfId="263"/>
    <cellStyle name="Обычный 24" xfId="268"/>
    <cellStyle name="Обычный 25" xfId="59"/>
    <cellStyle name="Обычный 3" xfId="3"/>
    <cellStyle name="Обычный 3 2" xfId="13"/>
    <cellStyle name="Обычный 3 2 2" xfId="60"/>
    <cellStyle name="Обычный 3 2 2 2" xfId="61"/>
    <cellStyle name="Обычный 3 2 3" xfId="62"/>
    <cellStyle name="Обычный 3 3" xfId="63"/>
    <cellStyle name="Обычный 4" xfId="10"/>
    <cellStyle name="Обычный 4 2" xfId="23"/>
    <cellStyle name="Обычный 4 3" xfId="64"/>
    <cellStyle name="Обычный 4 3 2" xfId="65"/>
    <cellStyle name="Обычный 4 4" xfId="66"/>
    <cellStyle name="Обычный 4 5" xfId="67"/>
    <cellStyle name="Обычный 5" xfId="25"/>
    <cellStyle name="Обычный 5 2" xfId="68"/>
    <cellStyle name="Обычный 5 3" xfId="69"/>
    <cellStyle name="Обычный 6" xfId="28"/>
    <cellStyle name="Обычный 6 2" xfId="70"/>
    <cellStyle name="Обычный 6 3" xfId="223"/>
    <cellStyle name="Обычный 7" xfId="71"/>
    <cellStyle name="Обычный 7 2" xfId="72"/>
    <cellStyle name="Обычный 7 2 2" xfId="73"/>
    <cellStyle name="Обычный 7 2 2 2" xfId="74"/>
    <cellStyle name="Обычный 7 2 2 2 2" xfId="75"/>
    <cellStyle name="Обычный 7 2 2 2 2 2" xfId="76"/>
    <cellStyle name="Обычный 7 2 2 2 2 2 2" xfId="77"/>
    <cellStyle name="Обычный 7 2 2 2 2 3" xfId="78"/>
    <cellStyle name="Обычный 7 2 2 2 2 3 2" xfId="79"/>
    <cellStyle name="Обычный 7 2 2 2 2 3 3" xfId="80"/>
    <cellStyle name="Обычный 7 2 2 3" xfId="81"/>
    <cellStyle name="Обычный 7 3" xfId="266"/>
    <cellStyle name="Обычный 8" xfId="9"/>
    <cellStyle name="Обычный 8 2" xfId="82"/>
    <cellStyle name="Обычный 9" xfId="83"/>
    <cellStyle name="Обычный 9 2" xfId="84"/>
    <cellStyle name="Обычный 9 2 3" xfId="224"/>
    <cellStyle name="Плохой 2" xfId="225"/>
    <cellStyle name="Пояснение 2" xfId="226"/>
    <cellStyle name="Примечание 2" xfId="227"/>
    <cellStyle name="Процентный 2" xfId="1"/>
    <cellStyle name="Процентный 3" xfId="32"/>
    <cellStyle name="Связанная ячейка 2" xfId="228"/>
    <cellStyle name="Стиль 1" xfId="14"/>
    <cellStyle name="Текст предупреждения 2" xfId="229"/>
    <cellStyle name="Тысячи [0]_Example " xfId="15"/>
    <cellStyle name="Тысячи(0)" xfId="230"/>
    <cellStyle name="Тысячи_Example " xfId="16"/>
    <cellStyle name="Упаковка" xfId="231"/>
    <cellStyle name="Финансовый 10" xfId="232"/>
    <cellStyle name="Финансовый 11" xfId="233"/>
    <cellStyle name="Финансовый 12" xfId="234"/>
    <cellStyle name="Финансовый 13" xfId="235"/>
    <cellStyle name="Финансовый 14" xfId="236"/>
    <cellStyle name="Финансовый 15" xfId="85"/>
    <cellStyle name="Финансовый 16" xfId="264"/>
    <cellStyle name="Финансовый 2" xfId="2"/>
    <cellStyle name="Финансовый 2 2" xfId="18"/>
    <cellStyle name="Финансовый 2 2 2" xfId="237"/>
    <cellStyle name="Финансовый 2 2 3" xfId="238"/>
    <cellStyle name="Финансовый 2 3" xfId="239"/>
    <cellStyle name="Финансовый 2 4" xfId="240"/>
    <cellStyle name="Финансовый 2 5" xfId="241"/>
    <cellStyle name="Финансовый 2 6" xfId="242"/>
    <cellStyle name="Финансовый 2_УДК; УКПГ" xfId="243"/>
    <cellStyle name="Финансовый 3" xfId="7"/>
    <cellStyle name="Финансовый 3 2" xfId="19"/>
    <cellStyle name="Финансовый 3 2 2" xfId="86"/>
    <cellStyle name="Финансовый 3 2 2 2" xfId="87"/>
    <cellStyle name="Финансовый 3 2 3" xfId="88"/>
    <cellStyle name="Финансовый 3 2 4" xfId="269"/>
    <cellStyle name="Финансовый 3 3" xfId="89"/>
    <cellStyle name="Финансовый 3 3 2" xfId="90"/>
    <cellStyle name="Финансовый 3 4" xfId="91"/>
    <cellStyle name="Финансовый 4" xfId="20"/>
    <cellStyle name="Финансовый 4 2" xfId="244"/>
    <cellStyle name="Финансовый 4 2 2 5" xfId="245"/>
    <cellStyle name="Финансовый 4 3" xfId="246"/>
    <cellStyle name="Финансовый 5" xfId="17"/>
    <cellStyle name="Финансовый 5 2" xfId="24"/>
    <cellStyle name="Финансовый 5 3" xfId="247"/>
    <cellStyle name="Финансовый 6" xfId="31"/>
    <cellStyle name="Финансовый 6 2" xfId="248"/>
    <cellStyle name="Финансовый 6 3" xfId="249"/>
    <cellStyle name="Финансовый 6 4" xfId="250"/>
    <cellStyle name="Финансовый 6 4 2" xfId="267"/>
    <cellStyle name="Финансовый 7" xfId="92"/>
    <cellStyle name="Финансовый 7 2" xfId="251"/>
    <cellStyle name="Финансовый 7 3" xfId="252"/>
    <cellStyle name="Финансовый 8" xfId="253"/>
    <cellStyle name="Финансовый 8 2" xfId="254"/>
    <cellStyle name="Финансовый 8 3" xfId="255"/>
    <cellStyle name="Финансовый 9" xfId="256"/>
    <cellStyle name="Финансовый 9 2" xfId="257"/>
    <cellStyle name="Финансовый 9 3" xfId="258"/>
    <cellStyle name="Финансовый 9 4" xfId="259"/>
    <cellStyle name="Хороший 2" xfId="260"/>
    <cellStyle name="Цена" xfId="261"/>
    <cellStyle name="Џђћ–…ќ’ќ›‰" xfId="262"/>
  </cellStyles>
  <dxfs count="0"/>
  <tableStyles count="0" defaultTableStyle="TableStyleMedium2" defaultPivotStyle="PivotStyleLight16"/>
  <colors>
    <mruColors>
      <color rgb="FFFFFF99"/>
      <color rgb="FFFFDD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G7"/>
  <sheetViews>
    <sheetView zoomScale="85" zoomScaleNormal="85" workbookViewId="0">
      <pane xSplit="3" ySplit="2" topLeftCell="S3" activePane="bottomRight" state="frozen"/>
      <selection pane="topRight" activeCell="K1" sqref="K1"/>
      <selection pane="bottomLeft" activeCell="A5" sqref="A5"/>
      <selection pane="bottomRight" activeCell="A8" sqref="A8"/>
    </sheetView>
  </sheetViews>
  <sheetFormatPr defaultColWidth="9.140625" defaultRowHeight="12.75" outlineLevelCol="1"/>
  <cols>
    <col min="1" max="1" width="44.140625" customWidth="1"/>
    <col min="2" max="2" width="9.5703125" customWidth="1"/>
    <col min="3" max="3" width="12.140625" customWidth="1"/>
    <col min="4" max="4" width="9.140625" customWidth="1" outlineLevel="1"/>
    <col min="5" max="5" width="11.28515625" customWidth="1" outlineLevel="1"/>
    <col min="6" max="33" width="9.140625" customWidth="1" outlineLevel="1"/>
    <col min="34" max="34" width="8.7109375" customWidth="1" outlineLevel="1"/>
    <col min="35" max="35" width="12.28515625" customWidth="1" outlineLevel="1"/>
    <col min="36" max="59" width="9.140625" customWidth="1" outlineLevel="1"/>
  </cols>
  <sheetData>
    <row r="1" spans="1:59" ht="30">
      <c r="A1" s="9" t="s">
        <v>2</v>
      </c>
      <c r="B1" s="11" t="s">
        <v>3</v>
      </c>
      <c r="C1" s="11" t="s">
        <v>5</v>
      </c>
      <c r="D1" s="19">
        <v>42767</v>
      </c>
      <c r="E1" s="20"/>
      <c r="F1" s="18">
        <v>42768</v>
      </c>
      <c r="G1" s="18"/>
      <c r="H1" s="18">
        <v>42769</v>
      </c>
      <c r="I1" s="18"/>
      <c r="J1" s="18">
        <v>42770</v>
      </c>
      <c r="K1" s="18"/>
      <c r="L1" s="18">
        <v>42771</v>
      </c>
      <c r="M1" s="18"/>
      <c r="N1" s="18">
        <v>42772</v>
      </c>
      <c r="O1" s="18"/>
      <c r="P1" s="18">
        <v>42773</v>
      </c>
      <c r="Q1" s="18"/>
      <c r="R1" s="18">
        <v>42774</v>
      </c>
      <c r="S1" s="18"/>
      <c r="T1" s="18">
        <v>42775</v>
      </c>
      <c r="U1" s="18"/>
      <c r="V1" s="18">
        <v>42776</v>
      </c>
      <c r="W1" s="18"/>
      <c r="X1" s="18">
        <v>42777</v>
      </c>
      <c r="Y1" s="18"/>
      <c r="Z1" s="18">
        <v>42778</v>
      </c>
      <c r="AA1" s="18"/>
      <c r="AB1" s="18">
        <v>42779</v>
      </c>
      <c r="AC1" s="18"/>
      <c r="AD1" s="18">
        <v>42780</v>
      </c>
      <c r="AE1" s="18"/>
      <c r="AF1" s="18">
        <v>42781</v>
      </c>
      <c r="AG1" s="18"/>
      <c r="AH1" s="18">
        <v>42782</v>
      </c>
      <c r="AI1" s="18"/>
      <c r="AJ1" s="18">
        <v>42783</v>
      </c>
      <c r="AK1" s="18"/>
      <c r="AL1" s="18">
        <v>42784</v>
      </c>
      <c r="AM1" s="18"/>
      <c r="AN1" s="18">
        <v>42785</v>
      </c>
      <c r="AO1" s="18"/>
      <c r="AP1" s="18">
        <v>42786</v>
      </c>
      <c r="AQ1" s="18"/>
      <c r="AR1" s="18">
        <v>42787</v>
      </c>
      <c r="AS1" s="18"/>
      <c r="AT1" s="18">
        <v>42788</v>
      </c>
      <c r="AU1" s="18"/>
      <c r="AV1" s="18">
        <v>42789</v>
      </c>
      <c r="AW1" s="18"/>
      <c r="AX1" s="18">
        <v>42790</v>
      </c>
      <c r="AY1" s="18"/>
      <c r="AZ1" s="18">
        <v>42791</v>
      </c>
      <c r="BA1" s="18"/>
      <c r="BB1" s="18">
        <v>42792</v>
      </c>
      <c r="BC1" s="18"/>
      <c r="BD1" s="18">
        <v>42793</v>
      </c>
      <c r="BE1" s="18"/>
      <c r="BF1" s="18">
        <v>42794</v>
      </c>
      <c r="BG1" s="21"/>
    </row>
    <row r="2" spans="1:59" ht="16.5" thickBot="1">
      <c r="A2" s="10"/>
      <c r="B2" s="12"/>
      <c r="C2" s="12"/>
      <c r="D2" s="3" t="s">
        <v>0</v>
      </c>
      <c r="E2" s="4" t="s">
        <v>4</v>
      </c>
      <c r="F2" s="5" t="s">
        <v>0</v>
      </c>
      <c r="G2" s="4" t="s">
        <v>4</v>
      </c>
      <c r="H2" s="5" t="s">
        <v>0</v>
      </c>
      <c r="I2" s="4" t="s">
        <v>4</v>
      </c>
      <c r="J2" s="5" t="s">
        <v>0</v>
      </c>
      <c r="K2" s="4" t="s">
        <v>4</v>
      </c>
      <c r="L2" s="5" t="s">
        <v>0</v>
      </c>
      <c r="M2" s="4" t="s">
        <v>4</v>
      </c>
      <c r="N2" s="5" t="s">
        <v>0</v>
      </c>
      <c r="O2" s="4" t="s">
        <v>4</v>
      </c>
      <c r="P2" s="5" t="s">
        <v>0</v>
      </c>
      <c r="Q2" s="4" t="s">
        <v>4</v>
      </c>
      <c r="R2" s="5" t="s">
        <v>0</v>
      </c>
      <c r="S2" s="4" t="s">
        <v>4</v>
      </c>
      <c r="T2" s="5" t="s">
        <v>0</v>
      </c>
      <c r="U2" s="4" t="s">
        <v>4</v>
      </c>
      <c r="V2" s="5" t="s">
        <v>0</v>
      </c>
      <c r="W2" s="4" t="s">
        <v>4</v>
      </c>
      <c r="X2" s="5" t="s">
        <v>0</v>
      </c>
      <c r="Y2" s="4" t="s">
        <v>4</v>
      </c>
      <c r="Z2" s="5" t="s">
        <v>0</v>
      </c>
      <c r="AA2" s="4" t="s">
        <v>4</v>
      </c>
      <c r="AB2" s="5" t="s">
        <v>0</v>
      </c>
      <c r="AC2" s="4" t="s">
        <v>4</v>
      </c>
      <c r="AD2" s="5" t="s">
        <v>0</v>
      </c>
      <c r="AE2" s="4" t="s">
        <v>4</v>
      </c>
      <c r="AF2" s="5" t="s">
        <v>0</v>
      </c>
      <c r="AG2" s="4" t="s">
        <v>4</v>
      </c>
      <c r="AH2" s="7" t="s">
        <v>0</v>
      </c>
      <c r="AI2" s="4" t="s">
        <v>4</v>
      </c>
      <c r="AJ2" s="5" t="s">
        <v>0</v>
      </c>
      <c r="AK2" s="4" t="s">
        <v>4</v>
      </c>
      <c r="AL2" s="5" t="s">
        <v>0</v>
      </c>
      <c r="AM2" s="4" t="s">
        <v>4</v>
      </c>
      <c r="AN2" s="5" t="s">
        <v>0</v>
      </c>
      <c r="AO2" s="4" t="s">
        <v>4</v>
      </c>
      <c r="AP2" s="5" t="s">
        <v>0</v>
      </c>
      <c r="AQ2" s="4" t="s">
        <v>4</v>
      </c>
      <c r="AR2" s="5" t="s">
        <v>0</v>
      </c>
      <c r="AS2" s="4" t="s">
        <v>4</v>
      </c>
      <c r="AT2" s="5" t="s">
        <v>0</v>
      </c>
      <c r="AU2" s="4" t="s">
        <v>4</v>
      </c>
      <c r="AV2" s="5" t="s">
        <v>0</v>
      </c>
      <c r="AW2" s="4" t="s">
        <v>4</v>
      </c>
      <c r="AX2" s="5" t="s">
        <v>0</v>
      </c>
      <c r="AY2" s="4" t="s">
        <v>4</v>
      </c>
      <c r="AZ2" s="5" t="s">
        <v>0</v>
      </c>
      <c r="BA2" s="4" t="s">
        <v>4</v>
      </c>
      <c r="BB2" s="5" t="s">
        <v>0</v>
      </c>
      <c r="BC2" s="4" t="s">
        <v>4</v>
      </c>
      <c r="BD2" s="5" t="s">
        <v>0</v>
      </c>
      <c r="BE2" s="4" t="s">
        <v>4</v>
      </c>
      <c r="BF2" s="5" t="s">
        <v>0</v>
      </c>
      <c r="BG2" s="6" t="s">
        <v>4</v>
      </c>
    </row>
    <row r="3" spans="1:59" ht="30" customHeight="1">
      <c r="A3" s="1" t="s">
        <v>6</v>
      </c>
      <c r="B3" s="14" t="s">
        <v>1</v>
      </c>
      <c r="C3" s="2">
        <v>0.36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>
        <v>0.2</v>
      </c>
      <c r="AA3" s="13" t="s">
        <v>13</v>
      </c>
      <c r="AB3" s="8"/>
      <c r="AC3" s="8"/>
      <c r="AD3" s="8"/>
      <c r="AE3" s="8"/>
      <c r="AF3" s="8"/>
      <c r="AG3" s="8"/>
      <c r="AH3" s="8">
        <v>0.1</v>
      </c>
      <c r="AI3" s="13" t="s">
        <v>7</v>
      </c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</row>
    <row r="4" spans="1:59">
      <c r="A4" s="32" t="s">
        <v>20</v>
      </c>
      <c r="AH4">
        <v>0.2</v>
      </c>
      <c r="AI4" s="32" t="s">
        <v>16</v>
      </c>
    </row>
    <row r="5" spans="1:59">
      <c r="A5" s="32" t="s">
        <v>19</v>
      </c>
      <c r="Z5">
        <v>0.1</v>
      </c>
      <c r="AA5" s="32" t="s">
        <v>14</v>
      </c>
    </row>
    <row r="7" spans="1:59">
      <c r="A7" s="32" t="s">
        <v>21</v>
      </c>
      <c r="Z7">
        <v>0.1</v>
      </c>
      <c r="AA7" s="32" t="s">
        <v>15</v>
      </c>
    </row>
  </sheetData>
  <autoFilter ref="A2:BG3"/>
  <mergeCells count="28">
    <mergeCell ref="AX1:AY1"/>
    <mergeCell ref="AZ1:BA1"/>
    <mergeCell ref="BB1:BC1"/>
    <mergeCell ref="BD1:BE1"/>
    <mergeCell ref="BF1:BG1"/>
    <mergeCell ref="AN1:AO1"/>
    <mergeCell ref="AP1:AQ1"/>
    <mergeCell ref="AR1:AS1"/>
    <mergeCell ref="AT1:AU1"/>
    <mergeCell ref="AV1:AW1"/>
    <mergeCell ref="AH1:AI1"/>
    <mergeCell ref="AJ1:AK1"/>
    <mergeCell ref="AL1:AM1"/>
    <mergeCell ref="AB1:AC1"/>
    <mergeCell ref="AD1:AE1"/>
    <mergeCell ref="AF1:AG1"/>
    <mergeCell ref="Z1:AA1"/>
    <mergeCell ref="P1:Q1"/>
    <mergeCell ref="R1:S1"/>
    <mergeCell ref="T1:U1"/>
    <mergeCell ref="V1:W1"/>
    <mergeCell ref="X1:Y1"/>
    <mergeCell ref="N1:O1"/>
    <mergeCell ref="D1:E1"/>
    <mergeCell ref="F1:G1"/>
    <mergeCell ref="H1:I1"/>
    <mergeCell ref="J1:K1"/>
    <mergeCell ref="L1:M1"/>
  </mergeCells>
  <pageMargins left="0.70866141732283472" right="0.70866141732283472" top="0.35433070866141736" bottom="0" header="0.31496062992125984" footer="0.31496062992125984"/>
  <pageSetup paperSize="9" scale="1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C1" sqref="C1:C1048576"/>
    </sheetView>
  </sheetViews>
  <sheetFormatPr defaultRowHeight="12.75"/>
  <cols>
    <col min="1" max="1" width="10.28515625" bestFit="1" customWidth="1"/>
    <col min="2" max="2" width="10.28515625" customWidth="1"/>
    <col min="3" max="3" width="3" bestFit="1" customWidth="1"/>
    <col min="5" max="5" width="10.140625" bestFit="1" customWidth="1"/>
    <col min="6" max="6" width="28.7109375" bestFit="1" customWidth="1"/>
    <col min="7" max="7" width="20.42578125" customWidth="1"/>
    <col min="10" max="10" width="10.5703125" customWidth="1"/>
  </cols>
  <sheetData>
    <row r="1" spans="1:13">
      <c r="A1" s="34" t="s">
        <v>17</v>
      </c>
      <c r="B1" s="34" t="s">
        <v>18</v>
      </c>
      <c r="C1" s="15" t="s">
        <v>12</v>
      </c>
      <c r="D1" s="15" t="s">
        <v>8</v>
      </c>
      <c r="E1" s="15" t="s">
        <v>9</v>
      </c>
      <c r="F1" s="15" t="s">
        <v>10</v>
      </c>
      <c r="G1" s="15" t="s">
        <v>11</v>
      </c>
    </row>
    <row r="2" spans="1:13">
      <c r="A2" s="33">
        <f>IF(E2=E1,MATCH("*",INDEX('Расчет из'!D$3:BM$127000,A1+1,B2+1):INDEX('Расчет из'!D$3:BM$127000,126997,B2+1),)+A1,MATCH("*",INDEX('Расчет из'!D$3:BM$127000,,B2+1),))</f>
        <v>1</v>
      </c>
      <c r="B2" s="33">
        <f>MATCH(E2,'Расчет из'!D$1:BM$1,)</f>
        <v>23</v>
      </c>
      <c r="C2" s="35">
        <v>1</v>
      </c>
      <c r="D2" s="15" t="str">
        <f>IFERROR(INDEX('Расчет из'!D:BM,A2+2,B2+1),"")</f>
        <v>Кузьмин</v>
      </c>
      <c r="E2" s="23">
        <f>VLOOKUP(1,I2:J32,2,)</f>
        <v>42778</v>
      </c>
      <c r="F2" s="15" t="str">
        <f>IFERROR(INDEX('Расчет из'!A:A,A2+2),"")</f>
        <v>Сталь листовая горячекатанная</v>
      </c>
      <c r="G2" s="16">
        <f>IFERROR(INDEX('Расчет из'!D:BM,A2+2,B2),"")</f>
        <v>0.2</v>
      </c>
      <c r="I2" s="24">
        <f>--(K2&gt;0)</f>
        <v>0</v>
      </c>
      <c r="J2" s="25">
        <f>INDEX('Расчет из'!D$1:BM$1,ROW(C1)*2-1)</f>
        <v>42767</v>
      </c>
      <c r="K2" s="26">
        <f>MAX(COUNTIF(INDEX('Расчет из'!D:BM,,ROW(C1)*2-1),"&lt;&gt;")-2,0)</f>
        <v>0</v>
      </c>
      <c r="M2" s="32"/>
    </row>
    <row r="3" spans="1:13">
      <c r="A3" s="33">
        <f>IF(E3=E2,MATCH("*",INDEX('Расчет из'!D$3:BM$127000,A2+1,B3+1):INDEX('Расчет из'!D$3:BM$127000,126997,B3+1),)+A2,MATCH("*",INDEX('Расчет из'!D$3:BM$127000,,B3+1),))</f>
        <v>3</v>
      </c>
      <c r="B3" s="33">
        <f>MATCH(E3,'Расчет из'!D$1:BM$1,)</f>
        <v>23</v>
      </c>
      <c r="C3" s="16">
        <f t="shared" ref="C3:C9" si="0">IF(D3="","",C2+1)</f>
        <v>2</v>
      </c>
      <c r="D3" s="15" t="str">
        <f>IFERROR(INDEX('Расчет из'!D:BM,A3+2,B3+1),"")</f>
        <v>ююююю</v>
      </c>
      <c r="E3" s="17">
        <f>IFERROR(IF(ROW(C2)-MATCH(E2,E$2:E2,)&lt;VLOOKUP(E2,J$2:K$32,2,),E2,INDEX(J$2:J$32,MATCH(E2,J$2:J$32,)+MATCH(1,INDEX(I$2:I$32,MATCH(E2,J$2:J$32,)+1):I$32,))),"")</f>
        <v>42778</v>
      </c>
      <c r="F3" s="15" t="str">
        <f>IFERROR(INDEX('Расчет из'!A:A,A3+2),"")</f>
        <v>птррр</v>
      </c>
      <c r="G3" s="16">
        <f>IFERROR(INDEX('Расчет из'!D:BM,A3+2,B3),"")</f>
        <v>0.1</v>
      </c>
      <c r="I3" s="27">
        <f>--(K3&gt;0)</f>
        <v>0</v>
      </c>
      <c r="J3" s="22">
        <f>INDEX('Расчет из'!D$1:BM$1,ROW(C2)*2-1)</f>
        <v>42768</v>
      </c>
      <c r="K3" s="28">
        <f>MAX(COUNTIF(INDEX('Расчет из'!D:BM,,ROW(C2)*2-1),"&lt;&gt;")-2,0)</f>
        <v>0</v>
      </c>
    </row>
    <row r="4" spans="1:13">
      <c r="A4" s="33">
        <f>IF(E4=E3,MATCH("*",INDEX('Расчет из'!D$3:BM$127000,A3+1,B4+1):INDEX('Расчет из'!D$3:BM$127000,126997,B4+1),)+A3,MATCH("*",INDEX('Расчет из'!D$3:BM$127000,,B4+1),))</f>
        <v>5</v>
      </c>
      <c r="B4" s="33">
        <f>MATCH(E4,'Расчет из'!D$1:BM$1,)</f>
        <v>23</v>
      </c>
      <c r="C4" s="16">
        <f t="shared" si="0"/>
        <v>3</v>
      </c>
      <c r="D4" s="15" t="str">
        <f>IFERROR(INDEX('Расчет из'!D:BM,A4+2,B4+1),"")</f>
        <v>яяяяяя</v>
      </c>
      <c r="E4" s="17">
        <f>IFERROR(IF(ROW(C3)-MATCH(E3,E$2:E3,)&lt;VLOOKUP(E3,J$2:K$32,2,),E3,INDEX(J$2:J$32,MATCH(E3,J$2:J$32,)+MATCH(1,INDEX(I$2:I$32,MATCH(E3,J$2:J$32,)+1):I$32,))),"")</f>
        <v>42778</v>
      </c>
      <c r="F4" s="15" t="str">
        <f>IFERROR(INDEX('Расчет из'!A:A,A4+2),"")</f>
        <v>уорв</v>
      </c>
      <c r="G4" s="16">
        <f>IFERROR(INDEX('Расчет из'!D:BM,A4+2,B4),"")</f>
        <v>0.1</v>
      </c>
      <c r="I4" s="27">
        <f>--(K4&gt;0)</f>
        <v>0</v>
      </c>
      <c r="J4" s="22">
        <f>INDEX('Расчет из'!D$1:BM$1,ROW(C3)*2-1)</f>
        <v>42769</v>
      </c>
      <c r="K4" s="28">
        <f>MAX(COUNTIF(INDEX('Расчет из'!D:BM,,ROW(C3)*2-1),"&lt;&gt;")-2,0)</f>
        <v>0</v>
      </c>
    </row>
    <row r="5" spans="1:13">
      <c r="A5" s="33">
        <f>IF(E5=E4,MATCH("*",INDEX('Расчет из'!D$3:BM$127000,A4+1,B5+1):INDEX('Расчет из'!D$3:BM$127000,126997,B5+1),)+A4,MATCH("*",INDEX('Расчет из'!D$3:BM$127000,,B5+1),))</f>
        <v>1</v>
      </c>
      <c r="B5" s="33">
        <f>MATCH(E5,'Расчет из'!D$1:BM$1,)</f>
        <v>31</v>
      </c>
      <c r="C5" s="16">
        <f t="shared" si="0"/>
        <v>4</v>
      </c>
      <c r="D5" s="15" t="str">
        <f>IFERROR(INDEX('Расчет из'!D:BM,A5+2,B5+1),"")</f>
        <v>Иванов</v>
      </c>
      <c r="E5" s="17">
        <f>IFERROR(IF(ROW(C4)-MATCH(E4,E$2:E4,)&lt;VLOOKUP(E4,J$2:K$32,2,),E4,INDEX(J$2:J$32,MATCH(E4,J$2:J$32,)+MATCH(1,INDEX(I$2:I$32,MATCH(E4,J$2:J$32,)+1):I$32,))),"")</f>
        <v>42782</v>
      </c>
      <c r="F5" s="15" t="str">
        <f>IFERROR(INDEX('Расчет из'!A:A,A5+2),"")</f>
        <v>Сталь листовая горячекатанная</v>
      </c>
      <c r="G5" s="16">
        <f>IFERROR(INDEX('Расчет из'!D:BM,A5+2,B5),"")</f>
        <v>0.1</v>
      </c>
      <c r="I5" s="27">
        <f>--(K5&gt;0)</f>
        <v>0</v>
      </c>
      <c r="J5" s="22">
        <f>INDEX('Расчет из'!D$1:BM$1,ROW(C4)*2-1)</f>
        <v>42770</v>
      </c>
      <c r="K5" s="28">
        <f>MAX(COUNTIF(INDEX('Расчет из'!D:BM,,ROW(C4)*2-1),"&lt;&gt;")-2,0)</f>
        <v>0</v>
      </c>
    </row>
    <row r="6" spans="1:13">
      <c r="A6" s="33">
        <f>IF(E6=E5,MATCH("*",INDEX('Расчет из'!D$3:BM$127000,A5+1,B6+1):INDEX('Расчет из'!D$3:BM$127000,126997,B6+1),)+A5,MATCH("*",INDEX('Расчет из'!D$3:BM$127000,,B6+1),))</f>
        <v>2</v>
      </c>
      <c r="B6" s="33">
        <f>MATCH(E6,'Расчет из'!D$1:BM$1,)</f>
        <v>31</v>
      </c>
      <c r="C6" s="16">
        <f t="shared" si="0"/>
        <v>5</v>
      </c>
      <c r="D6" s="15" t="str">
        <f>IFERROR(INDEX('Расчет из'!D:BM,A6+2,B6+1),"")</f>
        <v>дддд</v>
      </c>
      <c r="E6" s="17">
        <f>IFERROR(IF(ROW(C5)-MATCH(E5,E$2:E5,)&lt;VLOOKUP(E5,J$2:K$32,2,),E5,INDEX(J$2:J$32,MATCH(E5,J$2:J$32,)+MATCH(1,INDEX(I$2:I$32,MATCH(E5,J$2:J$32,)+1):I$32,))),"")</f>
        <v>42782</v>
      </c>
      <c r="F6" s="15" t="str">
        <f>IFERROR(INDEX('Расчет из'!A:A,A6+2),"")</f>
        <v>епрост</v>
      </c>
      <c r="G6" s="16">
        <f>IFERROR(INDEX('Расчет из'!D:BM,A6+2,B6),"")</f>
        <v>0.2</v>
      </c>
      <c r="I6" s="27">
        <f>--(K6&gt;0)</f>
        <v>0</v>
      </c>
      <c r="J6" s="22">
        <f>INDEX('Расчет из'!D$1:BM$1,ROW(C5)*2-1)</f>
        <v>42771</v>
      </c>
      <c r="K6" s="28">
        <f>MAX(COUNTIF(INDEX('Расчет из'!D:BM,,ROW(C5)*2-1),"&lt;&gt;")-2,0)</f>
        <v>0</v>
      </c>
    </row>
    <row r="7" spans="1:13">
      <c r="A7" s="33" t="e">
        <f>IF(E7=E6,MATCH("*",INDEX('Расчет из'!D$3:BM$127000,A6+1,B7+1):INDEX('Расчет из'!D$3:BM$127000,126997,B7+1),)+A6,MATCH("*",INDEX('Расчет из'!D$3:BM$127000,,B7+1),))</f>
        <v>#N/A</v>
      </c>
      <c r="B7" s="33" t="e">
        <f>MATCH(E7,'Расчет из'!D$1:BM$1,)</f>
        <v>#N/A</v>
      </c>
      <c r="C7" s="16" t="str">
        <f t="shared" si="0"/>
        <v/>
      </c>
      <c r="D7" s="15" t="str">
        <f>IFERROR(INDEX('Расчет из'!D:BM,A7+2,B7+1),"")</f>
        <v/>
      </c>
      <c r="E7" s="17" t="str">
        <f>IFERROR(IF(ROW(C6)-MATCH(E6,E$2:E6,)&lt;VLOOKUP(E6,J$2:K$32,2,),E6,INDEX(J$2:J$32,MATCH(E6,J$2:J$32,)+MATCH(1,INDEX(I$2:I$32,MATCH(E6,J$2:J$32,)+1):I$32,))),"")</f>
        <v/>
      </c>
      <c r="F7" s="15" t="str">
        <f>IFERROR(INDEX('Расчет из'!A:A,A7+2),"")</f>
        <v/>
      </c>
      <c r="G7" s="16" t="str">
        <f>IFERROR(INDEX('Расчет из'!D:BM,A7+2,B7),"")</f>
        <v/>
      </c>
      <c r="I7" s="27">
        <f>--(K7&gt;0)</f>
        <v>0</v>
      </c>
      <c r="J7" s="22">
        <f>INDEX('Расчет из'!D$1:BM$1,ROW(C6)*2-1)</f>
        <v>42772</v>
      </c>
      <c r="K7" s="28">
        <f>MAX(COUNTIF(INDEX('Расчет из'!D:BM,,ROW(C6)*2-1),"&lt;&gt;")-2,0)</f>
        <v>0</v>
      </c>
    </row>
    <row r="8" spans="1:13">
      <c r="A8" s="33" t="e">
        <f>IF(E8=E7,MATCH("*",INDEX('Расчет из'!D$3:BM$127000,A7+1,B8+1):INDEX('Расчет из'!D$3:BM$127000,126997,B8+1),)+A7,MATCH("*",INDEX('Расчет из'!D$3:BM$127000,,B8+1),))</f>
        <v>#N/A</v>
      </c>
      <c r="B8" s="33" t="e">
        <f>MATCH(E8,'Расчет из'!D$1:BM$1,)</f>
        <v>#N/A</v>
      </c>
      <c r="C8" s="16" t="str">
        <f t="shared" si="0"/>
        <v/>
      </c>
      <c r="D8" s="15" t="str">
        <f>IFERROR(INDEX('Расчет из'!D:BM,A8+2,B8+1),"")</f>
        <v/>
      </c>
      <c r="E8" s="17" t="str">
        <f>IFERROR(IF(ROW(C7)-MATCH(E7,E$2:E7,)&lt;VLOOKUP(E7,J$2:K$32,2,),E7,INDEX(J$2:J$32,MATCH(E7,J$2:J$32,)+MATCH(1,INDEX(I$2:I$32,MATCH(E7,J$2:J$32,)+1):I$32,))),"")</f>
        <v/>
      </c>
      <c r="F8" s="15" t="str">
        <f>IFERROR(INDEX('Расчет из'!A:A,A8+2),"")</f>
        <v/>
      </c>
      <c r="G8" s="16" t="str">
        <f>IFERROR(INDEX('Расчет из'!D:BM,A8+2,B8),"")</f>
        <v/>
      </c>
      <c r="I8" s="27">
        <f>--(K8&gt;0)</f>
        <v>0</v>
      </c>
      <c r="J8" s="22">
        <f>INDEX('Расчет из'!D$1:BM$1,ROW(C7)*2-1)</f>
        <v>42773</v>
      </c>
      <c r="K8" s="28">
        <f>MAX(COUNTIF(INDEX('Расчет из'!D:BM,,ROW(C7)*2-1),"&lt;&gt;")-2,0)</f>
        <v>0</v>
      </c>
    </row>
    <row r="9" spans="1:13">
      <c r="A9" s="33" t="e">
        <f>IF(E9=E8,MATCH("*",INDEX('Расчет из'!D$3:BM$127000,A8+1,B9+1):INDEX('Расчет из'!D$3:BM$127000,126997,B9+1),)+A8,MATCH("*",INDEX('Расчет из'!D$3:BM$127000,,B9+1),))</f>
        <v>#N/A</v>
      </c>
      <c r="B9" s="33" t="e">
        <f>MATCH(E9,'Расчет из'!D$1:BM$1,)</f>
        <v>#N/A</v>
      </c>
      <c r="C9" s="16" t="str">
        <f t="shared" si="0"/>
        <v/>
      </c>
      <c r="D9" s="15" t="str">
        <f>IFERROR(INDEX('Расчет из'!D:BM,A9+2,B9+1),"")</f>
        <v/>
      </c>
      <c r="E9" s="17" t="str">
        <f>IFERROR(IF(ROW(C8)-MATCH(E8,E$2:E8,)&lt;VLOOKUP(E8,J$2:K$32,2,),E8,INDEX(J$2:J$32,MATCH(E8,J$2:J$32,)+MATCH(1,INDEX(I$2:I$32,MATCH(E8,J$2:J$32,)+1):I$32,))),"")</f>
        <v/>
      </c>
      <c r="F9" s="15" t="str">
        <f>IFERROR(INDEX('Расчет из'!A:A,A9+2),"")</f>
        <v/>
      </c>
      <c r="G9" s="16" t="str">
        <f>IFERROR(INDEX('Расчет из'!D:BM,A9+2,B9),"")</f>
        <v/>
      </c>
      <c r="I9" s="27">
        <f>--(K9&gt;0)</f>
        <v>0</v>
      </c>
      <c r="J9" s="22">
        <f>INDEX('Расчет из'!D$1:BM$1,ROW(C8)*2-1)</f>
        <v>42774</v>
      </c>
      <c r="K9" s="28">
        <f>MAX(COUNTIF(INDEX('Расчет из'!D:BM,,ROW(C8)*2-1),"&lt;&gt;")-2,0)</f>
        <v>0</v>
      </c>
    </row>
    <row r="10" spans="1:13">
      <c r="I10" s="27">
        <f>--(K10&gt;0)</f>
        <v>0</v>
      </c>
      <c r="J10" s="22">
        <f>INDEX('Расчет из'!D$1:BM$1,ROW(C9)*2-1)</f>
        <v>42775</v>
      </c>
      <c r="K10" s="28">
        <f>MAX(COUNTIF(INDEX('Расчет из'!D:BM,,ROW(C9)*2-1),"&lt;&gt;")-2,0)</f>
        <v>0</v>
      </c>
    </row>
    <row r="11" spans="1:13">
      <c r="I11" s="27">
        <f>--(K11&gt;0)</f>
        <v>0</v>
      </c>
      <c r="J11" s="22">
        <f>INDEX('Расчет из'!D$1:BM$1,ROW(C10)*2-1)</f>
        <v>42776</v>
      </c>
      <c r="K11" s="28">
        <f>MAX(COUNTIF(INDEX('Расчет из'!D:BM,,ROW(C10)*2-1),"&lt;&gt;")-2,0)</f>
        <v>0</v>
      </c>
    </row>
    <row r="12" spans="1:13">
      <c r="I12" s="27">
        <f>--(K12&gt;0)</f>
        <v>0</v>
      </c>
      <c r="J12" s="22">
        <f>INDEX('Расчет из'!D$1:BM$1,ROW(C11)*2-1)</f>
        <v>42777</v>
      </c>
      <c r="K12" s="28">
        <f>MAX(COUNTIF(INDEX('Расчет из'!D:BM,,ROW(C11)*2-1),"&lt;&gt;")-2,0)</f>
        <v>0</v>
      </c>
    </row>
    <row r="13" spans="1:13">
      <c r="I13" s="27">
        <f>--(K13&gt;0)</f>
        <v>1</v>
      </c>
      <c r="J13" s="22">
        <f>INDEX('Расчет из'!D$1:BM$1,ROW(C12)*2-1)</f>
        <v>42778</v>
      </c>
      <c r="K13" s="28">
        <f>MAX(COUNTIF(INDEX('Расчет из'!D:BM,,ROW(C12)*2-1),"&lt;&gt;")-2,0)</f>
        <v>3</v>
      </c>
    </row>
    <row r="14" spans="1:13">
      <c r="I14" s="27">
        <f>--(K14&gt;0)</f>
        <v>0</v>
      </c>
      <c r="J14" s="22">
        <f>INDEX('Расчет из'!D$1:BM$1,ROW(C13)*2-1)</f>
        <v>42779</v>
      </c>
      <c r="K14" s="28">
        <f>MAX(COUNTIF(INDEX('Расчет из'!D:BM,,ROW(C13)*2-1),"&lt;&gt;")-2,0)</f>
        <v>0</v>
      </c>
    </row>
    <row r="15" spans="1:13">
      <c r="I15" s="27">
        <f>--(K15&gt;0)</f>
        <v>0</v>
      </c>
      <c r="J15" s="22">
        <f>INDEX('Расчет из'!D$1:BM$1,ROW(C14)*2-1)</f>
        <v>42780</v>
      </c>
      <c r="K15" s="28">
        <f>MAX(COUNTIF(INDEX('Расчет из'!D:BM,,ROW(C14)*2-1),"&lt;&gt;")-2,0)</f>
        <v>0</v>
      </c>
    </row>
    <row r="16" spans="1:13">
      <c r="I16" s="27">
        <f>--(K16&gt;0)</f>
        <v>0</v>
      </c>
      <c r="J16" s="22">
        <f>INDEX('Расчет из'!D$1:BM$1,ROW(C15)*2-1)</f>
        <v>42781</v>
      </c>
      <c r="K16" s="28">
        <f>MAX(COUNTIF(INDEX('Расчет из'!D:BM,,ROW(C15)*2-1),"&lt;&gt;")-2,0)</f>
        <v>0</v>
      </c>
    </row>
    <row r="17" spans="9:11">
      <c r="I17" s="27">
        <f>--(K17&gt;0)</f>
        <v>1</v>
      </c>
      <c r="J17" s="22">
        <f>INDEX('Расчет из'!D$1:BM$1,ROW(C16)*2-1)</f>
        <v>42782</v>
      </c>
      <c r="K17" s="28">
        <f>MAX(COUNTIF(INDEX('Расчет из'!D:BM,,ROW(C16)*2-1),"&lt;&gt;")-2,0)</f>
        <v>2</v>
      </c>
    </row>
    <row r="18" spans="9:11">
      <c r="I18" s="27">
        <f>--(K18&gt;0)</f>
        <v>0</v>
      </c>
      <c r="J18" s="22">
        <f>INDEX('Расчет из'!D$1:BM$1,ROW(C17)*2-1)</f>
        <v>42783</v>
      </c>
      <c r="K18" s="28">
        <f>MAX(COUNTIF(INDEX('Расчет из'!D:BM,,ROW(C17)*2-1),"&lt;&gt;")-2,0)</f>
        <v>0</v>
      </c>
    </row>
    <row r="19" spans="9:11">
      <c r="I19" s="27">
        <f>--(K19&gt;0)</f>
        <v>0</v>
      </c>
      <c r="J19" s="22">
        <f>INDEX('Расчет из'!D$1:BM$1,ROW(C18)*2-1)</f>
        <v>42784</v>
      </c>
      <c r="K19" s="28">
        <f>MAX(COUNTIF(INDEX('Расчет из'!D:BM,,ROW(C18)*2-1),"&lt;&gt;")-2,0)</f>
        <v>0</v>
      </c>
    </row>
    <row r="20" spans="9:11">
      <c r="I20" s="27">
        <f>--(K20&gt;0)</f>
        <v>0</v>
      </c>
      <c r="J20" s="22">
        <f>INDEX('Расчет из'!D$1:BM$1,ROW(C19)*2-1)</f>
        <v>42785</v>
      </c>
      <c r="K20" s="28">
        <f>MAX(COUNTIF(INDEX('Расчет из'!D:BM,,ROW(C19)*2-1),"&lt;&gt;")-2,0)</f>
        <v>0</v>
      </c>
    </row>
    <row r="21" spans="9:11">
      <c r="I21" s="27">
        <f>--(K21&gt;0)</f>
        <v>0</v>
      </c>
      <c r="J21" s="22">
        <f>INDEX('Расчет из'!D$1:BM$1,ROW(C20)*2-1)</f>
        <v>42786</v>
      </c>
      <c r="K21" s="28">
        <f>MAX(COUNTIF(INDEX('Расчет из'!D:BM,,ROW(C20)*2-1),"&lt;&gt;")-2,0)</f>
        <v>0</v>
      </c>
    </row>
    <row r="22" spans="9:11">
      <c r="I22" s="27">
        <f>--(K22&gt;0)</f>
        <v>0</v>
      </c>
      <c r="J22" s="22">
        <f>INDEX('Расчет из'!D$1:BM$1,ROW(C21)*2-1)</f>
        <v>42787</v>
      </c>
      <c r="K22" s="28">
        <f>MAX(COUNTIF(INDEX('Расчет из'!D:BM,,ROW(C21)*2-1),"&lt;&gt;")-2,0)</f>
        <v>0</v>
      </c>
    </row>
    <row r="23" spans="9:11">
      <c r="I23" s="27">
        <f>--(K23&gt;0)</f>
        <v>0</v>
      </c>
      <c r="J23" s="22">
        <f>INDEX('Расчет из'!D$1:BM$1,ROW(C22)*2-1)</f>
        <v>42788</v>
      </c>
      <c r="K23" s="28">
        <f>MAX(COUNTIF(INDEX('Расчет из'!D:BM,,ROW(C22)*2-1),"&lt;&gt;")-2,0)</f>
        <v>0</v>
      </c>
    </row>
    <row r="24" spans="9:11">
      <c r="I24" s="27">
        <f>--(K24&gt;0)</f>
        <v>0</v>
      </c>
      <c r="J24" s="22">
        <f>INDEX('Расчет из'!D$1:BM$1,ROW(C23)*2-1)</f>
        <v>42789</v>
      </c>
      <c r="K24" s="28">
        <f>MAX(COUNTIF(INDEX('Расчет из'!D:BM,,ROW(C23)*2-1),"&lt;&gt;")-2,0)</f>
        <v>0</v>
      </c>
    </row>
    <row r="25" spans="9:11">
      <c r="I25" s="27">
        <f>--(K25&gt;0)</f>
        <v>0</v>
      </c>
      <c r="J25" s="22">
        <f>INDEX('Расчет из'!D$1:BM$1,ROW(C24)*2-1)</f>
        <v>42790</v>
      </c>
      <c r="K25" s="28">
        <f>MAX(COUNTIF(INDEX('Расчет из'!D:BM,,ROW(C24)*2-1),"&lt;&gt;")-2,0)</f>
        <v>0</v>
      </c>
    </row>
    <row r="26" spans="9:11">
      <c r="I26" s="27">
        <f>--(K26&gt;0)</f>
        <v>0</v>
      </c>
      <c r="J26" s="22">
        <f>INDEX('Расчет из'!D$1:BM$1,ROW(C25)*2-1)</f>
        <v>42791</v>
      </c>
      <c r="K26" s="28">
        <f>MAX(COUNTIF(INDEX('Расчет из'!D:BM,,ROW(C25)*2-1),"&lt;&gt;")-2,0)</f>
        <v>0</v>
      </c>
    </row>
    <row r="27" spans="9:11">
      <c r="I27" s="27">
        <f>--(K27&gt;0)</f>
        <v>0</v>
      </c>
      <c r="J27" s="22">
        <f>INDEX('Расчет из'!D$1:BM$1,ROW(C26)*2-1)</f>
        <v>42792</v>
      </c>
      <c r="K27" s="28">
        <f>MAX(COUNTIF(INDEX('Расчет из'!D:BM,,ROW(C26)*2-1),"&lt;&gt;")-2,0)</f>
        <v>0</v>
      </c>
    </row>
    <row r="28" spans="9:11">
      <c r="I28" s="27">
        <f>--(K28&gt;0)</f>
        <v>0</v>
      </c>
      <c r="J28" s="22">
        <f>INDEX('Расчет из'!D$1:BM$1,ROW(C27)*2-1)</f>
        <v>42793</v>
      </c>
      <c r="K28" s="28">
        <f>MAX(COUNTIF(INDEX('Расчет из'!D:BM,,ROW(C27)*2-1),"&lt;&gt;")-2,0)</f>
        <v>0</v>
      </c>
    </row>
    <row r="29" spans="9:11">
      <c r="I29" s="27">
        <f>--(K29&gt;0)</f>
        <v>0</v>
      </c>
      <c r="J29" s="22">
        <f>INDEX('Расчет из'!D$1:BM$1,ROW(C28)*2-1)</f>
        <v>42794</v>
      </c>
      <c r="K29" s="28">
        <f>MAX(COUNTIF(INDEX('Расчет из'!D:BM,,ROW(C28)*2-1),"&lt;&gt;")-2,0)</f>
        <v>0</v>
      </c>
    </row>
    <row r="30" spans="9:11">
      <c r="I30" s="27">
        <f>--(K30&gt;0)</f>
        <v>0</v>
      </c>
      <c r="J30" s="22">
        <f>INDEX('Расчет из'!D$1:BM$1,ROW(C29)*2-1)</f>
        <v>0</v>
      </c>
      <c r="K30" s="28">
        <f>MAX(COUNTIF(INDEX('Расчет из'!D:BM,,ROW(C29)*2-1),"&lt;&gt;")-2,0)</f>
        <v>0</v>
      </c>
    </row>
    <row r="31" spans="9:11">
      <c r="I31" s="27">
        <f>--(K31&gt;0)</f>
        <v>0</v>
      </c>
      <c r="J31" s="22">
        <f>INDEX('Расчет из'!D$1:BM$1,ROW(C30)*2-1)</f>
        <v>0</v>
      </c>
      <c r="K31" s="28">
        <f>MAX(COUNTIF(INDEX('Расчет из'!D:BM,,ROW(C30)*2-1),"&lt;&gt;")-2,0)</f>
        <v>0</v>
      </c>
    </row>
    <row r="32" spans="9:11">
      <c r="I32" s="29">
        <f>--(K32&gt;0)</f>
        <v>0</v>
      </c>
      <c r="J32" s="30">
        <f>INDEX('Расчет из'!D$1:BM$1,ROW(C31)*2-1)</f>
        <v>0</v>
      </c>
      <c r="K32" s="31">
        <f>MAX(COUNTIF(INDEX('Расчет из'!D:BM,,ROW(C31)*2-1),"&lt;&gt;")-2,0)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D2" sqref="D2"/>
    </sheetView>
  </sheetViews>
  <sheetFormatPr defaultRowHeight="12.75"/>
  <cols>
    <col min="1" max="1" width="10.28515625" bestFit="1" customWidth="1"/>
    <col min="2" max="2" width="3" bestFit="1" customWidth="1"/>
    <col min="4" max="4" width="10.140625" bestFit="1" customWidth="1"/>
    <col min="5" max="5" width="28.7109375" bestFit="1" customWidth="1"/>
    <col min="6" max="6" width="20.42578125" customWidth="1"/>
    <col min="9" max="9" width="10.5703125" customWidth="1"/>
  </cols>
  <sheetData>
    <row r="1" spans="1:12">
      <c r="A1" s="34" t="s">
        <v>22</v>
      </c>
      <c r="B1" s="15" t="s">
        <v>12</v>
      </c>
      <c r="C1" s="15" t="s">
        <v>8</v>
      </c>
      <c r="D1" s="15" t="s">
        <v>9</v>
      </c>
      <c r="E1" s="15" t="s">
        <v>10</v>
      </c>
      <c r="F1" s="15" t="s">
        <v>11</v>
      </c>
    </row>
    <row r="2" spans="1:12">
      <c r="A2" s="33">
        <f>IF(D2=D1,MATCH("*",INDEX('Расчет из'!D$3:BM$127000,A1+1,DAY(D2)*2):INDEX('Расчет из'!D$3:BM$127000,126997,DAY(D2)*2),)+A1,MATCH("*",INDEX('Расчет из'!D$3:BM$127000,,DAY(D2)*2),))</f>
        <v>1</v>
      </c>
      <c r="B2" s="35">
        <v>1</v>
      </c>
      <c r="C2" s="15" t="str">
        <f>IFERROR(INDEX('Расчет из'!D:BM,A2+2,DAY(D2)*2),"")</f>
        <v>Кузьмин</v>
      </c>
      <c r="D2" s="23">
        <f>VLOOKUP(1,H2:I32,2,)</f>
        <v>42778</v>
      </c>
      <c r="E2" s="15" t="str">
        <f>IFERROR(INDEX('Расчет из'!A:A,A2+2),"")</f>
        <v>Сталь листовая горячекатанная</v>
      </c>
      <c r="F2" s="16">
        <f>IFERROR(INDEX('Расчет из'!D:BM,A2+2,DAY(D2)*2-1),"")</f>
        <v>0.2</v>
      </c>
      <c r="H2" s="24">
        <f>--(J2&gt;0)</f>
        <v>0</v>
      </c>
      <c r="I2" s="25">
        <f>INDEX('Расчет из'!D$1:BM$1,ROW(B1)*2-1)</f>
        <v>42767</v>
      </c>
      <c r="J2" s="26">
        <f>MAX(COUNTIF(INDEX('Расчет из'!D:BM,,ROW(B1)*2-1),"&lt;&gt;")-2,0)</f>
        <v>0</v>
      </c>
      <c r="L2" s="32"/>
    </row>
    <row r="3" spans="1:12">
      <c r="A3" s="33">
        <f>IF(D3=D2,MATCH("*",INDEX('Расчет из'!D$3:BM$127000,A2+1,DAY(D3)*2):INDEX('Расчет из'!D$3:BM$127000,126997,DAY(D3)*2),)+A2,MATCH("*",INDEX('Расчет из'!D$3:BM$127000,,DAY(D3)*2),))</f>
        <v>3</v>
      </c>
      <c r="B3" s="16">
        <f t="shared" ref="B3:B9" si="0">IF(C3="","",B2+1)</f>
        <v>2</v>
      </c>
      <c r="C3" s="15" t="str">
        <f>IFERROR(INDEX('Расчет из'!D:BM,A3+2,DAY(D3)*2),"")</f>
        <v>ююююю</v>
      </c>
      <c r="D3" s="17">
        <f>IFERROR(IF(ROW(B2)-MATCH(D2,D$2:D2,)&lt;VLOOKUP(D2,I$2:J$32,2,),D2,INDEX(I$2:I$32,MATCH(D2,I$2:I$32,)+MATCH(1,INDEX(H$2:H$32,MATCH(D2,I$2:I$32,)+1):H$32,))),"")</f>
        <v>42778</v>
      </c>
      <c r="E3" s="15" t="str">
        <f>IFERROR(INDEX('Расчет из'!A:A,A3+2),"")</f>
        <v>птррр</v>
      </c>
      <c r="F3" s="16">
        <f>IFERROR(INDEX('Расчет из'!D:BM,A3+2,DAY(D3)*2-1),"")</f>
        <v>0.1</v>
      </c>
      <c r="H3" s="27">
        <f>--(J3&gt;0)</f>
        <v>0</v>
      </c>
      <c r="I3" s="22">
        <f>INDEX('Расчет из'!D$1:BM$1,ROW(B2)*2-1)</f>
        <v>42768</v>
      </c>
      <c r="J3" s="28">
        <f>MAX(COUNTIF(INDEX('Расчет из'!D:BM,,ROW(B2)*2-1),"&lt;&gt;")-2,0)</f>
        <v>0</v>
      </c>
    </row>
    <row r="4" spans="1:12">
      <c r="A4" s="33">
        <f>IF(D4=D3,MATCH("*",INDEX('Расчет из'!D$3:BM$127000,A3+1,DAY(D4)*2):INDEX('Расчет из'!D$3:BM$127000,126997,DAY(D4)*2),)+A3,MATCH("*",INDEX('Расчет из'!D$3:BM$127000,,DAY(D4)*2),))</f>
        <v>5</v>
      </c>
      <c r="B4" s="16">
        <f t="shared" si="0"/>
        <v>3</v>
      </c>
      <c r="C4" s="15" t="str">
        <f>IFERROR(INDEX('Расчет из'!D:BM,A4+2,DAY(D4)*2),"")</f>
        <v>яяяяяя</v>
      </c>
      <c r="D4" s="17">
        <f>IFERROR(IF(ROW(B3)-MATCH(D3,D$2:D3,)&lt;VLOOKUP(D3,I$2:J$32,2,),D3,INDEX(I$2:I$32,MATCH(D3,I$2:I$32,)+MATCH(1,INDEX(H$2:H$32,MATCH(D3,I$2:I$32,)+1):H$32,))),"")</f>
        <v>42778</v>
      </c>
      <c r="E4" s="15" t="str">
        <f>IFERROR(INDEX('Расчет из'!A:A,A4+2),"")</f>
        <v>уорв</v>
      </c>
      <c r="F4" s="16">
        <f>IFERROR(INDEX('Расчет из'!D:BM,A4+2,DAY(D4)*2-1),"")</f>
        <v>0.1</v>
      </c>
      <c r="H4" s="27">
        <f>--(J4&gt;0)</f>
        <v>0</v>
      </c>
      <c r="I4" s="22">
        <f>INDEX('Расчет из'!D$1:BM$1,ROW(B3)*2-1)</f>
        <v>42769</v>
      </c>
      <c r="J4" s="28">
        <f>MAX(COUNTIF(INDEX('Расчет из'!D:BM,,ROW(B3)*2-1),"&lt;&gt;")-2,0)</f>
        <v>0</v>
      </c>
    </row>
    <row r="5" spans="1:12">
      <c r="A5" s="33">
        <f>IF(D5=D4,MATCH("*",INDEX('Расчет из'!D$3:BM$127000,A4+1,DAY(D5)*2):INDEX('Расчет из'!D$3:BM$127000,126997,DAY(D5)*2),)+A4,MATCH("*",INDEX('Расчет из'!D$3:BM$127000,,DAY(D5)*2),))</f>
        <v>1</v>
      </c>
      <c r="B5" s="16">
        <f t="shared" si="0"/>
        <v>4</v>
      </c>
      <c r="C5" s="15" t="str">
        <f>IFERROR(INDEX('Расчет из'!D:BM,A5+2,DAY(D5)*2),"")</f>
        <v>Иванов</v>
      </c>
      <c r="D5" s="17">
        <f>IFERROR(IF(ROW(B4)-MATCH(D4,D$2:D4,)&lt;VLOOKUP(D4,I$2:J$32,2,),D4,INDEX(I$2:I$32,MATCH(D4,I$2:I$32,)+MATCH(1,INDEX(H$2:H$32,MATCH(D4,I$2:I$32,)+1):H$32,))),"")</f>
        <v>42782</v>
      </c>
      <c r="E5" s="15" t="str">
        <f>IFERROR(INDEX('Расчет из'!A:A,A5+2),"")</f>
        <v>Сталь листовая горячекатанная</v>
      </c>
      <c r="F5" s="16">
        <f>IFERROR(INDEX('Расчет из'!D:BM,A5+2,DAY(D5)*2-1),"")</f>
        <v>0.1</v>
      </c>
      <c r="H5" s="27">
        <f>--(J5&gt;0)</f>
        <v>0</v>
      </c>
      <c r="I5" s="22">
        <f>INDEX('Расчет из'!D$1:BM$1,ROW(B4)*2-1)</f>
        <v>42770</v>
      </c>
      <c r="J5" s="28">
        <f>MAX(COUNTIF(INDEX('Расчет из'!D:BM,,ROW(B4)*2-1),"&lt;&gt;")-2,0)</f>
        <v>0</v>
      </c>
    </row>
    <row r="6" spans="1:12">
      <c r="A6" s="33">
        <f>IF(D6=D5,MATCH("*",INDEX('Расчет из'!D$3:BM$127000,A5+1,DAY(D6)*2):INDEX('Расчет из'!D$3:BM$127000,126997,DAY(D6)*2),)+A5,MATCH("*",INDEX('Расчет из'!D$3:BM$127000,,DAY(D6)*2),))</f>
        <v>2</v>
      </c>
      <c r="B6" s="16">
        <f t="shared" si="0"/>
        <v>5</v>
      </c>
      <c r="C6" s="15" t="str">
        <f>IFERROR(INDEX('Расчет из'!D:BM,A6+2,DAY(D6)*2),"")</f>
        <v>дддд</v>
      </c>
      <c r="D6" s="17">
        <f>IFERROR(IF(ROW(B5)-MATCH(D5,D$2:D5,)&lt;VLOOKUP(D5,I$2:J$32,2,),D5,INDEX(I$2:I$32,MATCH(D5,I$2:I$32,)+MATCH(1,INDEX(H$2:H$32,MATCH(D5,I$2:I$32,)+1):H$32,))),"")</f>
        <v>42782</v>
      </c>
      <c r="E6" s="15" t="str">
        <f>IFERROR(INDEX('Расчет из'!A:A,A6+2),"")</f>
        <v>епрост</v>
      </c>
      <c r="F6" s="16">
        <f>IFERROR(INDEX('Расчет из'!D:BM,A6+2,DAY(D6)*2-1),"")</f>
        <v>0.2</v>
      </c>
      <c r="H6" s="27">
        <f>--(J6&gt;0)</f>
        <v>0</v>
      </c>
      <c r="I6" s="22">
        <f>INDEX('Расчет из'!D$1:BM$1,ROW(B5)*2-1)</f>
        <v>42771</v>
      </c>
      <c r="J6" s="28">
        <f>MAX(COUNTIF(INDEX('Расчет из'!D:BM,,ROW(B5)*2-1),"&lt;&gt;")-2,0)</f>
        <v>0</v>
      </c>
    </row>
    <row r="7" spans="1:12">
      <c r="A7" s="33" t="e">
        <f>IF(D7=D6,MATCH("*",INDEX('Расчет из'!D$3:BM$127000,A6+1,DAY(D7)*2):INDEX('Расчет из'!D$3:BM$127000,126997,DAY(D7)*2),)+A6,MATCH("*",INDEX('Расчет из'!D$3:BM$127000,,DAY(D7)*2),))</f>
        <v>#VALUE!</v>
      </c>
      <c r="B7" s="16" t="str">
        <f t="shared" si="0"/>
        <v/>
      </c>
      <c r="C7" s="15" t="str">
        <f>IFERROR(INDEX('Расчет из'!D:BM,A7+2,DAY(D7)*2),"")</f>
        <v/>
      </c>
      <c r="D7" s="17" t="str">
        <f>IFERROR(IF(ROW(B6)-MATCH(D6,D$2:D6,)&lt;VLOOKUP(D6,I$2:J$32,2,),D6,INDEX(I$2:I$32,MATCH(D6,I$2:I$32,)+MATCH(1,INDEX(H$2:H$32,MATCH(D6,I$2:I$32,)+1):H$32,))),"")</f>
        <v/>
      </c>
      <c r="E7" s="15" t="str">
        <f>IFERROR(INDEX('Расчет из'!A:A,A7+2),"")</f>
        <v/>
      </c>
      <c r="F7" s="16" t="str">
        <f>IFERROR(INDEX('Расчет из'!D:BM,A7+2,DAY(D7)*2-1),"")</f>
        <v/>
      </c>
      <c r="H7" s="27">
        <f>--(J7&gt;0)</f>
        <v>0</v>
      </c>
      <c r="I7" s="22">
        <f>INDEX('Расчет из'!D$1:BM$1,ROW(B6)*2-1)</f>
        <v>42772</v>
      </c>
      <c r="J7" s="28">
        <f>MAX(COUNTIF(INDEX('Расчет из'!D:BM,,ROW(B6)*2-1),"&lt;&gt;")-2,0)</f>
        <v>0</v>
      </c>
    </row>
    <row r="8" spans="1:12">
      <c r="A8" s="33" t="e">
        <f>IF(D8=D7,MATCH("*",INDEX('Расчет из'!D$3:BM$127000,A7+1,DAY(D8)*2):INDEX('Расчет из'!D$3:BM$127000,126997,DAY(D8)*2),)+A7,MATCH("*",INDEX('Расчет из'!D$3:BM$127000,,DAY(D8)*2),))</f>
        <v>#VALUE!</v>
      </c>
      <c r="B8" s="16" t="str">
        <f t="shared" si="0"/>
        <v/>
      </c>
      <c r="C8" s="15" t="str">
        <f>IFERROR(INDEX('Расчет из'!D:BM,A8+2,DAY(D8)*2),"")</f>
        <v/>
      </c>
      <c r="D8" s="17" t="str">
        <f>IFERROR(IF(ROW(B7)-MATCH(D7,D$2:D7,)&lt;VLOOKUP(D7,I$2:J$32,2,),D7,INDEX(I$2:I$32,MATCH(D7,I$2:I$32,)+MATCH(1,INDEX(H$2:H$32,MATCH(D7,I$2:I$32,)+1):H$32,))),"")</f>
        <v/>
      </c>
      <c r="E8" s="15" t="str">
        <f>IFERROR(INDEX('Расчет из'!A:A,A8+2),"")</f>
        <v/>
      </c>
      <c r="F8" s="16" t="str">
        <f>IFERROR(INDEX('Расчет из'!D:BM,A8+2,DAY(D8)*2-1),"")</f>
        <v/>
      </c>
      <c r="H8" s="27">
        <f>--(J8&gt;0)</f>
        <v>0</v>
      </c>
      <c r="I8" s="22">
        <f>INDEX('Расчет из'!D$1:BM$1,ROW(B7)*2-1)</f>
        <v>42773</v>
      </c>
      <c r="J8" s="28">
        <f>MAX(COUNTIF(INDEX('Расчет из'!D:BM,,ROW(B7)*2-1),"&lt;&gt;")-2,0)</f>
        <v>0</v>
      </c>
    </row>
    <row r="9" spans="1:12">
      <c r="A9" s="33" t="e">
        <f>IF(D9=D8,MATCH("*",INDEX('Расчет из'!D$3:BM$127000,A8+1,DAY(D9)*2):INDEX('Расчет из'!D$3:BM$127000,126997,DAY(D9)*2),)+A8,MATCH("*",INDEX('Расчет из'!D$3:BM$127000,,DAY(D9)*2),))</f>
        <v>#VALUE!</v>
      </c>
      <c r="B9" s="16" t="str">
        <f t="shared" si="0"/>
        <v/>
      </c>
      <c r="C9" s="15" t="str">
        <f>IFERROR(INDEX('Расчет из'!D:BM,A9+2,DAY(D9)*2),"")</f>
        <v/>
      </c>
      <c r="D9" s="17" t="str">
        <f>IFERROR(IF(ROW(B8)-MATCH(D8,D$2:D8,)&lt;VLOOKUP(D8,I$2:J$32,2,),D8,INDEX(I$2:I$32,MATCH(D8,I$2:I$32,)+MATCH(1,INDEX(H$2:H$32,MATCH(D8,I$2:I$32,)+1):H$32,))),"")</f>
        <v/>
      </c>
      <c r="E9" s="15" t="str">
        <f>IFERROR(INDEX('Расчет из'!A:A,A9+2),"")</f>
        <v/>
      </c>
      <c r="F9" s="16" t="str">
        <f>IFERROR(INDEX('Расчет из'!D:BM,A9+2,DAY(D9)*2-1),"")</f>
        <v/>
      </c>
      <c r="H9" s="27">
        <f>--(J9&gt;0)</f>
        <v>0</v>
      </c>
      <c r="I9" s="22">
        <f>INDEX('Расчет из'!D$1:BM$1,ROW(B8)*2-1)</f>
        <v>42774</v>
      </c>
      <c r="J9" s="28">
        <f>MAX(COUNTIF(INDEX('Расчет из'!D:BM,,ROW(B8)*2-1),"&lt;&gt;")-2,0)</f>
        <v>0</v>
      </c>
    </row>
    <row r="10" spans="1:12">
      <c r="H10" s="27">
        <f>--(J10&gt;0)</f>
        <v>0</v>
      </c>
      <c r="I10" s="22">
        <f>INDEX('Расчет из'!D$1:BM$1,ROW(B9)*2-1)</f>
        <v>42775</v>
      </c>
      <c r="J10" s="28">
        <f>MAX(COUNTIF(INDEX('Расчет из'!D:BM,,ROW(B9)*2-1),"&lt;&gt;")-2,0)</f>
        <v>0</v>
      </c>
    </row>
    <row r="11" spans="1:12">
      <c r="H11" s="27">
        <f>--(J11&gt;0)</f>
        <v>0</v>
      </c>
      <c r="I11" s="22">
        <f>INDEX('Расчет из'!D$1:BM$1,ROW(B10)*2-1)</f>
        <v>42776</v>
      </c>
      <c r="J11" s="28">
        <f>MAX(COUNTIF(INDEX('Расчет из'!D:BM,,ROW(B10)*2-1),"&lt;&gt;")-2,0)</f>
        <v>0</v>
      </c>
    </row>
    <row r="12" spans="1:12">
      <c r="H12" s="27">
        <f>--(J12&gt;0)</f>
        <v>0</v>
      </c>
      <c r="I12" s="22">
        <f>INDEX('Расчет из'!D$1:BM$1,ROW(B11)*2-1)</f>
        <v>42777</v>
      </c>
      <c r="J12" s="28">
        <f>MAX(COUNTIF(INDEX('Расчет из'!D:BM,,ROW(B11)*2-1),"&lt;&gt;")-2,0)</f>
        <v>0</v>
      </c>
    </row>
    <row r="13" spans="1:12">
      <c r="H13" s="27">
        <f>--(J13&gt;0)</f>
        <v>1</v>
      </c>
      <c r="I13" s="22">
        <f>INDEX('Расчет из'!D$1:BM$1,ROW(B12)*2-1)</f>
        <v>42778</v>
      </c>
      <c r="J13" s="28">
        <f>MAX(COUNTIF(INDEX('Расчет из'!D:BM,,ROW(B12)*2-1),"&lt;&gt;")-2,0)</f>
        <v>3</v>
      </c>
    </row>
    <row r="14" spans="1:12">
      <c r="H14" s="27">
        <f>--(J14&gt;0)</f>
        <v>0</v>
      </c>
      <c r="I14" s="22">
        <f>INDEX('Расчет из'!D$1:BM$1,ROW(B13)*2-1)</f>
        <v>42779</v>
      </c>
      <c r="J14" s="28">
        <f>MAX(COUNTIF(INDEX('Расчет из'!D:BM,,ROW(B13)*2-1),"&lt;&gt;")-2,0)</f>
        <v>0</v>
      </c>
    </row>
    <row r="15" spans="1:12">
      <c r="H15" s="27">
        <f>--(J15&gt;0)</f>
        <v>0</v>
      </c>
      <c r="I15" s="22">
        <f>INDEX('Расчет из'!D$1:BM$1,ROW(B14)*2-1)</f>
        <v>42780</v>
      </c>
      <c r="J15" s="28">
        <f>MAX(COUNTIF(INDEX('Расчет из'!D:BM,,ROW(B14)*2-1),"&lt;&gt;")-2,0)</f>
        <v>0</v>
      </c>
    </row>
    <row r="16" spans="1:12">
      <c r="H16" s="27">
        <f>--(J16&gt;0)</f>
        <v>0</v>
      </c>
      <c r="I16" s="22">
        <f>INDEX('Расчет из'!D$1:BM$1,ROW(B15)*2-1)</f>
        <v>42781</v>
      </c>
      <c r="J16" s="28">
        <f>MAX(COUNTIF(INDEX('Расчет из'!D:BM,,ROW(B15)*2-1),"&lt;&gt;")-2,0)</f>
        <v>0</v>
      </c>
    </row>
    <row r="17" spans="8:10">
      <c r="H17" s="27">
        <f>--(J17&gt;0)</f>
        <v>1</v>
      </c>
      <c r="I17" s="22">
        <f>INDEX('Расчет из'!D$1:BM$1,ROW(B16)*2-1)</f>
        <v>42782</v>
      </c>
      <c r="J17" s="28">
        <f>MAX(COUNTIF(INDEX('Расчет из'!D:BM,,ROW(B16)*2-1),"&lt;&gt;")-2,0)</f>
        <v>2</v>
      </c>
    </row>
    <row r="18" spans="8:10">
      <c r="H18" s="27">
        <f>--(J18&gt;0)</f>
        <v>0</v>
      </c>
      <c r="I18" s="22">
        <f>INDEX('Расчет из'!D$1:BM$1,ROW(B17)*2-1)</f>
        <v>42783</v>
      </c>
      <c r="J18" s="28">
        <f>MAX(COUNTIF(INDEX('Расчет из'!D:BM,,ROW(B17)*2-1),"&lt;&gt;")-2,0)</f>
        <v>0</v>
      </c>
    </row>
    <row r="19" spans="8:10">
      <c r="H19" s="27">
        <f>--(J19&gt;0)</f>
        <v>0</v>
      </c>
      <c r="I19" s="22">
        <f>INDEX('Расчет из'!D$1:BM$1,ROW(B18)*2-1)</f>
        <v>42784</v>
      </c>
      <c r="J19" s="28">
        <f>MAX(COUNTIF(INDEX('Расчет из'!D:BM,,ROW(B18)*2-1),"&lt;&gt;")-2,0)</f>
        <v>0</v>
      </c>
    </row>
    <row r="20" spans="8:10">
      <c r="H20" s="27">
        <f>--(J20&gt;0)</f>
        <v>0</v>
      </c>
      <c r="I20" s="22">
        <f>INDEX('Расчет из'!D$1:BM$1,ROW(B19)*2-1)</f>
        <v>42785</v>
      </c>
      <c r="J20" s="28">
        <f>MAX(COUNTIF(INDEX('Расчет из'!D:BM,,ROW(B19)*2-1),"&lt;&gt;")-2,0)</f>
        <v>0</v>
      </c>
    </row>
    <row r="21" spans="8:10">
      <c r="H21" s="27">
        <f>--(J21&gt;0)</f>
        <v>0</v>
      </c>
      <c r="I21" s="22">
        <f>INDEX('Расчет из'!D$1:BM$1,ROW(B20)*2-1)</f>
        <v>42786</v>
      </c>
      <c r="J21" s="28">
        <f>MAX(COUNTIF(INDEX('Расчет из'!D:BM,,ROW(B20)*2-1),"&lt;&gt;")-2,0)</f>
        <v>0</v>
      </c>
    </row>
    <row r="22" spans="8:10">
      <c r="H22" s="27">
        <f>--(J22&gt;0)</f>
        <v>0</v>
      </c>
      <c r="I22" s="22">
        <f>INDEX('Расчет из'!D$1:BM$1,ROW(B21)*2-1)</f>
        <v>42787</v>
      </c>
      <c r="J22" s="28">
        <f>MAX(COUNTIF(INDEX('Расчет из'!D:BM,,ROW(B21)*2-1),"&lt;&gt;")-2,0)</f>
        <v>0</v>
      </c>
    </row>
    <row r="23" spans="8:10">
      <c r="H23" s="27">
        <f>--(J23&gt;0)</f>
        <v>0</v>
      </c>
      <c r="I23" s="22">
        <f>INDEX('Расчет из'!D$1:BM$1,ROW(B22)*2-1)</f>
        <v>42788</v>
      </c>
      <c r="J23" s="28">
        <f>MAX(COUNTIF(INDEX('Расчет из'!D:BM,,ROW(B22)*2-1),"&lt;&gt;")-2,0)</f>
        <v>0</v>
      </c>
    </row>
    <row r="24" spans="8:10">
      <c r="H24" s="27">
        <f>--(J24&gt;0)</f>
        <v>0</v>
      </c>
      <c r="I24" s="22">
        <f>INDEX('Расчет из'!D$1:BM$1,ROW(B23)*2-1)</f>
        <v>42789</v>
      </c>
      <c r="J24" s="28">
        <f>MAX(COUNTIF(INDEX('Расчет из'!D:BM,,ROW(B23)*2-1),"&lt;&gt;")-2,0)</f>
        <v>0</v>
      </c>
    </row>
    <row r="25" spans="8:10">
      <c r="H25" s="27">
        <f>--(J25&gt;0)</f>
        <v>0</v>
      </c>
      <c r="I25" s="22">
        <f>INDEX('Расчет из'!D$1:BM$1,ROW(B24)*2-1)</f>
        <v>42790</v>
      </c>
      <c r="J25" s="28">
        <f>MAX(COUNTIF(INDEX('Расчет из'!D:BM,,ROW(B24)*2-1),"&lt;&gt;")-2,0)</f>
        <v>0</v>
      </c>
    </row>
    <row r="26" spans="8:10">
      <c r="H26" s="27">
        <f>--(J26&gt;0)</f>
        <v>0</v>
      </c>
      <c r="I26" s="22">
        <f>INDEX('Расчет из'!D$1:BM$1,ROW(B25)*2-1)</f>
        <v>42791</v>
      </c>
      <c r="J26" s="28">
        <f>MAX(COUNTIF(INDEX('Расчет из'!D:BM,,ROW(B25)*2-1),"&lt;&gt;")-2,0)</f>
        <v>0</v>
      </c>
    </row>
    <row r="27" spans="8:10">
      <c r="H27" s="27">
        <f>--(J27&gt;0)</f>
        <v>0</v>
      </c>
      <c r="I27" s="22">
        <f>INDEX('Расчет из'!D$1:BM$1,ROW(B26)*2-1)</f>
        <v>42792</v>
      </c>
      <c r="J27" s="28">
        <f>MAX(COUNTIF(INDEX('Расчет из'!D:BM,,ROW(B26)*2-1),"&lt;&gt;")-2,0)</f>
        <v>0</v>
      </c>
    </row>
    <row r="28" spans="8:10">
      <c r="H28" s="27">
        <f>--(J28&gt;0)</f>
        <v>0</v>
      </c>
      <c r="I28" s="22">
        <f>INDEX('Расчет из'!D$1:BM$1,ROW(B27)*2-1)</f>
        <v>42793</v>
      </c>
      <c r="J28" s="28">
        <f>MAX(COUNTIF(INDEX('Расчет из'!D:BM,,ROW(B27)*2-1),"&lt;&gt;")-2,0)</f>
        <v>0</v>
      </c>
    </row>
    <row r="29" spans="8:10">
      <c r="H29" s="27">
        <f>--(J29&gt;0)</f>
        <v>0</v>
      </c>
      <c r="I29" s="22">
        <f>INDEX('Расчет из'!D$1:BM$1,ROW(B28)*2-1)</f>
        <v>42794</v>
      </c>
      <c r="J29" s="28">
        <f>MAX(COUNTIF(INDEX('Расчет из'!D:BM,,ROW(B28)*2-1),"&lt;&gt;")-2,0)</f>
        <v>0</v>
      </c>
    </row>
    <row r="30" spans="8:10">
      <c r="H30" s="27">
        <f>--(J30&gt;0)</f>
        <v>0</v>
      </c>
      <c r="I30" s="22">
        <f>INDEX('Расчет из'!D$1:BM$1,ROW(B29)*2-1)</f>
        <v>0</v>
      </c>
      <c r="J30" s="28">
        <f>MAX(COUNTIF(INDEX('Расчет из'!D:BM,,ROW(B29)*2-1),"&lt;&gt;")-2,0)</f>
        <v>0</v>
      </c>
    </row>
    <row r="31" spans="8:10">
      <c r="H31" s="27">
        <f>--(J31&gt;0)</f>
        <v>0</v>
      </c>
      <c r="I31" s="22">
        <f>INDEX('Расчет из'!D$1:BM$1,ROW(B30)*2-1)</f>
        <v>0</v>
      </c>
      <c r="J31" s="28">
        <f>MAX(COUNTIF(INDEX('Расчет из'!D:BM,,ROW(B30)*2-1),"&lt;&gt;")-2,0)</f>
        <v>0</v>
      </c>
    </row>
    <row r="32" spans="8:10">
      <c r="H32" s="29">
        <f>--(J32&gt;0)</f>
        <v>0</v>
      </c>
      <c r="I32" s="30">
        <f>INDEX('Расчет из'!D$1:BM$1,ROW(B31)*2-1)</f>
        <v>0</v>
      </c>
      <c r="J32" s="31">
        <f>MAX(COUNTIF(INDEX('Расчет из'!D:BM,,ROW(B31)*2-1),"&lt;&gt;")-2,0)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Расчет из</vt:lpstr>
      <vt:lpstr>1</vt:lpstr>
      <vt:lpstr>2</vt:lpstr>
      <vt:lpstr>'Расчет из'!Заголовки_для_печати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Шумовский Сергей А.</dc:creator>
  <cp:lastModifiedBy>user</cp:lastModifiedBy>
  <cp:lastPrinted>2017-03-27T06:13:46Z</cp:lastPrinted>
  <dcterms:created xsi:type="dcterms:W3CDTF">2012-04-13T11:15:10Z</dcterms:created>
  <dcterms:modified xsi:type="dcterms:W3CDTF">2017-03-28T19:41:19Z</dcterms:modified>
</cp:coreProperties>
</file>