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20115" windowHeight="57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3" i="1" l="1"/>
  <c r="J14" i="1"/>
  <c r="D11" i="1"/>
  <c r="E11" i="1" s="1"/>
  <c r="L13" i="1"/>
  <c r="M13" i="1" s="1"/>
  <c r="L14" i="1"/>
  <c r="M14" i="1" s="1"/>
  <c r="K13" i="1"/>
  <c r="K14" i="1"/>
  <c r="I13" i="1"/>
  <c r="I14" i="1"/>
  <c r="H13" i="1"/>
  <c r="H14" i="1"/>
  <c r="C12" i="1"/>
  <c r="C11" i="1"/>
  <c r="E5" i="1"/>
  <c r="E3" i="1"/>
  <c r="E12" i="1" l="1"/>
  <c r="D12" i="1"/>
  <c r="C13" i="1" s="1"/>
  <c r="D13" i="1" s="1"/>
  <c r="E13" i="1" l="1"/>
  <c r="F7" i="1"/>
  <c r="G7" i="1" s="1"/>
  <c r="F8" i="1" s="1"/>
  <c r="G8" i="1" s="1"/>
  <c r="F9" i="1" s="1"/>
  <c r="G9" i="1" s="1"/>
  <c r="F10" i="1" s="1"/>
  <c r="H8" i="1" l="1"/>
  <c r="I7" i="1"/>
  <c r="H7" i="1"/>
  <c r="J7" i="1" s="1"/>
  <c r="K7" i="1" s="1"/>
  <c r="H9" i="1"/>
  <c r="J9" i="1" s="1"/>
  <c r="I8" i="1"/>
  <c r="L8" i="1" s="1"/>
  <c r="M8" i="1" s="1"/>
  <c r="L7" i="1"/>
  <c r="M7" i="1" s="1"/>
  <c r="H10" i="1"/>
  <c r="G10" i="1"/>
  <c r="F11" i="1" s="1"/>
  <c r="I9" i="1"/>
  <c r="J8" i="1" l="1"/>
  <c r="K8" i="1" s="1"/>
  <c r="K9" i="1"/>
  <c r="L9" i="1"/>
  <c r="I10" i="1"/>
  <c r="H11" i="1"/>
  <c r="G11" i="1"/>
  <c r="F12" i="1" s="1"/>
  <c r="J12" i="1" s="1"/>
  <c r="J10" i="1" l="1"/>
  <c r="K10" i="1" s="1"/>
  <c r="L10" i="1"/>
  <c r="M10" i="1" s="1"/>
  <c r="K12" i="1"/>
  <c r="I12" i="1"/>
  <c r="G12" i="1"/>
  <c r="L12" i="1" s="1"/>
  <c r="M12" i="1" s="1"/>
  <c r="H12" i="1"/>
  <c r="M9" i="1"/>
  <c r="I11" i="1"/>
  <c r="J11" i="1" l="1"/>
  <c r="J15" i="1" s="1"/>
  <c r="I15" i="1"/>
  <c r="L11" i="1"/>
  <c r="K11" i="1" l="1"/>
  <c r="M11" i="1"/>
  <c r="M15" i="1" s="1"/>
  <c r="L15" i="1"/>
</calcChain>
</file>

<file path=xl/sharedStrings.xml><?xml version="1.0" encoding="utf-8"?>
<sst xmlns="http://schemas.openxmlformats.org/spreadsheetml/2006/main" count="17" uniqueCount="17">
  <si>
    <t>амбулаторно</t>
  </si>
  <si>
    <t>начало больничного</t>
  </si>
  <si>
    <t>конец больничного</t>
  </si>
  <si>
    <t>дней к оплате</t>
  </si>
  <si>
    <t>итого дней больничного</t>
  </si>
  <si>
    <t>были нарушения</t>
  </si>
  <si>
    <t>дата нарушения</t>
  </si>
  <si>
    <t>период</t>
  </si>
  <si>
    <t>признак</t>
  </si>
  <si>
    <t>дней оплаты</t>
  </si>
  <si>
    <t>100% оплата</t>
  </si>
  <si>
    <t>50% оплата</t>
  </si>
  <si>
    <t>дни без нарушения</t>
  </si>
  <si>
    <t>дни с нарушением</t>
  </si>
  <si>
    <t>лечение в стационаре</t>
  </si>
  <si>
    <t>итого</t>
  </si>
  <si>
    <t>последняя оплачиваемая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</si>
</sst>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0" fillId="0" borderId="0" xfId="0" applyFont="1" applyAlignment="1">
      <alignment horizontal="justify" vertical="center" wrapText="1"/>
    </xf>
    <xf numFmtId="0" fontId="0" fillId="0" borderId="0" xfId="0"/>
    <xf numFmtId="14" fontId="0" fillId="0" borderId="0" xfId="0" applyNumberFormat="1"/>
    <xf numFmtId="0" fontId="0" fillId="0" borderId="15" xfId="0" applyBorder="1"/>
    <xf numFmtId="14" fontId="0" fillId="0" borderId="15" xfId="0" applyNumberFormat="1" applyBorder="1"/>
    <xf numFmtId="0" fontId="0" fillId="33" borderId="12" xfId="0" applyFill="1" applyBorder="1"/>
    <xf numFmtId="0" fontId="0" fillId="0" borderId="18" xfId="0" applyBorder="1"/>
    <xf numFmtId="14" fontId="0" fillId="33" borderId="15" xfId="0" applyNumberFormat="1" applyFill="1" applyBorder="1"/>
    <xf numFmtId="14" fontId="0" fillId="0" borderId="23" xfId="0" applyNumberFormat="1" applyBorder="1"/>
    <xf numFmtId="14" fontId="0" fillId="0" borderId="11" xfId="0" applyNumberFormat="1" applyBorder="1"/>
    <xf numFmtId="0" fontId="0" fillId="33" borderId="23" xfId="0" applyFill="1" applyBorder="1"/>
    <xf numFmtId="14" fontId="0" fillId="33" borderId="11" xfId="0" applyNumberFormat="1" applyFill="1" applyBorder="1"/>
    <xf numFmtId="14" fontId="0" fillId="33" borderId="12" xfId="0" applyNumberFormat="1" applyFill="1" applyBorder="1"/>
    <xf numFmtId="14" fontId="0" fillId="33" borderId="18" xfId="0" applyNumberFormat="1" applyFill="1" applyBorder="1"/>
    <xf numFmtId="14" fontId="0" fillId="33" borderId="13" xfId="0" applyNumberFormat="1" applyFill="1" applyBorder="1"/>
    <xf numFmtId="14" fontId="0" fillId="0" borderId="12" xfId="0" applyNumberFormat="1" applyBorder="1"/>
    <xf numFmtId="14" fontId="0" fillId="33" borderId="14" xfId="0" applyNumberFormat="1" applyFill="1" applyBorder="1"/>
    <xf numFmtId="0" fontId="0" fillId="33" borderId="20" xfId="0" applyFill="1" applyBorder="1"/>
    <xf numFmtId="0" fontId="0" fillId="33" borderId="21" xfId="0" applyFill="1" applyBorder="1"/>
    <xf numFmtId="0" fontId="0" fillId="0" borderId="17" xfId="0" applyBorder="1" applyAlignment="1">
      <alignment horizontal="justify" vertical="center" textRotation="90"/>
    </xf>
    <xf numFmtId="0" fontId="0" fillId="0" borderId="16" xfId="0" applyBorder="1" applyAlignment="1">
      <alignment horizontal="justify" vertical="center" textRotation="90"/>
    </xf>
    <xf numFmtId="0" fontId="0" fillId="0" borderId="22" xfId="0" applyBorder="1" applyAlignment="1">
      <alignment horizontal="justify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9" xfId="0" applyBorder="1" applyAlignment="1">
      <alignment horizontal="center" vertical="center" textRotation="90"/>
    </xf>
    <xf numFmtId="0" fontId="20" fillId="0" borderId="10" xfId="0" applyFont="1" applyBorder="1" applyAlignment="1">
      <alignment horizontal="justify" vertical="center" wrapText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4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tabSelected="1" workbookViewId="0">
      <selection activeCell="C8" sqref="C8"/>
    </sheetView>
  </sheetViews>
  <sheetFormatPr defaultRowHeight="15" x14ac:dyDescent="0.25"/>
  <cols>
    <col min="3" max="3" width="11" customWidth="1"/>
    <col min="4" max="4" width="10.85546875" customWidth="1"/>
    <col min="5" max="5" width="12" customWidth="1"/>
    <col min="6" max="6" width="11.28515625" customWidth="1"/>
    <col min="7" max="8" width="11.140625" customWidth="1"/>
    <col min="9" max="10" width="10.140625" bestFit="1" customWidth="1"/>
    <col min="15" max="15" width="10.140625" bestFit="1" customWidth="1"/>
  </cols>
  <sheetData>
    <row r="1" spans="2:15" x14ac:dyDescent="0.25">
      <c r="C1" t="s">
        <v>1</v>
      </c>
      <c r="E1" s="5">
        <v>42036</v>
      </c>
      <c r="F1" t="s">
        <v>5</v>
      </c>
      <c r="H1" s="4" t="b">
        <v>0</v>
      </c>
    </row>
    <row r="2" spans="2:15" x14ac:dyDescent="0.25">
      <c r="C2" t="s">
        <v>2</v>
      </c>
      <c r="E2" s="8">
        <v>42109</v>
      </c>
      <c r="F2" t="s">
        <v>6</v>
      </c>
      <c r="H2" s="9">
        <v>42045</v>
      </c>
      <c r="I2" s="2"/>
      <c r="J2" s="2"/>
      <c r="K2" s="2"/>
    </row>
    <row r="3" spans="2:15" s="2" customFormat="1" x14ac:dyDescent="0.25">
      <c r="C3" s="2" t="s">
        <v>4</v>
      </c>
      <c r="E3" s="4">
        <f>E2-E1+1</f>
        <v>74</v>
      </c>
    </row>
    <row r="4" spans="2:15" x14ac:dyDescent="0.25">
      <c r="C4" t="s">
        <v>3</v>
      </c>
      <c r="E4" s="4">
        <v>53</v>
      </c>
      <c r="I4" s="2"/>
      <c r="J4" s="2"/>
      <c r="K4" s="2"/>
    </row>
    <row r="5" spans="2:15" x14ac:dyDescent="0.25">
      <c r="B5" t="s">
        <v>16</v>
      </c>
      <c r="E5" s="8">
        <f>E1+E4-1</f>
        <v>42088</v>
      </c>
    </row>
    <row r="6" spans="2:15" ht="36" customHeight="1" thickBot="1" x14ac:dyDescent="0.3">
      <c r="F6" s="25" t="s">
        <v>7</v>
      </c>
      <c r="G6" s="25"/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2:15" ht="15.75" thickBot="1" x14ac:dyDescent="0.3">
      <c r="B7" s="20" t="s">
        <v>14</v>
      </c>
      <c r="C7" s="10">
        <v>42036</v>
      </c>
      <c r="D7" s="16">
        <v>42078</v>
      </c>
      <c r="E7" s="18"/>
      <c r="F7" s="12">
        <f>IFERROR(SMALL($C$7:$C$14,1),"")</f>
        <v>42036</v>
      </c>
      <c r="G7" s="13">
        <f>IF(H1=TRUE,IF(EOMONTH(F7,0)&gt;SMALL($D$7:$D$14,1),IF(SMALL($D$7:$D$14,1)&gt;=H2,H2,SMALL($D$7:$D$14,1)),IF(EOMONTH(F7,0)&gt;=H2,H2-1,EOMONTH(F7,0))),IF(EOMONTH(F7,0)&gt;SMALL($D$7:$D$14,1),SMALL($D$7:$D$14,1),EOMONTH(F7,0)))</f>
        <v>42063</v>
      </c>
      <c r="H7" s="6">
        <f>IF(F7&lt;&gt;"",IFERROR(IF(F7=INDEX($C$11:$D$14,MATCH(F7,$C$11:$C$14,0),1),1,0),0),"")</f>
        <v>0</v>
      </c>
      <c r="I7" s="6">
        <f>IF(F7="","",IF(F7&lt;$E$5,IF(G7&gt;$E$5,$E$5-F7+1,G7-F7+1),IF(F7&gt;$E$5,0,1)))</f>
        <v>28</v>
      </c>
      <c r="J7" s="6">
        <f>IF(F7="","",IF(H7=0,I7,IF(INDEX($C$7:$E$14,MATCH(F7,$C$7:$C$14,0),3)&gt;10,10,INDEX($C$7:$E$14,MATCH(F7,$C$7:$C$14,0),3))))</f>
        <v>28</v>
      </c>
      <c r="K7" s="6">
        <f>IF(F7="","",I7-J7)</f>
        <v>0</v>
      </c>
      <c r="L7" s="6">
        <f>IF($H$1=TRUE,IF(AND(F7&lt;=$H$2,G7&gt;=$H$2),$H$2-F7,IF(AND(F7&lt;$H$2,G7&lt;$H$2),I7,IF(I7="","",0))),I7)</f>
        <v>28</v>
      </c>
      <c r="M7" s="6">
        <f>IF($H$1=TRUE,IF(L7="","",I7-L7),0)</f>
        <v>0</v>
      </c>
      <c r="O7" s="2"/>
    </row>
    <row r="8" spans="2:15" ht="15.75" thickBot="1" x14ac:dyDescent="0.3">
      <c r="B8" s="21"/>
      <c r="C8" s="3">
        <v>42083</v>
      </c>
      <c r="D8" s="5">
        <v>42086</v>
      </c>
      <c r="E8" s="11"/>
      <c r="F8" s="12">
        <f>IF(G7+1&lt;=SMALL($C$7:$C$14,2),IF(G7+1&gt;E5,"",G7+1),SMALL($C$7:$C$14,2))</f>
        <v>42064</v>
      </c>
      <c r="G8" s="13">
        <f>IF(H1=TRUE,IF(H2&gt;F8,H2-1,IF(EOMONTH(F8,0)&gt;SMALL($D$7:$D$14,1),IF(SMALL($D$7:$D$14,1)=G7,IF(EOMONTH(F8,0)&lt;SMALL($D$7:$D$14,2),EOMONTH(F8,0),SMALL($D$7:$D$14,1)),IF(EOMONTH(F8,0)&gt;E5,IF(E5&gt;=SMALL($D$7:$D$14,1),SMALL($D$7:$D$14,1)),EOMONTH(F8,0))),EOMONTH(F8,0))),IF(EOMONTH(F8,0)&gt;SMALL($D$7:$D$14,1),IF(SMALL($D$7:$D$14,1)=G7,IF(EOMONTH(F8,0)&lt;SMALL($D$7:$D$14,2),EOMONTH(F8,0),SMALL($D$7:$D$14,1)),IF(EOMONTH(F8,0)&gt;E5,IF(E5&gt;=SMALL($D$7:$D$14,1),SMALL($D$7:$D$14,1)),EOMONTH(F8,0))),EOMONTH(F8,0)))</f>
        <v>42078</v>
      </c>
      <c r="H8" s="6">
        <f t="shared" ref="H8:H14" si="0">IF(F8&lt;&gt;"",IFERROR(IF(F8=INDEX($C$11:$D$14,MATCH(F8,$C$11:$C$14,0),1),1,0),0),"")</f>
        <v>0</v>
      </c>
      <c r="I8" s="6">
        <f t="shared" ref="I8:I14" si="1">IF(F8="","",IF(F8&lt;$E$5,IF(G8&gt;$E$5,$E$5-F8+1,G8-F8+1),IF(F8&gt;$E$5,0,1)))</f>
        <v>15</v>
      </c>
      <c r="J8" s="6">
        <f t="shared" ref="J8:J14" si="2">IF(F8="","",IF(H8=0,I8,IF(INDEX($C$7:$E$14,MATCH(F8,$C$7:$C$14,0),3)&gt;10,10,INDEX($C$7:$E$14,MATCH(F8,$C$7:$C$14,0),3))))</f>
        <v>15</v>
      </c>
      <c r="K8" s="6">
        <f t="shared" ref="K8:K14" si="3">IF(F8="","",I8-J8)</f>
        <v>0</v>
      </c>
      <c r="L8" s="6">
        <f t="shared" ref="L8:L14" si="4">IF($H$1=TRUE,IF(AND(F8&lt;=$H$2,G8&gt;=$H$2),$H$2-F8,IF(AND(F8&lt;$H$2,G8&lt;$H$2),I8,IF(I8="","",0))),I8)</f>
        <v>15</v>
      </c>
      <c r="M8" s="6">
        <f t="shared" ref="M8:M14" si="5">IF($H$1=TRUE,IF(L8="","",I8-L8),0)</f>
        <v>0</v>
      </c>
    </row>
    <row r="9" spans="2:15" ht="15.75" thickBot="1" x14ac:dyDescent="0.3">
      <c r="B9" s="21"/>
      <c r="C9" s="7"/>
      <c r="D9" s="4"/>
      <c r="E9" s="11"/>
      <c r="F9" s="12">
        <f>IF(G8+1&lt;=IF(IFERROR(SMALL($C$7:$C$14,3),"")="",SMALL($C$7:$C$14,2),SMALL($C$7:$C$14,3)),IF(G8+1&gt;E5,"",G8+1),IF(IFERROR(SMALL($C$7:$C$14,3),"")="",SMALL($C$7:$C$14,2),SMALL($C$7:$C$14,3)))</f>
        <v>42079</v>
      </c>
      <c r="G9" s="13">
        <f>IF(H1=TRUE,IF(H2&gt;F9,H2-1,IF(EOMONTH(F9,0)&gt;=SMALL($D$7:$D$14,2),IF(SMALL($D$7:$D$14,2)=G8,IF(EOMONTH(F9,0)&lt;SMALL($D$7:$D$14,2),EOMONTH(F9,0),SMALL($D$7:$D$14,2)),IF(EOMONTH(F9,0)&gt;E5,IF(E5&gt;=SMALL($D$7:$D$14,2),SMALL($D$7:$D$14,1)),EOMONTH(F9,0))),SMALL($D$7:$D$14,1))),IF(EOMONTH(F9,0)&gt;SMALL($D$7:$D$14,2),IF(SMALL($D$7:$D$14,2)=G8,IF(EOMONTH(F9,0)&lt;SMALL($D$7:$D$14,2),EOMONTH(F9,0),SMALL($D$7:$D$14,2)),IF(EOMONTH(F9,0)&gt;E5,IF(E5&gt;=SMALL($D$7:$D$14,2),SMALL($D$7:$D$14,2)),EOMONTH(F9,0))),EOMONTH(F9,0)))</f>
        <v>42082</v>
      </c>
      <c r="H9" s="6">
        <f t="shared" si="0"/>
        <v>1</v>
      </c>
      <c r="I9" s="6">
        <f t="shared" si="1"/>
        <v>4</v>
      </c>
      <c r="J9" s="6">
        <f t="shared" si="2"/>
        <v>4</v>
      </c>
      <c r="K9" s="6">
        <f t="shared" si="3"/>
        <v>0</v>
      </c>
      <c r="L9" s="6">
        <f t="shared" si="4"/>
        <v>4</v>
      </c>
      <c r="M9" s="6">
        <f t="shared" si="5"/>
        <v>0</v>
      </c>
    </row>
    <row r="10" spans="2:15" ht="15.75" thickBot="1" x14ac:dyDescent="0.3">
      <c r="B10" s="22"/>
      <c r="C10" s="7"/>
      <c r="D10" s="4"/>
      <c r="E10" s="11"/>
      <c r="F10" s="12">
        <f>IF(G9+1&lt;=IFERROR(SMALL($C$7:$C$14,3),E5),IF(G9+1&gt;E5,"",G9+1),IFERROR(SMALL($C$7:$C$14,3),""))</f>
        <v>42083</v>
      </c>
      <c r="G10" s="13">
        <f>IF(H1=TRUE,IF(H2&gt;F10,H2-1,IFERROR(IF(EOMONTH(F10,0)&gt;=SMALL($D$7:$D$14,3),IF(SMALL($D$7:$D$14,3)=G9,IF(EOMONTH(F10,0)&lt;SMALL($D$7:$D$14,3),EOMONTH(F10,0),SMALL($D$7:$D$14,3)),IF(EOMONTH(F10,0)&gt;E5,IF(E5&gt;=SMALL($D$7:$D$14,3),SMALL($D$7:$D$14,2),EOMONTH(F10,0)),EOMONTH(F10,0)))),IF(EOMONTH(F10,0)&gt;E5,IF(E5&gt;=SMALL($D$7:$D$14,2),SMALL($D$7:$D$14,2),EOMONTH(F10,0)),F10+9))),IFERROR(IF(EOMONTH(F10,0)&gt;SMALL($D$7:$D$14,3),IF(SMALL($D$7:$D$14,3)=G9,IF(EOMONTH(F10,0)&lt;SMALL($D$7:$D$14,3),EOMONTH(F10,0),SMALL($D$7:$D$14,3)),IF(EOMONTH(F10,0)&gt;E5,IF(E5&gt;=SMALL($D$7:$D$14,3),SMALL($D$7:$D$14,3)),EOMONTH(F10,0))),EOMONTH(F10,0)),""))</f>
        <v>42086</v>
      </c>
      <c r="H10" s="6">
        <f t="shared" si="0"/>
        <v>0</v>
      </c>
      <c r="I10" s="6">
        <f t="shared" si="1"/>
        <v>4</v>
      </c>
      <c r="J10" s="6">
        <f t="shared" si="2"/>
        <v>4</v>
      </c>
      <c r="K10" s="6">
        <f t="shared" si="3"/>
        <v>0</v>
      </c>
      <c r="L10" s="6">
        <f t="shared" si="4"/>
        <v>4</v>
      </c>
      <c r="M10" s="6">
        <f t="shared" si="5"/>
        <v>0</v>
      </c>
    </row>
    <row r="11" spans="2:15" ht="15.75" thickBot="1" x14ac:dyDescent="0.3">
      <c r="B11" s="23" t="s">
        <v>0</v>
      </c>
      <c r="C11" s="14">
        <f>IF(C7&gt;E1,E1,IF(C7=E1,D7+1,C7))</f>
        <v>42079</v>
      </c>
      <c r="D11" s="8">
        <f>IF(C7=E1,IF(C8="",E5,C8-1),C11+(C7-E1)-1)</f>
        <v>42082</v>
      </c>
      <c r="E11" s="11">
        <f>D11-C11+1</f>
        <v>4</v>
      </c>
      <c r="F11" s="12">
        <f>IFERROR(IF(G10+1&lt;=IFERROR(SMALL($C$7:$C$14,4),E5),IF(G10+1&gt;E5,"",G10+1),IFERROR(SMALL($C$7:$C$14,4),"")),"")</f>
        <v>42087</v>
      </c>
      <c r="G11" s="13">
        <f>IF(H1=TRUE,IF(H2&gt;F11,H2-1,IFERROR(IF(EOMONTH(F11,0)&gt;SMALL($D$7:$D$14,4),IF(SMALL($D$7:$D$14,4)=G10,IF(EOMONTH(F11,0)&lt;SMALL($D$7:$D$14,4),EOMONTH(F11,0),SMALL($D$7:$D$14,4)),IF(EOMONTH(F11,0)&gt;E5,IF(E5&gt;=SMALL($D$7:$D$14,4),SMALL($D$7:$D$14,4)),EOMONTH(F11,0))),EOMONTH(F11,0)),IF(F11&lt;E5,EOMONTH(F11,0),IF(F11="","",E5)))),IFERROR(IF(EOMONTH(F11,0)&gt;SMALL($D$7:$D$14,4),IF(SMALL($D$7:$D$14,4)=G10,IF(EOMONTH(F11,0)&lt;SMALL($D$7:$D$14,4),EOMONTH(F11,0),SMALL($D$7:$D$14,4)),IF(EOMONTH(F11,0)&gt;E5,IF(E5&gt;=SMALL($D$7:$D$14,4),SMALL($D$7:$D$14,4)),EOMONTH(F11,0))),EOMONTH(F11,0)),""))</f>
        <v>42088</v>
      </c>
      <c r="H11" s="6">
        <f t="shared" si="0"/>
        <v>1</v>
      </c>
      <c r="I11" s="6">
        <f t="shared" si="1"/>
        <v>2</v>
      </c>
      <c r="J11" s="6">
        <f t="shared" si="2"/>
        <v>2</v>
      </c>
      <c r="K11" s="6">
        <f t="shared" si="3"/>
        <v>0</v>
      </c>
      <c r="L11" s="6">
        <f t="shared" si="4"/>
        <v>2</v>
      </c>
      <c r="M11" s="6">
        <f t="shared" si="5"/>
        <v>0</v>
      </c>
    </row>
    <row r="12" spans="2:15" ht="15.75" thickBot="1" x14ac:dyDescent="0.3">
      <c r="B12" s="23"/>
      <c r="C12" s="14">
        <f>IF(C7=E1,IF(D8="","",D8+1),D8+1)</f>
        <v>42087</v>
      </c>
      <c r="D12" s="8">
        <f>IF(C7=E1,IF(C12="","",E5),IF(C8="",IF(C12+(10-E11)&lt;E5,C12+(10-E11)-1,E5),C8-1))</f>
        <v>42088</v>
      </c>
      <c r="E12" s="11">
        <f>IF(C12&gt;E5,0,IF(C12+10-E11&gt;E5,E5-C12+1,10-E11))</f>
        <v>2</v>
      </c>
      <c r="F12" s="12" t="str">
        <f>IFERROR(IF(G11+1&lt;=IFERROR(SMALL($C$7:$C$14,5),E5),IF(G11+1&gt;E5,"",G11+1),IFERROR(SMALL($C$7:$C$14,5),"")),"")</f>
        <v/>
      </c>
      <c r="G12" s="13" t="str">
        <f>IF(H1=TRUE,IF(H2&gt;F12,H2-1,IFERROR(IF(EOMONTH(F12,0)&gt;SMALL($D$7:$D$14,5),IF(SMALL($D$7:$D$14,5)=G11,IF(EOMONTH(F12,0)&lt;SMALL($D$7:$D$14,5),EOMONTH(F12,0),SMALL($D$7:$D$14,5)),IF(EOMONTH(F12,0)&gt;E5,IF(E5&gt;=SMALL($D$7:$D$14,5),SMALL($D$7:$D$14,5)),EOMONTH(F12,0))),EOMONTH(F12,0)),IF(F12&lt;E5,EOMONTH(F12,0),IF(F12="","",E5)))),IFERROR(IF(EOMONTH(F12,0)&gt;SMALL($D$7:$D$14,5),IF(SMALL($D$7:$D$14,5)=G11,IF(EOMONTH(F12,0)&lt;SMALL($D$7:$D$14,5),EOMONTH(F12,0),SMALL($D$7:$D$14,5)),IF(EOMONTH(F12,0)&gt;E5,IF(E5&gt;=SMALL($D$7:$D$14,5),SMALL($D$7:$D$14,5)),EOMONTH(F12,0))),EOMONTH(F12,0)),""))</f>
        <v/>
      </c>
      <c r="H12" s="6" t="str">
        <f t="shared" si="0"/>
        <v/>
      </c>
      <c r="I12" s="6" t="str">
        <f t="shared" si="1"/>
        <v/>
      </c>
      <c r="J12" s="6" t="str">
        <f t="shared" si="2"/>
        <v/>
      </c>
      <c r="K12" s="6" t="str">
        <f t="shared" si="3"/>
        <v/>
      </c>
      <c r="L12" s="6" t="str">
        <f t="shared" si="4"/>
        <v/>
      </c>
      <c r="M12" s="6">
        <f t="shared" si="5"/>
        <v>0</v>
      </c>
    </row>
    <row r="13" spans="2:15" ht="15.75" thickBot="1" x14ac:dyDescent="0.3">
      <c r="B13" s="23"/>
      <c r="C13" s="14" t="str">
        <f>IF(D12=E5,"",IF(D8="",IF(D12&lt;E5,D12+1,""),D8+1))</f>
        <v/>
      </c>
      <c r="D13" s="8" t="str">
        <f>IF(C9="",IF(C13&gt;=E5,"",E5),C13-1)</f>
        <v/>
      </c>
      <c r="E13" s="11" t="str">
        <f>IFERROR(IF(10-(E11+E12)=0,0,D13-C13+1),"")</f>
        <v/>
      </c>
      <c r="F13" s="12"/>
      <c r="G13" s="13"/>
      <c r="H13" s="6" t="str">
        <f t="shared" si="0"/>
        <v/>
      </c>
      <c r="I13" s="6" t="str">
        <f t="shared" si="1"/>
        <v/>
      </c>
      <c r="J13" s="6" t="str">
        <f t="shared" si="2"/>
        <v/>
      </c>
      <c r="K13" s="6" t="str">
        <f t="shared" si="3"/>
        <v/>
      </c>
      <c r="L13" s="6" t="str">
        <f t="shared" si="4"/>
        <v/>
      </c>
      <c r="M13" s="6">
        <f t="shared" si="5"/>
        <v>0</v>
      </c>
    </row>
    <row r="14" spans="2:15" ht="15.75" thickBot="1" x14ac:dyDescent="0.3">
      <c r="B14" s="24"/>
      <c r="C14" s="15"/>
      <c r="D14" s="17"/>
      <c r="E14" s="19"/>
      <c r="F14" s="12"/>
      <c r="G14" s="13"/>
      <c r="H14" s="6" t="str">
        <f t="shared" si="0"/>
        <v/>
      </c>
      <c r="I14" s="6" t="str">
        <f t="shared" si="1"/>
        <v/>
      </c>
      <c r="J14" s="6" t="str">
        <f t="shared" si="2"/>
        <v/>
      </c>
      <c r="K14" s="6" t="str">
        <f t="shared" si="3"/>
        <v/>
      </c>
      <c r="L14" s="6" t="str">
        <f t="shared" si="4"/>
        <v/>
      </c>
      <c r="M14" s="6">
        <f t="shared" si="5"/>
        <v>0</v>
      </c>
    </row>
    <row r="15" spans="2:15" x14ac:dyDescent="0.25">
      <c r="H15" t="s">
        <v>15</v>
      </c>
      <c r="I15" s="4">
        <f>SUM(I7:I14)</f>
        <v>53</v>
      </c>
      <c r="J15" s="4">
        <f>SUM(J7:J14)</f>
        <v>53</v>
      </c>
      <c r="K15" s="4"/>
      <c r="L15" s="4">
        <f>SUM(L7:L14)</f>
        <v>53</v>
      </c>
      <c r="M15" s="4">
        <f>SUM(M7:M14)</f>
        <v>0</v>
      </c>
    </row>
  </sheetData>
  <mergeCells count="3">
    <mergeCell ref="B7:B10"/>
    <mergeCell ref="B11:B14"/>
    <mergeCell ref="F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DRAGON</dc:creator>
  <cp:lastModifiedBy>DRAGON</cp:lastModifiedBy>
  <dcterms:created xsi:type="dcterms:W3CDTF">2017-04-05T15:16:22Z</dcterms:created>
  <dcterms:modified xsi:type="dcterms:W3CDTF">2017-04-05T19:51:36Z</dcterms:modified>
</cp:coreProperties>
</file>