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205"/>
  </bookViews>
  <sheets>
    <sheet name="Лист1" sheetId="1" r:id="rId1"/>
    <sheet name="Лист2" sheetId="2" r:id="rId2"/>
  </sheets>
  <definedNames>
    <definedName name="ВетерНавМаг" localSheetId="0">IF(Лист1!$BL1-Лист1!$BR1&lt;=180,Лист1!$BL1-Лист1!$BR1+180,Лист1!$BL1-Лист1!$BR1-180)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5" i="1" l="1"/>
  <c r="CK14" i="1"/>
  <c r="CM4" i="1"/>
  <c r="CL4" i="1"/>
  <c r="AQ29" i="1" l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22" i="1"/>
  <c r="AM15" i="1"/>
  <c r="AQ28" i="1" l="1"/>
  <c r="AQ27" i="1" s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22" i="1"/>
  <c r="AM16" i="1"/>
  <c r="AM17" i="1"/>
  <c r="AM18" i="1"/>
  <c r="AM19" i="1"/>
  <c r="AM20" i="1"/>
  <c r="AM22" i="1"/>
  <c r="AM23" i="1"/>
  <c r="AM24" i="1"/>
  <c r="AM25" i="1"/>
  <c r="AM26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14" i="1"/>
  <c r="F21" i="2"/>
  <c r="AQ26" i="1" l="1"/>
  <c r="AQ25" i="1" s="1"/>
  <c r="AQ24" i="1" s="1"/>
  <c r="AQ23" i="1" s="1"/>
  <c r="AQ21" i="1" s="1"/>
  <c r="AQ20" i="1" s="1"/>
  <c r="AQ19" i="1" s="1"/>
  <c r="AQ18" i="1" s="1"/>
  <c r="AQ17" i="1" s="1"/>
  <c r="AQ16" i="1" s="1"/>
  <c r="AQ15" i="1" s="1"/>
  <c r="AQ14" i="1" s="1"/>
  <c r="AQ72" i="1" s="1"/>
  <c r="BZ14" i="1" s="1"/>
  <c r="AR13" i="1" s="1"/>
  <c r="AV14" i="1"/>
  <c r="AQ13" i="1" l="1"/>
  <c r="AV15" i="1"/>
  <c r="AV16" i="1" s="1"/>
  <c r="AQ83" i="1"/>
  <c r="AQ82" i="1"/>
  <c r="AF21" i="1"/>
  <c r="AF22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Z21" i="1"/>
  <c r="Z22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T21" i="1"/>
  <c r="T22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Q17" i="1"/>
  <c r="T17" i="1" s="1"/>
  <c r="Z17" i="1" s="1"/>
  <c r="Q18" i="1"/>
  <c r="T18" i="1" s="1"/>
  <c r="Z18" i="1" s="1"/>
  <c r="Q19" i="1"/>
  <c r="T19" i="1" s="1"/>
  <c r="Z19" i="1" s="1"/>
  <c r="Q20" i="1"/>
  <c r="T20" i="1" s="1"/>
  <c r="Z20" i="1" s="1"/>
  <c r="Q21" i="1"/>
  <c r="Q22" i="1"/>
  <c r="Q23" i="1"/>
  <c r="T23" i="1" s="1"/>
  <c r="Z23" i="1" s="1"/>
  <c r="Q24" i="1"/>
  <c r="T24" i="1" s="1"/>
  <c r="Z24" i="1" s="1"/>
  <c r="Q25" i="1"/>
  <c r="T25" i="1" s="1"/>
  <c r="Z25" i="1" s="1"/>
  <c r="Q26" i="1"/>
  <c r="T26" i="1" s="1"/>
  <c r="Z26" i="1" s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AV17" i="1" l="1"/>
  <c r="AV18" i="1" s="1"/>
  <c r="AF26" i="1"/>
  <c r="AF25" i="1"/>
  <c r="AF24" i="1"/>
  <c r="AF23" i="1"/>
  <c r="AF19" i="1"/>
  <c r="AF20" i="1"/>
  <c r="AF18" i="1"/>
  <c r="AF17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Q15" i="1"/>
  <c r="T15" i="1" s="1"/>
  <c r="Z15" i="1" s="1"/>
  <c r="Q16" i="1"/>
  <c r="T16" i="1" s="1"/>
  <c r="Z16" i="1" s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AF16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Q14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Q15" i="2"/>
  <c r="O15" i="2"/>
  <c r="AV19" i="1" l="1"/>
  <c r="AV20" i="1" s="1"/>
  <c r="AF15" i="1"/>
  <c r="AV21" i="1" l="1"/>
  <c r="AV23" i="1" s="1"/>
  <c r="AV24" i="1" s="1"/>
  <c r="AV25" i="1" s="1"/>
  <c r="AI72" i="1"/>
  <c r="W74" i="1"/>
  <c r="AV26" i="1" l="1"/>
  <c r="AV27" i="1" s="1"/>
  <c r="AV28" i="1" s="1"/>
  <c r="T14" i="1"/>
  <c r="Z14" i="1" l="1"/>
  <c r="AF14" i="1"/>
  <c r="AM72" i="1" l="1"/>
</calcChain>
</file>

<file path=xl/sharedStrings.xml><?xml version="1.0" encoding="utf-8"?>
<sst xmlns="http://schemas.openxmlformats.org/spreadsheetml/2006/main" count="116" uniqueCount="99">
  <si>
    <t>сумма</t>
  </si>
  <si>
    <t>Солнце</t>
  </si>
  <si>
    <t>восход</t>
  </si>
  <si>
    <t>заход</t>
  </si>
  <si>
    <t>Пункты</t>
  </si>
  <si>
    <t>H</t>
  </si>
  <si>
    <t>δ</t>
  </si>
  <si>
    <t>U</t>
  </si>
  <si>
    <t>ШТУРМАНСКИЙ БОРТОВОЙ ЖУРНАЛ №</t>
  </si>
  <si>
    <t>Командир ВС</t>
  </si>
  <si>
    <t>2-й пилот (штурман)</t>
  </si>
  <si>
    <t>Подразделение</t>
  </si>
  <si>
    <t>Дата</t>
  </si>
  <si>
    <t>Тип воздушного судна</t>
  </si>
  <si>
    <t>№</t>
  </si>
  <si>
    <t>Аэродром вылета</t>
  </si>
  <si>
    <t>Аэродром посадки</t>
  </si>
  <si>
    <t>САХ</t>
  </si>
  <si>
    <t>МПУ</t>
  </si>
  <si>
    <t>МК</t>
  </si>
  <si>
    <t>W</t>
  </si>
  <si>
    <t>S</t>
  </si>
  <si>
    <t>t</t>
  </si>
  <si>
    <t>Топливо</t>
  </si>
  <si>
    <t>Для заметок</t>
  </si>
  <si>
    <t>Маршрут</t>
  </si>
  <si>
    <t>Дежурный штурман</t>
  </si>
  <si>
    <t>Предполётную подготовку проверил</t>
  </si>
  <si>
    <t>Штурман АЭ</t>
  </si>
  <si>
    <t>Фактическое время полёта</t>
  </si>
  <si>
    <t>из них ночью</t>
  </si>
  <si>
    <t>Q</t>
  </si>
  <si>
    <t>мин</t>
  </si>
  <si>
    <t>ч</t>
  </si>
  <si>
    <t>"</t>
  </si>
  <si>
    <t>г.</t>
  </si>
  <si>
    <t>Уход с ВПР на запасной аэродром</t>
  </si>
  <si>
    <t>Рубеж ухода(возвр.) на запасной аэродром</t>
  </si>
  <si>
    <t>Всего по маршруту</t>
  </si>
  <si>
    <t>УВ</t>
  </si>
  <si>
    <t>УС</t>
  </si>
  <si>
    <r>
      <t>H</t>
    </r>
    <r>
      <rPr>
        <vertAlign val="subscript"/>
        <sz val="10"/>
        <color theme="1"/>
        <rFont val="Times New Roman"/>
        <family val="1"/>
        <charset val="204"/>
      </rPr>
      <t>эш. зад.</t>
    </r>
  </si>
  <si>
    <r>
      <t>P</t>
    </r>
    <r>
      <rPr>
        <vertAlign val="subscript"/>
        <sz val="10"/>
        <color theme="1"/>
        <rFont val="Times New Roman"/>
        <family val="1"/>
        <charset val="204"/>
      </rPr>
      <t>мин. прив.</t>
    </r>
  </si>
  <si>
    <r>
      <t>H</t>
    </r>
    <r>
      <rPr>
        <vertAlign val="subscript"/>
        <sz val="10"/>
        <color theme="1"/>
        <rFont val="Times New Roman"/>
        <family val="1"/>
        <charset val="204"/>
      </rPr>
      <t>без. эш.</t>
    </r>
  </si>
  <si>
    <r>
      <t>P</t>
    </r>
    <r>
      <rPr>
        <vertAlign val="subscript"/>
        <sz val="10"/>
        <color theme="1"/>
        <rFont val="Times New Roman"/>
        <family val="1"/>
        <charset val="204"/>
      </rPr>
      <t>0</t>
    </r>
  </si>
  <si>
    <r>
      <t>t</t>
    </r>
    <r>
      <rPr>
        <vertAlign val="subscript"/>
        <sz val="10"/>
        <color theme="1"/>
        <rFont val="Times New Roman"/>
        <family val="1"/>
        <charset val="204"/>
      </rPr>
      <t>0</t>
    </r>
  </si>
  <si>
    <r>
      <t>m</t>
    </r>
    <r>
      <rPr>
        <vertAlign val="subscript"/>
        <sz val="10"/>
        <color theme="1"/>
        <rFont val="Times New Roman"/>
        <family val="1"/>
        <charset val="204"/>
      </rPr>
      <t>взл.</t>
    </r>
  </si>
  <si>
    <r>
      <t>V</t>
    </r>
    <r>
      <rPr>
        <vertAlign val="subscript"/>
        <sz val="10"/>
        <color theme="1"/>
        <rFont val="Times New Roman"/>
        <family val="1"/>
        <charset val="204"/>
      </rPr>
      <t>отр.</t>
    </r>
  </si>
  <si>
    <r>
      <t>L</t>
    </r>
    <r>
      <rPr>
        <vertAlign val="subscript"/>
        <sz val="10"/>
        <color theme="1"/>
        <rFont val="Times New Roman"/>
        <family val="1"/>
        <charset val="204"/>
      </rPr>
      <t>разб.</t>
    </r>
  </si>
  <si>
    <r>
      <t>m</t>
    </r>
    <r>
      <rPr>
        <vertAlign val="subscript"/>
        <sz val="10"/>
        <color theme="1"/>
        <rFont val="Times New Roman"/>
        <family val="1"/>
        <charset val="204"/>
      </rPr>
      <t>пос</t>
    </r>
  </si>
  <si>
    <r>
      <t>L</t>
    </r>
    <r>
      <rPr>
        <vertAlign val="subscript"/>
        <sz val="10"/>
        <color theme="1"/>
        <rFont val="Times New Roman"/>
        <family val="1"/>
        <charset val="204"/>
      </rPr>
      <t>проб.</t>
    </r>
  </si>
  <si>
    <r>
      <t>V</t>
    </r>
    <r>
      <rPr>
        <vertAlign val="subscript"/>
        <sz val="10"/>
        <color theme="1"/>
        <rFont val="Times New Roman"/>
        <family val="1"/>
        <charset val="204"/>
      </rPr>
      <t>пос.</t>
    </r>
  </si>
  <si>
    <r>
      <t>Н</t>
    </r>
    <r>
      <rPr>
        <vertAlign val="subscript"/>
        <sz val="10"/>
        <color theme="1"/>
        <rFont val="Times New Roman"/>
        <family val="1"/>
        <charset val="204"/>
      </rPr>
      <t>преп.</t>
    </r>
  </si>
  <si>
    <r>
      <t>Н</t>
    </r>
    <r>
      <rPr>
        <vertAlign val="subscript"/>
        <sz val="10"/>
        <color theme="1"/>
        <rFont val="Times New Roman"/>
        <family val="1"/>
        <charset val="204"/>
      </rPr>
      <t>б.(760)</t>
    </r>
  </si>
  <si>
    <r>
      <t>V</t>
    </r>
    <r>
      <rPr>
        <vertAlign val="subscript"/>
        <sz val="10"/>
        <color theme="1"/>
        <rFont val="Times New Roman"/>
        <family val="1"/>
        <charset val="204"/>
      </rPr>
      <t>и</t>
    </r>
  </si>
  <si>
    <r>
      <t>T</t>
    </r>
    <r>
      <rPr>
        <vertAlign val="subscript"/>
        <sz val="10"/>
        <color theme="1"/>
        <rFont val="Times New Roman"/>
        <family val="1"/>
        <charset val="204"/>
      </rPr>
      <t>расч</t>
    </r>
    <r>
      <rPr>
        <sz val="10"/>
        <color theme="1"/>
        <rFont val="Times New Roman"/>
        <family val="1"/>
        <charset val="204"/>
      </rPr>
      <t>.</t>
    </r>
  </si>
  <si>
    <r>
      <t>T</t>
    </r>
    <r>
      <rPr>
        <vertAlign val="subscript"/>
        <sz val="10"/>
        <color theme="1"/>
        <rFont val="Times New Roman"/>
        <family val="1"/>
        <charset val="204"/>
      </rPr>
      <t>факт.</t>
    </r>
  </si>
  <si>
    <r>
      <t>H</t>
    </r>
    <r>
      <rPr>
        <vertAlign val="subscript"/>
        <sz val="10"/>
        <color theme="1"/>
        <rFont val="Times New Roman"/>
        <family val="1"/>
        <charset val="204"/>
      </rPr>
      <t>пол.</t>
    </r>
  </si>
  <si>
    <r>
      <t>Н</t>
    </r>
    <r>
      <rPr>
        <vertAlign val="subscript"/>
        <sz val="10"/>
        <color theme="1"/>
        <rFont val="Times New Roman"/>
        <family val="1"/>
        <charset val="204"/>
      </rPr>
      <t>б.прив.</t>
    </r>
  </si>
  <si>
    <r>
      <t>Q</t>
    </r>
    <r>
      <rPr>
        <vertAlign val="subscript"/>
        <sz val="10"/>
        <color theme="1"/>
        <rFont val="Times New Roman"/>
        <family val="1"/>
        <charset val="204"/>
      </rPr>
      <t>расч.</t>
    </r>
  </si>
  <si>
    <r>
      <t>Q</t>
    </r>
    <r>
      <rPr>
        <vertAlign val="subscript"/>
        <sz val="10"/>
        <color theme="1"/>
        <rFont val="Times New Roman"/>
        <family val="1"/>
        <charset val="204"/>
      </rPr>
      <t>факт.</t>
    </r>
  </si>
  <si>
    <r>
      <t>S</t>
    </r>
    <r>
      <rPr>
        <vertAlign val="subscript"/>
        <sz val="10"/>
        <color theme="1"/>
        <rFont val="Calibri"/>
        <family val="2"/>
        <charset val="204"/>
        <scheme val="minor"/>
      </rPr>
      <t>р.у.</t>
    </r>
  </si>
  <si>
    <r>
      <t xml:space="preserve"> Q</t>
    </r>
    <r>
      <rPr>
        <vertAlign val="subscript"/>
        <sz val="10"/>
        <color theme="1"/>
        <rFont val="Times New Roman"/>
        <family val="1"/>
        <charset val="204"/>
      </rPr>
      <t>р.у.</t>
    </r>
  </si>
  <si>
    <t>I</t>
  </si>
  <si>
    <t>.</t>
  </si>
  <si>
    <t>/</t>
  </si>
  <si>
    <t>K</t>
  </si>
  <si>
    <t>G</t>
  </si>
  <si>
    <t>R</t>
  </si>
  <si>
    <t>A</t>
  </si>
  <si>
    <t>Z</t>
  </si>
  <si>
    <t>O</t>
  </si>
  <si>
    <t>_</t>
  </si>
  <si>
    <t>L</t>
  </si>
  <si>
    <t>-</t>
  </si>
  <si>
    <t>UUDD</t>
  </si>
  <si>
    <t>∆M</t>
  </si>
  <si>
    <t>кг</t>
  </si>
  <si>
    <t>км</t>
  </si>
  <si>
    <t>q</t>
  </si>
  <si>
    <t>Пропустите 1 строку перед маршрутом на запасной аэродром (строка должна быть полностью пустой)</t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</si>
  <si>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зем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</si>
  <si>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н/о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</si>
  <si>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30</t>
    </r>
  </si>
  <si>
    <r>
      <t>H</t>
    </r>
    <r>
      <rPr>
        <vertAlign val="subscript"/>
        <sz val="10"/>
        <color theme="1"/>
        <rFont val="Times New Roman"/>
        <family val="1"/>
        <charset val="204"/>
      </rPr>
      <t>(δ)</t>
    </r>
  </si>
  <si>
    <r>
      <t>ρ</t>
    </r>
    <r>
      <rPr>
        <vertAlign val="subscript"/>
        <sz val="11"/>
        <color theme="1"/>
        <rFont val="Times New Roman"/>
        <family val="1"/>
        <charset val="204"/>
      </rPr>
      <t>(Q)</t>
    </r>
  </si>
  <si>
    <r>
      <t>Q</t>
    </r>
    <r>
      <rPr>
        <vertAlign val="subscript"/>
        <sz val="10"/>
        <color theme="1"/>
        <rFont val="Times New Roman"/>
        <family val="1"/>
        <charset val="204"/>
      </rPr>
      <t>л</t>
    </r>
  </si>
  <si>
    <t>ULOO</t>
  </si>
  <si>
    <t>RODUK</t>
  </si>
  <si>
    <t>LUKIR</t>
  </si>
  <si>
    <t>TAKUR</t>
  </si>
  <si>
    <t>GONBI</t>
  </si>
  <si>
    <t>OLOBA</t>
  </si>
  <si>
    <t>KESKO</t>
  </si>
  <si>
    <t>ULPB</t>
  </si>
  <si>
    <t>AKANA</t>
  </si>
  <si>
    <t>VILDA</t>
  </si>
  <si>
    <t>AGBON</t>
  </si>
  <si>
    <t>ULLI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</si>
</sst>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:mm:ss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vertAlign val="subscript"/>
      <sz val="10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1" xfId="0" applyFont="1" applyBorder="1" applyAlignment="1"/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NumberFormat="1" applyFont="1" applyBorder="1" applyAlignment="1"/>
    <xf numFmtId="164" fontId="0" fillId="0" borderId="0" xfId="0" applyNumberFormat="1"/>
    <xf numFmtId="0" fontId="0" fillId="0" borderId="0" xfId="0" applyAlignment="1"/>
    <xf numFmtId="0" fontId="2" fillId="0" borderId="0" xfId="0" applyFont="1" applyBorder="1" applyAlignment="1"/>
    <xf numFmtId="0" fontId="7" fillId="0" borderId="0" xfId="0" applyFont="1"/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1" fontId="2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0" fillId="0" borderId="15" xfId="0" applyBorder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/>
    </xf>
    <xf numFmtId="0" fontId="9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1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M83"/>
  <sheetViews>
    <sheetView tabSelected="1" topLeftCell="A10" workbookViewId="0">
      <selection activeCell="CK15" sqref="CK15"/>
    </sheetView>
  </sheetViews>
  <sheetFormatPr defaultRowHeight="15" x14ac:dyDescent="0.25"/>
  <cols>
    <col min="1" max="42" width="1.7109375" style="2" customWidth="1"/>
    <col min="43" max="43" width="7.5703125" style="2" customWidth="1"/>
    <col min="44" max="83" width="1.7109375" style="2" customWidth="1"/>
    <col min="84" max="87" width="1.7109375" customWidth="1"/>
    <col min="88" max="88" width="1.5703125" customWidth="1"/>
    <col min="89" max="89" width="9.85546875" customWidth="1"/>
    <col min="90" max="134" width="1.7109375" customWidth="1"/>
  </cols>
  <sheetData>
    <row r="2" spans="1:91" x14ac:dyDescent="0.25">
      <c r="A2" s="34" t="s">
        <v>4</v>
      </c>
      <c r="B2" s="34"/>
      <c r="C2" s="34"/>
      <c r="D2" s="34"/>
      <c r="E2" s="34"/>
      <c r="F2" s="34"/>
      <c r="G2" s="34"/>
      <c r="H2" s="34"/>
      <c r="I2" s="34" t="s">
        <v>5</v>
      </c>
      <c r="J2" s="34"/>
      <c r="K2" s="34"/>
      <c r="L2" s="34"/>
      <c r="M2" s="34" t="s">
        <v>6</v>
      </c>
      <c r="N2" s="34"/>
      <c r="O2" s="34"/>
      <c r="P2" s="34"/>
      <c r="Q2" s="34" t="s">
        <v>7</v>
      </c>
      <c r="R2" s="34"/>
      <c r="S2" s="34"/>
      <c r="T2" s="34"/>
      <c r="X2" s="3"/>
      <c r="Y2" s="3"/>
      <c r="Z2" s="3"/>
      <c r="AB2" s="3"/>
      <c r="AD2" s="59" t="s">
        <v>8</v>
      </c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10"/>
      <c r="AX2" s="10"/>
      <c r="AY2" s="10"/>
      <c r="AZ2" s="10"/>
      <c r="BA2" s="10"/>
      <c r="BB2" s="10"/>
      <c r="BC2"/>
      <c r="BL2" s="58" t="s">
        <v>4</v>
      </c>
      <c r="BM2" s="58"/>
      <c r="BN2" s="58"/>
      <c r="BO2" s="58"/>
      <c r="BP2" s="58"/>
      <c r="BQ2" s="58"/>
      <c r="BR2" s="58"/>
      <c r="BS2" s="58"/>
      <c r="BT2" s="34" t="s">
        <v>1</v>
      </c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</row>
    <row r="3" spans="1:9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BL3" s="58"/>
      <c r="BM3" s="58"/>
      <c r="BN3" s="58"/>
      <c r="BO3" s="58"/>
      <c r="BP3" s="58"/>
      <c r="BQ3" s="58"/>
      <c r="BR3" s="58"/>
      <c r="BS3" s="58"/>
      <c r="BT3" s="34" t="s">
        <v>2</v>
      </c>
      <c r="BU3" s="34"/>
      <c r="BV3" s="34"/>
      <c r="BW3" s="34"/>
      <c r="BX3" s="34" t="s">
        <v>3</v>
      </c>
      <c r="BY3" s="34"/>
      <c r="BZ3" s="34"/>
      <c r="CA3" s="34"/>
      <c r="CB3" s="34" t="s">
        <v>0</v>
      </c>
      <c r="CC3" s="34"/>
      <c r="CD3" s="34"/>
      <c r="CE3" s="34"/>
    </row>
    <row r="4" spans="1:9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V4" s="56" t="s">
        <v>9</v>
      </c>
      <c r="W4" s="56"/>
      <c r="X4" s="56"/>
      <c r="Y4" s="56"/>
      <c r="Z4" s="56"/>
      <c r="AA4" s="56"/>
      <c r="AB4" s="56"/>
      <c r="AC4" s="4" t="s">
        <v>63</v>
      </c>
      <c r="AD4" s="4" t="s">
        <v>64</v>
      </c>
      <c r="AE4" s="4" t="s">
        <v>65</v>
      </c>
      <c r="AF4" s="4" t="s">
        <v>66</v>
      </c>
      <c r="AG4" s="4" t="s">
        <v>67</v>
      </c>
      <c r="AH4" s="4">
        <v>4</v>
      </c>
      <c r="AI4" s="4">
        <v>0</v>
      </c>
      <c r="AJ4" s="4" t="s">
        <v>72</v>
      </c>
      <c r="AK4" s="4" t="s">
        <v>68</v>
      </c>
      <c r="AL4" s="4" t="s">
        <v>69</v>
      </c>
      <c r="AM4" s="4" t="s">
        <v>70</v>
      </c>
      <c r="AN4" s="4" t="s">
        <v>71</v>
      </c>
      <c r="AO4" s="4" t="s">
        <v>68</v>
      </c>
      <c r="AQ4" s="2" t="s">
        <v>10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L4">
        <f>ROW($1:$30)</f>
        <v>1</v>
      </c>
      <c r="CM4">
        <f>ROWS($14:14)</f>
        <v>1</v>
      </c>
    </row>
    <row r="5" spans="1:9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V5" s="56" t="s">
        <v>11</v>
      </c>
      <c r="W5" s="56"/>
      <c r="X5" s="56"/>
      <c r="Y5" s="56"/>
      <c r="Z5" s="56"/>
      <c r="AA5" s="56"/>
      <c r="AB5" s="56"/>
      <c r="AC5" s="56"/>
      <c r="AD5" s="4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7" t="s">
        <v>12</v>
      </c>
      <c r="AY5" s="57"/>
      <c r="AZ5" s="57"/>
      <c r="BA5" s="5"/>
      <c r="BB5" s="5"/>
      <c r="BC5" s="5"/>
      <c r="BD5" s="5"/>
      <c r="BE5" s="5"/>
      <c r="BF5" s="5"/>
      <c r="BG5" s="5"/>
      <c r="BH5" s="5"/>
      <c r="BI5" s="5"/>
      <c r="BJ5" s="5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</row>
    <row r="6" spans="1:91" x14ac:dyDescent="0.25">
      <c r="P6" s="57" t="s">
        <v>13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4" t="s">
        <v>73</v>
      </c>
      <c r="AB6" s="4" t="s">
        <v>74</v>
      </c>
      <c r="AC6" s="4">
        <v>4</v>
      </c>
      <c r="AD6" s="4">
        <v>1</v>
      </c>
      <c r="AE6" s="4">
        <v>0</v>
      </c>
      <c r="AF6" s="4"/>
      <c r="AG6" s="37" t="s">
        <v>14</v>
      </c>
      <c r="AH6" s="37"/>
      <c r="AI6" s="4"/>
      <c r="AJ6" s="4"/>
      <c r="AK6" s="4"/>
      <c r="AL6" s="4"/>
      <c r="AM6" s="4"/>
      <c r="AN6" s="17" t="s">
        <v>41</v>
      </c>
      <c r="AO6" s="17"/>
      <c r="AP6" s="17"/>
      <c r="AQ6" s="17"/>
      <c r="AR6" s="4" t="s">
        <v>65</v>
      </c>
      <c r="AS6" s="4">
        <v>1</v>
      </c>
      <c r="AT6" s="4">
        <v>0</v>
      </c>
      <c r="AU6" s="4">
        <v>0</v>
      </c>
      <c r="AV6" s="57" t="s">
        <v>42</v>
      </c>
      <c r="AW6" s="57"/>
      <c r="AX6" s="57"/>
      <c r="AY6" s="57"/>
      <c r="AZ6" s="57"/>
      <c r="BA6" s="6"/>
      <c r="BB6" s="6"/>
      <c r="BC6" s="6"/>
      <c r="BD6" s="6"/>
      <c r="BE6" s="2" t="s">
        <v>43</v>
      </c>
      <c r="BI6" s="7">
        <v>0</v>
      </c>
      <c r="BJ6" s="7">
        <v>5</v>
      </c>
      <c r="BK6" s="7">
        <v>0</v>
      </c>
      <c r="BL6" s="7"/>
      <c r="BM6" s="7"/>
      <c r="BN6" s="7"/>
      <c r="BO6" s="7"/>
    </row>
    <row r="7" spans="1:91" x14ac:dyDescent="0.25">
      <c r="A7" s="57" t="s">
        <v>15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BE7" s="8"/>
      <c r="BF7" s="8"/>
      <c r="BG7" s="8"/>
      <c r="BH7" s="8"/>
      <c r="BI7" s="57" t="s">
        <v>16</v>
      </c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91" x14ac:dyDescent="0.25">
      <c r="A8" s="34" t="s">
        <v>6</v>
      </c>
      <c r="B8" s="34"/>
      <c r="C8" s="34"/>
      <c r="D8" s="34" t="s">
        <v>7</v>
      </c>
      <c r="E8" s="34"/>
      <c r="F8" s="34"/>
      <c r="G8" s="34" t="s">
        <v>44</v>
      </c>
      <c r="H8" s="34"/>
      <c r="I8" s="34"/>
      <c r="J8" s="34"/>
      <c r="K8" s="34" t="s">
        <v>45</v>
      </c>
      <c r="L8" s="34"/>
      <c r="M8" s="34"/>
      <c r="N8" s="34"/>
      <c r="O8" s="34" t="s">
        <v>17</v>
      </c>
      <c r="P8" s="34"/>
      <c r="Q8" s="34"/>
      <c r="R8" s="34"/>
      <c r="S8" s="34" t="s">
        <v>46</v>
      </c>
      <c r="T8" s="34"/>
      <c r="U8" s="34"/>
      <c r="V8" s="34"/>
      <c r="W8" s="34" t="s">
        <v>47</v>
      </c>
      <c r="X8" s="34"/>
      <c r="Y8" s="34"/>
      <c r="Z8" s="34" t="s">
        <v>48</v>
      </c>
      <c r="AA8" s="34"/>
      <c r="AB8" s="34"/>
      <c r="AC8" s="34"/>
      <c r="AD8" s="8"/>
      <c r="AE8" s="8"/>
      <c r="AF8" s="8"/>
      <c r="AG8" s="8"/>
      <c r="AQ8" s="31"/>
      <c r="BI8" s="34" t="s">
        <v>44</v>
      </c>
      <c r="BJ8" s="34"/>
      <c r="BK8" s="34"/>
      <c r="BL8" s="34"/>
      <c r="BM8" s="34" t="s">
        <v>45</v>
      </c>
      <c r="BN8" s="34"/>
      <c r="BO8" s="34"/>
      <c r="BP8" s="34"/>
      <c r="BQ8" s="34" t="s">
        <v>17</v>
      </c>
      <c r="BR8" s="34"/>
      <c r="BS8" s="34"/>
      <c r="BT8" s="34"/>
      <c r="BU8" s="34" t="s">
        <v>49</v>
      </c>
      <c r="BV8" s="34"/>
      <c r="BW8" s="34"/>
      <c r="BX8" s="34"/>
      <c r="BY8" s="34" t="s">
        <v>50</v>
      </c>
      <c r="BZ8" s="34"/>
      <c r="CA8" s="34"/>
      <c r="CB8" s="34"/>
      <c r="CC8" s="34" t="s">
        <v>51</v>
      </c>
      <c r="CD8" s="34"/>
      <c r="CE8" s="34"/>
    </row>
    <row r="9" spans="1:9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60">
        <v>6000</v>
      </c>
      <c r="T9" s="60"/>
      <c r="U9" s="60"/>
      <c r="V9" s="60"/>
      <c r="W9" s="34"/>
      <c r="X9" s="34"/>
      <c r="Y9" s="34"/>
      <c r="Z9" s="34"/>
      <c r="AA9" s="34"/>
      <c r="AB9" s="34"/>
      <c r="AC9" s="34"/>
      <c r="AQ9" s="33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</row>
    <row r="11" spans="1:91" x14ac:dyDescent="0.25">
      <c r="A11" s="58" t="s">
        <v>52</v>
      </c>
      <c r="B11" s="58"/>
      <c r="C11" s="58"/>
      <c r="D11" s="58"/>
      <c r="E11" s="58" t="s">
        <v>53</v>
      </c>
      <c r="F11" s="58"/>
      <c r="G11" s="58"/>
      <c r="H11" s="58"/>
      <c r="I11" s="58" t="s">
        <v>25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 t="s">
        <v>18</v>
      </c>
      <c r="X11" s="58"/>
      <c r="Y11" s="58"/>
      <c r="Z11" s="58" t="s">
        <v>19</v>
      </c>
      <c r="AA11" s="58"/>
      <c r="AB11" s="58"/>
      <c r="AC11" s="58" t="s">
        <v>54</v>
      </c>
      <c r="AD11" s="58"/>
      <c r="AE11" s="58"/>
      <c r="AF11" s="58" t="s">
        <v>20</v>
      </c>
      <c r="AG11" s="58"/>
      <c r="AH11" s="58"/>
      <c r="AI11" s="58" t="s">
        <v>21</v>
      </c>
      <c r="AJ11" s="58"/>
      <c r="AK11" s="58"/>
      <c r="AL11" s="58"/>
      <c r="AM11" s="58" t="s">
        <v>22</v>
      </c>
      <c r="AN11" s="58"/>
      <c r="AO11" s="58"/>
      <c r="AP11" s="58"/>
      <c r="AQ11" s="58" t="s">
        <v>23</v>
      </c>
      <c r="AR11" s="58"/>
      <c r="AS11" s="58"/>
      <c r="AT11" s="58"/>
      <c r="AU11" s="58"/>
      <c r="AV11" s="58" t="s">
        <v>55</v>
      </c>
      <c r="AW11" s="58"/>
      <c r="AX11" s="58"/>
      <c r="AY11" s="58"/>
      <c r="AZ11" s="58" t="s">
        <v>56</v>
      </c>
      <c r="BA11" s="58"/>
      <c r="BB11" s="58"/>
      <c r="BC11" s="58"/>
      <c r="BD11" s="58" t="s">
        <v>57</v>
      </c>
      <c r="BE11" s="58"/>
      <c r="BF11" s="58"/>
      <c r="BG11" s="58"/>
      <c r="BH11" s="58"/>
      <c r="BI11" s="58" t="s">
        <v>24</v>
      </c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</row>
    <row r="12" spans="1:91" x14ac:dyDescent="0.25">
      <c r="A12" s="58"/>
      <c r="B12" s="58"/>
      <c r="C12" s="58"/>
      <c r="D12" s="58"/>
      <c r="E12" s="58" t="s">
        <v>58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12" t="s">
        <v>59</v>
      </c>
      <c r="AR12" s="58" t="s">
        <v>60</v>
      </c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64"/>
      <c r="BY12" s="64"/>
      <c r="BZ12" s="64"/>
      <c r="CA12" s="64"/>
      <c r="CB12" s="64"/>
      <c r="CC12" s="64"/>
      <c r="CD12" s="64"/>
      <c r="CE12" s="64"/>
    </row>
    <row r="13" spans="1:91" ht="12" customHeight="1" x14ac:dyDescent="0.25">
      <c r="A13" s="61"/>
      <c r="B13" s="61"/>
      <c r="C13" s="61"/>
      <c r="D13" s="61"/>
      <c r="E13" s="61"/>
      <c r="F13" s="61"/>
      <c r="G13" s="61"/>
      <c r="H13" s="61"/>
      <c r="I13" s="65"/>
      <c r="J13" s="66"/>
      <c r="K13" s="66"/>
      <c r="L13" s="66"/>
      <c r="M13" s="66"/>
      <c r="N13" s="66"/>
      <c r="O13" s="66"/>
      <c r="P13" s="67"/>
      <c r="Q13" s="65" t="s">
        <v>39</v>
      </c>
      <c r="R13" s="66"/>
      <c r="S13" s="67"/>
      <c r="T13" s="65" t="s">
        <v>40</v>
      </c>
      <c r="U13" s="66"/>
      <c r="V13" s="67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2"/>
      <c r="AN13" s="61"/>
      <c r="AO13" s="61"/>
      <c r="AP13" s="61"/>
      <c r="AQ13" s="32">
        <f>IF(ISBLANK(AM13),AQ14,AQ14+AM13*24*300)</f>
        <v>981.14312486870983</v>
      </c>
      <c r="AR13" s="61" t="e">
        <f>BZ14*Лист2!C6</f>
        <v>#VALUE!</v>
      </c>
      <c r="AS13" s="61"/>
      <c r="AT13" s="61"/>
      <c r="AU13" s="61"/>
      <c r="AV13" s="63">
        <v>0.45833333333333331</v>
      </c>
      <c r="AW13" s="63"/>
      <c r="AX13" s="63"/>
      <c r="AY13" s="63"/>
      <c r="AZ13" s="61"/>
      <c r="BA13" s="61"/>
      <c r="BB13" s="61"/>
      <c r="BC13" s="61"/>
      <c r="BD13" s="71"/>
      <c r="BE13" s="61"/>
      <c r="BF13" s="61"/>
      <c r="BG13" s="61"/>
      <c r="BH13" s="61"/>
      <c r="BI13" s="34" t="s">
        <v>84</v>
      </c>
      <c r="BJ13" s="34"/>
      <c r="BK13" s="34"/>
      <c r="BL13" s="34" t="s">
        <v>6</v>
      </c>
      <c r="BM13" s="34"/>
      <c r="BN13" s="34"/>
      <c r="BO13" s="34" t="s">
        <v>7</v>
      </c>
      <c r="BP13" s="34"/>
      <c r="BQ13" s="34"/>
      <c r="BR13" s="34" t="s">
        <v>76</v>
      </c>
      <c r="BS13" s="34"/>
      <c r="BT13" s="34"/>
      <c r="BU13" s="34" t="s">
        <v>79</v>
      </c>
      <c r="BV13" s="34"/>
      <c r="BW13" s="35"/>
      <c r="BX13" s="19"/>
      <c r="BY13" s="20"/>
      <c r="BZ13" s="21"/>
      <c r="CA13" s="21"/>
      <c r="CB13" s="21"/>
      <c r="CC13" s="21"/>
      <c r="CD13" s="21"/>
      <c r="CE13" s="22"/>
    </row>
    <row r="14" spans="1:91" ht="12" customHeight="1" x14ac:dyDescent="0.25">
      <c r="A14" s="34"/>
      <c r="B14" s="34"/>
      <c r="C14" s="34"/>
      <c r="D14" s="34"/>
      <c r="E14" s="34"/>
      <c r="F14" s="34"/>
      <c r="G14" s="34"/>
      <c r="H14" s="34"/>
      <c r="I14" s="49" t="s">
        <v>87</v>
      </c>
      <c r="J14" s="50"/>
      <c r="K14" s="50"/>
      <c r="L14" s="50"/>
      <c r="M14" s="50"/>
      <c r="N14" s="50"/>
      <c r="O14" s="50"/>
      <c r="P14" s="51"/>
      <c r="Q14" s="35">
        <f>IF(ISBLANK(W14),"",IF(ВетерНавМаг&gt;W14,ВетерНавМаг-W14,ВетерНавМаг-W14+360))</f>
        <v>59</v>
      </c>
      <c r="R14" s="39"/>
      <c r="S14" s="40"/>
      <c r="T14" s="46">
        <f t="shared" ref="T14:T45" si="0">IF(ISBLANK(W14),"",DEGREES(ASIN(BO14*SIN(RADIANS(Q14))/AC14)))</f>
        <v>7.824449486956369</v>
      </c>
      <c r="U14" s="47"/>
      <c r="V14" s="48"/>
      <c r="W14" s="34">
        <v>56</v>
      </c>
      <c r="X14" s="34"/>
      <c r="Y14" s="34"/>
      <c r="Z14" s="45">
        <f>IF(ISBLANK(W14),"",IF((W14-T14)&lt;=0,W14-T14+360,W14-T14))</f>
        <v>48.175550513043632</v>
      </c>
      <c r="AA14" s="45"/>
      <c r="AB14" s="45"/>
      <c r="AC14" s="34">
        <v>340</v>
      </c>
      <c r="AD14" s="34"/>
      <c r="AE14" s="34"/>
      <c r="AF14" s="34">
        <f>IF(ISBLANK(AC14),"",ROUND((AC14*SIN(RADIANS(180)-RADIANS(Q14)-RADIANS(T14)))/SIN(RADIANS(Q14)),0))</f>
        <v>365</v>
      </c>
      <c r="AG14" s="34"/>
      <c r="AH14" s="34"/>
      <c r="AI14" s="34">
        <v>49</v>
      </c>
      <c r="AJ14" s="34"/>
      <c r="AK14" s="34"/>
      <c r="AL14" s="34"/>
      <c r="AM14" s="42">
        <f t="shared" ref="AM14" si="1">IF(ISBLANK(AI14),"",AI14/AF14/24)</f>
        <v>5.5936073059360729E-3</v>
      </c>
      <c r="AN14" s="43"/>
      <c r="AO14" s="43"/>
      <c r="AP14" s="44"/>
      <c r="AQ14" s="27">
        <f>IF(ISBLANK(I14),"",IF(AM14="",IF(ISERROR(INDEX(AQ15:$AQ$71,MATCH(TRUE,INDEX(AQ15:$AQ$71&lt;&gt;"",0,1),0),)),Лист2!$C$5+Лист2!$C$4,INDEX(AQ15:$AQ$71,MATCH(TRUE,INDEX(AQ15:$AQ$71&lt;&gt;"",0,1),0),)),IF(ISERROR(INDEX(AQ15:$AQ$71,MATCH(TRUE,INDEX(AQ15:$AQ$71&lt;&gt;"",0,1),0),)),Лист2!$C$5+Лист2!$C$4,INDEX(AQ15:$AQ$71,MATCH(TRUE,INDEX(AQ15:$AQ$71&lt;&gt;"",0,1),0),))+AM14*24*BU14))</f>
        <v>981.14312486870983</v>
      </c>
      <c r="AR14" s="34"/>
      <c r="AS14" s="34"/>
      <c r="AT14" s="34"/>
      <c r="AU14" s="34"/>
      <c r="AV14" s="41">
        <f>IF(AM13="",AV13,AV13+AM13)</f>
        <v>0.45833333333333331</v>
      </c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>
        <v>305</v>
      </c>
      <c r="BM14" s="34"/>
      <c r="BN14" s="34"/>
      <c r="BO14" s="34">
        <v>54</v>
      </c>
      <c r="BP14" s="34"/>
      <c r="BQ14" s="34"/>
      <c r="BR14" s="34">
        <v>10</v>
      </c>
      <c r="BS14" s="34"/>
      <c r="BT14" s="34"/>
      <c r="BU14" s="34">
        <v>300</v>
      </c>
      <c r="BV14" s="34"/>
      <c r="BW14" s="35"/>
      <c r="BX14" s="36" t="s">
        <v>86</v>
      </c>
      <c r="BY14" s="37"/>
      <c r="BZ14" s="38" t="e">
        <f>_xlfn.CEILING.MATH(AQ72/Лист2!C6,50)</f>
        <v>#VALUE!</v>
      </c>
      <c r="CA14" s="38"/>
      <c r="CB14" s="38"/>
      <c r="CC14" s="17"/>
      <c r="CD14" s="17"/>
      <c r="CE14" s="23"/>
      <c r="CH14" s="16"/>
      <c r="CI14" s="16"/>
      <c r="CJ14" s="16"/>
      <c r="CK14" s="73">
        <f>AQ$13-INDEX(AQ$13:AQ$300,_xlfn.AGGREGATE(15,6,ROW($1:$300)/(AQ$13:AQ$300=""),ROWS($14:14))-1)</f>
        <v>512.19913394736693</v>
      </c>
    </row>
    <row r="15" spans="1:91" ht="12" customHeight="1" x14ac:dyDescent="0.25">
      <c r="A15" s="34"/>
      <c r="B15" s="34"/>
      <c r="C15" s="34"/>
      <c r="D15" s="34"/>
      <c r="E15" s="34"/>
      <c r="F15" s="34"/>
      <c r="G15" s="34"/>
      <c r="H15" s="34"/>
      <c r="I15" s="49" t="s">
        <v>88</v>
      </c>
      <c r="J15" s="50"/>
      <c r="K15" s="50"/>
      <c r="L15" s="50"/>
      <c r="M15" s="50"/>
      <c r="N15" s="50"/>
      <c r="O15" s="50"/>
      <c r="P15" s="51"/>
      <c r="Q15" s="35">
        <f>IF(ISBLANK(W15),"",IF(ВетерНавМаг&gt;W15,ВетерНавМаг-W15,ВетерНавМаг-W15+360))</f>
        <v>78</v>
      </c>
      <c r="R15" s="39"/>
      <c r="S15" s="40"/>
      <c r="T15" s="46">
        <f t="shared" si="0"/>
        <v>8.9372612081543199</v>
      </c>
      <c r="U15" s="47"/>
      <c r="V15" s="48"/>
      <c r="W15" s="35">
        <v>37</v>
      </c>
      <c r="X15" s="39"/>
      <c r="Y15" s="40"/>
      <c r="Z15" s="45">
        <f t="shared" ref="Z15:Z71" si="2">IF(ISBLANK(W15),"",IF((W15-T15)&lt;=0,W15-T15+360,W15-T15))</f>
        <v>28.062738791845682</v>
      </c>
      <c r="AA15" s="45"/>
      <c r="AB15" s="45"/>
      <c r="AC15" s="34">
        <v>340</v>
      </c>
      <c r="AD15" s="34"/>
      <c r="AE15" s="34"/>
      <c r="AF15" s="34">
        <f t="shared" ref="AF15:AF71" si="3">IF(ISBLANK(AC15),"",ROUND((AC15*SIN(RADIANS(180)-RADIANS(Q15)-RADIANS(T15)))/SIN(RADIANS(Q15)),0))</f>
        <v>347</v>
      </c>
      <c r="AG15" s="34"/>
      <c r="AH15" s="34"/>
      <c r="AI15" s="34">
        <v>230</v>
      </c>
      <c r="AJ15" s="34"/>
      <c r="AK15" s="34"/>
      <c r="AL15" s="34"/>
      <c r="AM15" s="42">
        <f t="shared" ref="AM15:AM71" si="4">IF(ISBLANK(AI15),"",AI15/AF15/24)</f>
        <v>2.7617675312199805E-2</v>
      </c>
      <c r="AN15" s="43"/>
      <c r="AO15" s="43"/>
      <c r="AP15" s="44"/>
      <c r="AQ15" s="27">
        <f>IF(ISBLANK(I15),"",IF(AM15="",IF(ISERROR(INDEX(AQ16:$AQ$71,MATCH(TRUE,INDEX(AQ16:$AQ$71&lt;&gt;"",0,1),0),)),Лист2!$C$5+Лист2!$C$4,INDEX(AQ16:$AQ$71,MATCH(TRUE,INDEX(AQ16:$AQ$71&lt;&gt;"",0,1),0),)),IF(ISERROR(INDEX(AQ16:$AQ$71,MATCH(TRUE,INDEX(AQ16:$AQ$71&lt;&gt;"",0,1),0),)),Лист2!$C$5+Лист2!$C$4,INDEX(AQ16:$AQ$71,MATCH(TRUE,INDEX(AQ16:$AQ$71&lt;&gt;"",0,1),0),))+AM15*24*BU15))</f>
        <v>940.86915226597011</v>
      </c>
      <c r="AR15" s="34"/>
      <c r="AS15" s="34"/>
      <c r="AT15" s="34"/>
      <c r="AU15" s="34"/>
      <c r="AV15" s="41">
        <f>IF(I15="","",LOOKUP(9999999,$AV$14:AV14)+IF(AM14&lt;&gt;"",AM14,0))</f>
        <v>0.46392694063926937</v>
      </c>
      <c r="AW15" s="34"/>
      <c r="AX15" s="34"/>
      <c r="AY15" s="34"/>
      <c r="AZ15" s="34"/>
      <c r="BA15" s="34"/>
      <c r="BB15" s="34"/>
      <c r="BC15" s="34"/>
      <c r="BD15" s="72"/>
      <c r="BE15" s="72"/>
      <c r="BF15" s="72"/>
      <c r="BG15" s="72"/>
      <c r="BH15" s="72"/>
      <c r="BI15" s="34"/>
      <c r="BJ15" s="34"/>
      <c r="BK15" s="34"/>
      <c r="BL15" s="35">
        <v>305</v>
      </c>
      <c r="BM15" s="39"/>
      <c r="BN15" s="40"/>
      <c r="BO15" s="34">
        <v>54</v>
      </c>
      <c r="BP15" s="34"/>
      <c r="BQ15" s="34"/>
      <c r="BR15" s="34">
        <v>10</v>
      </c>
      <c r="BS15" s="34"/>
      <c r="BT15" s="34"/>
      <c r="BU15" s="34">
        <v>300</v>
      </c>
      <c r="BV15" s="34"/>
      <c r="BW15" s="35"/>
      <c r="BX15" s="24"/>
      <c r="BY15" s="17"/>
      <c r="BZ15" s="17"/>
      <c r="CA15" s="17"/>
      <c r="CB15" s="17"/>
      <c r="CC15" s="17"/>
      <c r="CD15" s="17"/>
      <c r="CE15" s="23"/>
      <c r="CK15" s="73">
        <f>INDEX(AQ$13:AQ$300,_xlfn.AGGREGATE(15,6,ROW($1:$300)/(AQ$13:AQ$300=""),ROWS($14:14))-1)-INDEX(AQ$13:AQ$300,_xlfn.AGGREGATE(15,6,ROW($1:$300)/(AQ$13:AQ$300=""),ROWS($14:15))-1)</f>
        <v>306.9439909213429</v>
      </c>
    </row>
    <row r="16" spans="1:91" ht="12" customHeight="1" x14ac:dyDescent="0.25">
      <c r="A16" s="34"/>
      <c r="B16" s="34"/>
      <c r="C16" s="34"/>
      <c r="D16" s="34"/>
      <c r="E16" s="34"/>
      <c r="F16" s="34"/>
      <c r="G16" s="34"/>
      <c r="H16" s="34"/>
      <c r="I16" s="49" t="s">
        <v>89</v>
      </c>
      <c r="J16" s="50"/>
      <c r="K16" s="50"/>
      <c r="L16" s="50"/>
      <c r="M16" s="50"/>
      <c r="N16" s="50"/>
      <c r="O16" s="50"/>
      <c r="P16" s="51"/>
      <c r="Q16" s="35">
        <f>IF(ISBLANK(W16),"",IF(ВетерНавМаг&gt;W16,ВетерНавМаг-W16,ВетерНавМаг-W16+360))</f>
        <v>103</v>
      </c>
      <c r="R16" s="39"/>
      <c r="S16" s="40"/>
      <c r="T16" s="46">
        <f t="shared" si="0"/>
        <v>8.9024651226631484</v>
      </c>
      <c r="U16" s="47"/>
      <c r="V16" s="48"/>
      <c r="W16" s="35">
        <v>12</v>
      </c>
      <c r="X16" s="39"/>
      <c r="Y16" s="40"/>
      <c r="Z16" s="45">
        <f t="shared" si="2"/>
        <v>3.0975348773368516</v>
      </c>
      <c r="AA16" s="45"/>
      <c r="AB16" s="45"/>
      <c r="AC16" s="34">
        <v>340</v>
      </c>
      <c r="AD16" s="34"/>
      <c r="AE16" s="34"/>
      <c r="AF16" s="34">
        <f t="shared" si="3"/>
        <v>324</v>
      </c>
      <c r="AG16" s="34"/>
      <c r="AH16" s="34"/>
      <c r="AI16" s="34">
        <v>28</v>
      </c>
      <c r="AJ16" s="34"/>
      <c r="AK16" s="34"/>
      <c r="AL16" s="34"/>
      <c r="AM16" s="42">
        <f t="shared" si="4"/>
        <v>3.6008230452674894E-3</v>
      </c>
      <c r="AN16" s="43"/>
      <c r="AO16" s="43"/>
      <c r="AP16" s="44"/>
      <c r="AQ16" s="27">
        <f>IF(ISBLANK(I16),"",IF(AM16="",IF(ISERROR(INDEX(AQ17:$AQ$71,MATCH(TRUE,INDEX(AQ17:$AQ$71&lt;&gt;"",0,1),0),)),Лист2!$C$5+Лист2!$C$4,INDEX(AQ17:$AQ$71,MATCH(TRUE,INDEX(AQ17:$AQ$71&lt;&gt;"",0,1),0),)),IF(ISERROR(INDEX(AQ17:$AQ$71,MATCH(TRUE,INDEX(AQ17:$AQ$71&lt;&gt;"",0,1),0),)),Лист2!$C$5+Лист2!$C$4,INDEX(AQ17:$AQ$71,MATCH(TRUE,INDEX(AQ17:$AQ$71&lt;&gt;"",0,1),0),))+AM16*24*BU16))</f>
        <v>742.02189001813144</v>
      </c>
      <c r="AR16" s="34"/>
      <c r="AS16" s="34"/>
      <c r="AT16" s="34"/>
      <c r="AU16" s="34"/>
      <c r="AV16" s="41">
        <f>IF(I16="","",LOOKUP(9999999,$AV$14:AV15)+IF(AM15&lt;&gt;"",AM15,0))</f>
        <v>0.4915446159514692</v>
      </c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>
        <v>305</v>
      </c>
      <c r="BM16" s="34"/>
      <c r="BN16" s="34"/>
      <c r="BO16" s="34">
        <v>54</v>
      </c>
      <c r="BP16" s="34"/>
      <c r="BQ16" s="34"/>
      <c r="BR16" s="34">
        <v>10</v>
      </c>
      <c r="BS16" s="34"/>
      <c r="BT16" s="34"/>
      <c r="BU16" s="34">
        <v>300</v>
      </c>
      <c r="BV16" s="34"/>
      <c r="BW16" s="35"/>
      <c r="BX16" s="24"/>
      <c r="BY16" s="17"/>
      <c r="BZ16" s="17"/>
      <c r="CA16" s="17"/>
      <c r="CB16" s="17"/>
      <c r="CC16" s="17"/>
      <c r="CD16" s="17"/>
      <c r="CE16" s="23"/>
    </row>
    <row r="17" spans="1:83" ht="12" customHeight="1" x14ac:dyDescent="0.25">
      <c r="A17" s="34"/>
      <c r="B17" s="34"/>
      <c r="C17" s="34"/>
      <c r="D17" s="34"/>
      <c r="E17" s="34"/>
      <c r="F17" s="34"/>
      <c r="G17" s="34"/>
      <c r="H17" s="34"/>
      <c r="I17" s="49" t="s">
        <v>90</v>
      </c>
      <c r="J17" s="50"/>
      <c r="K17" s="50"/>
      <c r="L17" s="50"/>
      <c r="M17" s="50"/>
      <c r="N17" s="50"/>
      <c r="O17" s="50"/>
      <c r="P17" s="51"/>
      <c r="Q17" s="35">
        <f>IF(ISBLANK(W17),"",IF(ВетерНавМаг&gt;W17,ВетерНавМаг-W17,ВетерНавМаг-W17+360))</f>
        <v>102</v>
      </c>
      <c r="R17" s="39"/>
      <c r="S17" s="40"/>
      <c r="T17" s="46">
        <f t="shared" si="0"/>
        <v>8.9372612081543217</v>
      </c>
      <c r="U17" s="47"/>
      <c r="V17" s="48"/>
      <c r="W17" s="35">
        <v>13</v>
      </c>
      <c r="X17" s="39"/>
      <c r="Y17" s="40"/>
      <c r="Z17" s="45">
        <f t="shared" ref="Z17:Z40" si="5">IF(ISBLANK(W17),"",IF((W17-T17)&lt;=0,W17-T17+360,W17-T17))</f>
        <v>4.0627387918456783</v>
      </c>
      <c r="AA17" s="45"/>
      <c r="AB17" s="45"/>
      <c r="AC17" s="34">
        <v>340</v>
      </c>
      <c r="AD17" s="34"/>
      <c r="AE17" s="34"/>
      <c r="AF17" s="34">
        <f t="shared" ref="AF17:AF40" si="6">IF(ISBLANK(AC17),"",ROUND((AC17*SIN(RADIANS(180)-RADIANS(Q17)-RADIANS(T17)))/SIN(RADIANS(Q17)),0))</f>
        <v>325</v>
      </c>
      <c r="AG17" s="34"/>
      <c r="AH17" s="34"/>
      <c r="AI17" s="34">
        <v>16</v>
      </c>
      <c r="AJ17" s="34"/>
      <c r="AK17" s="34"/>
      <c r="AL17" s="34"/>
      <c r="AM17" s="42">
        <f t="shared" si="4"/>
        <v>2.0512820512820513E-3</v>
      </c>
      <c r="AN17" s="43"/>
      <c r="AO17" s="43"/>
      <c r="AP17" s="44"/>
      <c r="AQ17" s="27">
        <f>IF(ISBLANK(I17),"",IF(AM17="",IF(ISERROR(INDEX(AQ18:$AQ$71,MATCH(TRUE,INDEX(AQ18:$AQ$71&lt;&gt;"",0,1),0),)),Лист2!$C$5+Лист2!$C$4,INDEX(AQ18:$AQ$71,MATCH(TRUE,INDEX(AQ18:$AQ$71&lt;&gt;"",0,1),0),)),IF(ISERROR(INDEX(AQ18:$AQ$71,MATCH(TRUE,INDEX(AQ18:$AQ$71&lt;&gt;"",0,1),0),)),Лист2!$C$5+Лист2!$C$4,INDEX(AQ18:$AQ$71,MATCH(TRUE,INDEX(AQ18:$AQ$71&lt;&gt;"",0,1),0),))+AM17*24*BU17))</f>
        <v>716.09596409220558</v>
      </c>
      <c r="AR17" s="34"/>
      <c r="AS17" s="34"/>
      <c r="AT17" s="34"/>
      <c r="AU17" s="34"/>
      <c r="AV17" s="41">
        <f>IF(I17="","",LOOKUP(9999999,$AV$14:AV16)+IF(AM16&lt;&gt;"",AM16,0))</f>
        <v>0.49514543899673669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5">
        <v>305</v>
      </c>
      <c r="BM17" s="39"/>
      <c r="BN17" s="40"/>
      <c r="BO17" s="34">
        <v>54</v>
      </c>
      <c r="BP17" s="34"/>
      <c r="BQ17" s="34"/>
      <c r="BR17" s="34">
        <v>10</v>
      </c>
      <c r="BS17" s="34"/>
      <c r="BT17" s="34"/>
      <c r="BU17" s="34">
        <v>300</v>
      </c>
      <c r="BV17" s="34"/>
      <c r="BW17" s="35"/>
      <c r="BX17" s="24"/>
      <c r="BY17" s="17"/>
      <c r="BZ17" s="17"/>
      <c r="CA17" s="17"/>
      <c r="CB17" s="17"/>
      <c r="CC17" s="17"/>
      <c r="CD17" s="17"/>
      <c r="CE17" s="23"/>
    </row>
    <row r="18" spans="1:83" ht="12" customHeight="1" x14ac:dyDescent="0.25">
      <c r="A18" s="34"/>
      <c r="B18" s="34"/>
      <c r="C18" s="34"/>
      <c r="D18" s="34"/>
      <c r="E18" s="34"/>
      <c r="F18" s="34"/>
      <c r="G18" s="34"/>
      <c r="H18" s="34"/>
      <c r="I18" s="49" t="s">
        <v>91</v>
      </c>
      <c r="J18" s="50"/>
      <c r="K18" s="50"/>
      <c r="L18" s="50"/>
      <c r="M18" s="50"/>
      <c r="N18" s="50"/>
      <c r="O18" s="50"/>
      <c r="P18" s="51"/>
      <c r="Q18" s="35">
        <f>IF(ISBLANK(W18),"",IF(ВетерНавМаг&gt;W18,ВетерНавМаг-W18,ВетерНавМаг-W18+360))</f>
        <v>111</v>
      </c>
      <c r="R18" s="39"/>
      <c r="S18" s="40"/>
      <c r="T18" s="46">
        <f t="shared" si="0"/>
        <v>8.5269467496716036</v>
      </c>
      <c r="U18" s="47"/>
      <c r="V18" s="48"/>
      <c r="W18" s="35">
        <v>4</v>
      </c>
      <c r="X18" s="39"/>
      <c r="Y18" s="40"/>
      <c r="Z18" s="45">
        <f t="shared" si="5"/>
        <v>355.47305325032841</v>
      </c>
      <c r="AA18" s="45"/>
      <c r="AB18" s="45"/>
      <c r="AC18" s="34">
        <v>340</v>
      </c>
      <c r="AD18" s="34"/>
      <c r="AE18" s="34"/>
      <c r="AF18" s="34">
        <f t="shared" si="6"/>
        <v>317</v>
      </c>
      <c r="AG18" s="34"/>
      <c r="AH18" s="34"/>
      <c r="AI18" s="34">
        <v>134</v>
      </c>
      <c r="AJ18" s="34"/>
      <c r="AK18" s="34"/>
      <c r="AL18" s="34"/>
      <c r="AM18" s="42">
        <f t="shared" si="4"/>
        <v>1.7613038906414299E-2</v>
      </c>
      <c r="AN18" s="43"/>
      <c r="AO18" s="43"/>
      <c r="AP18" s="44"/>
      <c r="AQ18" s="27">
        <f>IF(ISBLANK(I18),"",IF(AM18="",IF(ISERROR(INDEX(AQ19:$AQ$71,MATCH(TRUE,INDEX(AQ19:$AQ$71&lt;&gt;"",0,1),0),)),Лист2!$C$5+Лист2!$C$4,INDEX(AQ19:$AQ$71,MATCH(TRUE,INDEX(AQ19:$AQ$71&lt;&gt;"",0,1),0),)),IF(ISERROR(INDEX(AQ19:$AQ$71,MATCH(TRUE,INDEX(AQ19:$AQ$71&lt;&gt;"",0,1),0),)),Лист2!$C$5+Лист2!$C$4,INDEX(AQ19:$AQ$71,MATCH(TRUE,INDEX(AQ19:$AQ$71&lt;&gt;"",0,1),0),))+AM18*24*BU18))</f>
        <v>701.32673332297486</v>
      </c>
      <c r="AR18" s="34"/>
      <c r="AS18" s="34"/>
      <c r="AT18" s="34"/>
      <c r="AU18" s="34"/>
      <c r="AV18" s="41">
        <f>IF(I18="","",LOOKUP(9999999,$AV$14:AV17)+IF(AM17&lt;&gt;"",AM17,0))</f>
        <v>0.49719672104801876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>
        <v>305</v>
      </c>
      <c r="BM18" s="34"/>
      <c r="BN18" s="34"/>
      <c r="BO18" s="34">
        <v>54</v>
      </c>
      <c r="BP18" s="34"/>
      <c r="BQ18" s="34"/>
      <c r="BR18" s="34">
        <v>10</v>
      </c>
      <c r="BS18" s="34"/>
      <c r="BT18" s="34"/>
      <c r="BU18" s="34">
        <v>300</v>
      </c>
      <c r="BV18" s="34"/>
      <c r="BW18" s="35"/>
      <c r="BX18" s="24"/>
      <c r="BY18" s="17"/>
      <c r="BZ18" s="17"/>
      <c r="CA18" s="17"/>
      <c r="CB18" s="17"/>
      <c r="CC18" s="17"/>
      <c r="CD18" s="17"/>
      <c r="CE18" s="23"/>
    </row>
    <row r="19" spans="1:83" ht="12" customHeight="1" x14ac:dyDescent="0.25">
      <c r="A19" s="34"/>
      <c r="B19" s="34"/>
      <c r="C19" s="34"/>
      <c r="D19" s="34"/>
      <c r="E19" s="34"/>
      <c r="F19" s="34"/>
      <c r="G19" s="34"/>
      <c r="H19" s="34"/>
      <c r="I19" s="49" t="s">
        <v>92</v>
      </c>
      <c r="J19" s="50"/>
      <c r="K19" s="50"/>
      <c r="L19" s="50"/>
      <c r="M19" s="50"/>
      <c r="N19" s="50"/>
      <c r="O19" s="50"/>
      <c r="P19" s="51"/>
      <c r="Q19" s="35">
        <f>IF(ISBLANK(W19),"",IF(ВетерНавМаг&gt;W19,ВетерНавМаг-W19,ВетерНавМаг-W19+360))</f>
        <v>96</v>
      </c>
      <c r="R19" s="39"/>
      <c r="S19" s="40"/>
      <c r="T19" s="46">
        <f t="shared" si="0"/>
        <v>9.0881286498348821</v>
      </c>
      <c r="U19" s="47"/>
      <c r="V19" s="48"/>
      <c r="W19" s="35">
        <v>19</v>
      </c>
      <c r="X19" s="39"/>
      <c r="Y19" s="40"/>
      <c r="Z19" s="45">
        <f t="shared" si="5"/>
        <v>9.9118713501651179</v>
      </c>
      <c r="AA19" s="45"/>
      <c r="AB19" s="45"/>
      <c r="AC19" s="34">
        <v>340</v>
      </c>
      <c r="AD19" s="34"/>
      <c r="AE19" s="34"/>
      <c r="AF19" s="34">
        <f t="shared" si="6"/>
        <v>330</v>
      </c>
      <c r="AG19" s="34"/>
      <c r="AH19" s="34"/>
      <c r="AI19" s="34">
        <v>44</v>
      </c>
      <c r="AJ19" s="34"/>
      <c r="AK19" s="34"/>
      <c r="AL19" s="34"/>
      <c r="AM19" s="42">
        <f t="shared" si="4"/>
        <v>5.5555555555555558E-3</v>
      </c>
      <c r="AN19" s="43"/>
      <c r="AO19" s="43"/>
      <c r="AP19" s="44"/>
      <c r="AQ19" s="27">
        <f>IF(ISBLANK(I19),"",IF(AM19="",IF(ISERROR(INDEX(AQ20:$AQ$71,MATCH(TRUE,INDEX(AQ20:$AQ$71&lt;&gt;"",0,1),0),)),Лист2!$C$5+Лист2!$C$4,INDEX(AQ20:$AQ$71,MATCH(TRUE,INDEX(AQ20:$AQ$71&lt;&gt;"",0,1),0),)),IF(ISERROR(INDEX(AQ20:$AQ$71,MATCH(TRUE,INDEX(AQ20:$AQ$71&lt;&gt;"",0,1),0),)),Лист2!$C$5+Лист2!$C$4,INDEX(AQ20:$AQ$71,MATCH(TRUE,INDEX(AQ20:$AQ$71&lt;&gt;"",0,1),0),))+AM19*24*BU19))</f>
        <v>574.51285319679198</v>
      </c>
      <c r="AR19" s="34"/>
      <c r="AS19" s="34"/>
      <c r="AT19" s="34"/>
      <c r="AU19" s="34"/>
      <c r="AV19" s="41">
        <f>IF(I19="","",LOOKUP(9999999,$AV$14:AV18)+IF(AM18&lt;&gt;"",AM18,0))</f>
        <v>0.51480975995443301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5">
        <v>305</v>
      </c>
      <c r="BM19" s="39"/>
      <c r="BN19" s="40"/>
      <c r="BO19" s="34">
        <v>54</v>
      </c>
      <c r="BP19" s="34"/>
      <c r="BQ19" s="34"/>
      <c r="BR19" s="34">
        <v>10</v>
      </c>
      <c r="BS19" s="34"/>
      <c r="BT19" s="34"/>
      <c r="BU19" s="34">
        <v>300</v>
      </c>
      <c r="BV19" s="34"/>
      <c r="BW19" s="35"/>
      <c r="BX19" s="24"/>
      <c r="BY19" s="17"/>
      <c r="BZ19" s="17"/>
      <c r="CA19" s="17"/>
      <c r="CB19" s="17"/>
      <c r="CC19" s="17"/>
      <c r="CD19" s="17"/>
      <c r="CE19" s="23"/>
    </row>
    <row r="20" spans="1:83" ht="12" customHeight="1" x14ac:dyDescent="0.25">
      <c r="A20" s="34"/>
      <c r="B20" s="34"/>
      <c r="C20" s="34"/>
      <c r="D20" s="34"/>
      <c r="E20" s="34"/>
      <c r="F20" s="34"/>
      <c r="G20" s="34"/>
      <c r="H20" s="34"/>
      <c r="I20" s="49" t="s">
        <v>93</v>
      </c>
      <c r="J20" s="50"/>
      <c r="K20" s="50"/>
      <c r="L20" s="50"/>
      <c r="M20" s="50"/>
      <c r="N20" s="50"/>
      <c r="O20" s="50"/>
      <c r="P20" s="51"/>
      <c r="Q20" s="35">
        <f>IF(ISBLANK(W20),"",IF(ВетерНавМаг&gt;W20,ВетерНавМаг-W20,ВетерНавМаг-W20+360))</f>
        <v>92</v>
      </c>
      <c r="R20" s="39"/>
      <c r="S20" s="40"/>
      <c r="T20" s="46">
        <f t="shared" si="0"/>
        <v>9.1330016186362233</v>
      </c>
      <c r="U20" s="47"/>
      <c r="V20" s="48"/>
      <c r="W20" s="35">
        <v>23</v>
      </c>
      <c r="X20" s="39"/>
      <c r="Y20" s="40"/>
      <c r="Z20" s="45">
        <f t="shared" si="5"/>
        <v>13.866998381363777</v>
      </c>
      <c r="AA20" s="45"/>
      <c r="AB20" s="45"/>
      <c r="AC20" s="34">
        <v>340</v>
      </c>
      <c r="AD20" s="34"/>
      <c r="AE20" s="34"/>
      <c r="AF20" s="34">
        <f t="shared" si="6"/>
        <v>334</v>
      </c>
      <c r="AG20" s="34"/>
      <c r="AH20" s="34"/>
      <c r="AI20" s="34">
        <v>73</v>
      </c>
      <c r="AJ20" s="34"/>
      <c r="AK20" s="34"/>
      <c r="AL20" s="34"/>
      <c r="AM20" s="42">
        <f t="shared" si="4"/>
        <v>9.1067864271457081E-3</v>
      </c>
      <c r="AN20" s="43"/>
      <c r="AO20" s="43"/>
      <c r="AP20" s="44"/>
      <c r="AQ20" s="27">
        <f>IF(ISBLANK(I20),"",IF(AM20="",IF(ISERROR(INDEX(AQ21:$AQ$71,MATCH(TRUE,INDEX(AQ21:$AQ$71&lt;&gt;"",0,1),0),)),Лист2!$C$5+Лист2!$C$4,INDEX(AQ21:$AQ$71,MATCH(TRUE,INDEX(AQ21:$AQ$71&lt;&gt;"",0,1),0),)),IF(ISERROR(INDEX(AQ21:$AQ$71,MATCH(TRUE,INDEX(AQ21:$AQ$71&lt;&gt;"",0,1),0),)),Лист2!$C$5+Лист2!$C$4,INDEX(AQ21:$AQ$71,MATCH(TRUE,INDEX(AQ21:$AQ$71&lt;&gt;"",0,1),0),))+AM20*24*BU20))</f>
        <v>534.51285319679198</v>
      </c>
      <c r="AR20" s="34"/>
      <c r="AS20" s="34"/>
      <c r="AT20" s="34"/>
      <c r="AU20" s="34"/>
      <c r="AV20" s="41">
        <f>IF(I20="","",LOOKUP(9999999,$AV$14:AV19)+IF(AM19&lt;&gt;"",AM19,0))</f>
        <v>0.52036531550998855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>
        <v>305</v>
      </c>
      <c r="BM20" s="34"/>
      <c r="BN20" s="34"/>
      <c r="BO20" s="34">
        <v>54</v>
      </c>
      <c r="BP20" s="34"/>
      <c r="BQ20" s="34"/>
      <c r="BR20" s="34">
        <v>10</v>
      </c>
      <c r="BS20" s="34"/>
      <c r="BT20" s="34"/>
      <c r="BU20" s="34">
        <v>300</v>
      </c>
      <c r="BV20" s="34"/>
      <c r="BW20" s="35"/>
      <c r="BX20" s="24"/>
      <c r="BY20" s="17"/>
      <c r="BZ20" s="17"/>
      <c r="CA20" s="17"/>
      <c r="CB20" s="17"/>
      <c r="CC20" s="17"/>
      <c r="CD20" s="17"/>
      <c r="CE20" s="23"/>
    </row>
    <row r="21" spans="1:83" ht="12" customHeight="1" x14ac:dyDescent="0.25">
      <c r="A21" s="34"/>
      <c r="B21" s="34"/>
      <c r="C21" s="34"/>
      <c r="D21" s="34"/>
      <c r="E21" s="34"/>
      <c r="F21" s="34"/>
      <c r="G21" s="34"/>
      <c r="H21" s="34"/>
      <c r="I21" s="49" t="s">
        <v>94</v>
      </c>
      <c r="J21" s="50"/>
      <c r="K21" s="50"/>
      <c r="L21" s="50"/>
      <c r="M21" s="50"/>
      <c r="N21" s="50"/>
      <c r="O21" s="50"/>
      <c r="P21" s="51"/>
      <c r="Q21" s="35" t="str">
        <f>IF(ISBLANK(W21),"",IF(ВетерНавМаг&gt;W21,ВетерНавМаг-W21,ВетерНавМаг-W21+360))</f>
        <v/>
      </c>
      <c r="R21" s="39"/>
      <c r="S21" s="40"/>
      <c r="T21" s="46" t="str">
        <f t="shared" si="0"/>
        <v/>
      </c>
      <c r="U21" s="47"/>
      <c r="V21" s="48"/>
      <c r="W21" s="35"/>
      <c r="X21" s="39"/>
      <c r="Y21" s="40"/>
      <c r="Z21" s="45" t="str">
        <f t="shared" si="5"/>
        <v/>
      </c>
      <c r="AA21" s="45"/>
      <c r="AB21" s="45"/>
      <c r="AC21" s="34"/>
      <c r="AD21" s="34"/>
      <c r="AE21" s="34"/>
      <c r="AF21" s="34" t="str">
        <f t="shared" si="6"/>
        <v/>
      </c>
      <c r="AG21" s="34"/>
      <c r="AH21" s="34"/>
      <c r="AI21" s="34"/>
      <c r="AJ21" s="34"/>
      <c r="AK21" s="34"/>
      <c r="AL21" s="34"/>
      <c r="AM21" s="42"/>
      <c r="AN21" s="43"/>
      <c r="AO21" s="43"/>
      <c r="AP21" s="44"/>
      <c r="AQ21" s="27">
        <f>IF(ISBLANK(I21),"",IF(AM21="",IF(ISERROR(INDEX(AQ22:$AQ$71,MATCH(TRUE,INDEX(AQ22:$AQ$71&lt;&gt;"",0,1),0),)),Лист2!$C$5+Лист2!$C$4,INDEX(AQ22:$AQ$71,MATCH(TRUE,INDEX(AQ22:$AQ$71&lt;&gt;"",0,1),0),)),IF(ISERROR(INDEX(AQ22:$AQ$71,MATCH(TRUE,INDEX(AQ22:$AQ$71&lt;&gt;"",0,1),0),)),Лист2!$C$5+Лист2!$C$4,INDEX(AQ22:$AQ$71,MATCH(TRUE,INDEX(AQ22:$AQ$71&lt;&gt;"",0,1),0),))+AM21*24*BU21))</f>
        <v>468.9439909213429</v>
      </c>
      <c r="AR21" s="34"/>
      <c r="AS21" s="34"/>
      <c r="AT21" s="34"/>
      <c r="AU21" s="34"/>
      <c r="AV21" s="41">
        <f>IF(I21="","",LOOKUP(9999999,$AV$14:AV20)+IF(AM20&lt;&gt;"",AM20,0))</f>
        <v>0.52947210193713423</v>
      </c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5">
        <v>305</v>
      </c>
      <c r="BM21" s="39"/>
      <c r="BN21" s="40"/>
      <c r="BO21" s="34">
        <v>54</v>
      </c>
      <c r="BP21" s="34"/>
      <c r="BQ21" s="34"/>
      <c r="BR21" s="34">
        <v>10</v>
      </c>
      <c r="BS21" s="34"/>
      <c r="BT21" s="34"/>
      <c r="BU21" s="34">
        <v>300</v>
      </c>
      <c r="BV21" s="34"/>
      <c r="BW21" s="35"/>
      <c r="BX21" s="24"/>
      <c r="BY21" s="17"/>
      <c r="BZ21" s="17"/>
      <c r="CA21" s="17"/>
      <c r="CB21" s="17"/>
      <c r="CC21" s="17"/>
      <c r="CD21" s="17"/>
      <c r="CE21" s="23"/>
    </row>
    <row r="22" spans="1:83" ht="12" customHeight="1" x14ac:dyDescent="0.25">
      <c r="A22" s="34"/>
      <c r="B22" s="34"/>
      <c r="C22" s="34"/>
      <c r="D22" s="34"/>
      <c r="E22" s="34"/>
      <c r="F22" s="34"/>
      <c r="G22" s="34"/>
      <c r="H22" s="34"/>
      <c r="I22" s="49"/>
      <c r="J22" s="50"/>
      <c r="K22" s="50"/>
      <c r="L22" s="50"/>
      <c r="M22" s="50"/>
      <c r="N22" s="50"/>
      <c r="O22" s="50"/>
      <c r="P22" s="51"/>
      <c r="Q22" s="35" t="str">
        <f>IF(ISBLANK(W22),"",IF(ВетерНавМаг&gt;W22,ВетерНавМаг-W22,ВетерНавМаг-W22+360))</f>
        <v/>
      </c>
      <c r="R22" s="39"/>
      <c r="S22" s="40"/>
      <c r="T22" s="46" t="str">
        <f t="shared" si="0"/>
        <v/>
      </c>
      <c r="U22" s="47"/>
      <c r="V22" s="48"/>
      <c r="W22" s="35"/>
      <c r="X22" s="39"/>
      <c r="Y22" s="40"/>
      <c r="Z22" s="45" t="str">
        <f t="shared" si="5"/>
        <v/>
      </c>
      <c r="AA22" s="45"/>
      <c r="AB22" s="45"/>
      <c r="AC22" s="34"/>
      <c r="AD22" s="34"/>
      <c r="AE22" s="34"/>
      <c r="AF22" s="34" t="str">
        <f t="shared" si="6"/>
        <v/>
      </c>
      <c r="AG22" s="34"/>
      <c r="AH22" s="34"/>
      <c r="AI22" s="34"/>
      <c r="AJ22" s="34"/>
      <c r="AK22" s="34"/>
      <c r="AL22" s="34"/>
      <c r="AM22" s="42" t="str">
        <f t="shared" si="4"/>
        <v/>
      </c>
      <c r="AN22" s="43"/>
      <c r="AO22" s="43"/>
      <c r="AP22" s="44"/>
      <c r="AQ22" s="27" t="str">
        <f>IF(ISBLANK(I22),"",IF(AM22="",IF(ISERROR(INDEX(AQ23:$AQ$71,MATCH(TRUE,INDEX(AQ23:$AQ$71&lt;&gt;"",0,1),0),)),Лист2!$C$5+Лист2!$C$4,INDEX(AQ23:$AQ$71,MATCH(TRUE,INDEX(AQ23:$AQ$71&lt;&gt;"",0,1),0),)),IF(ISERROR(INDEX(AQ23:$AQ$71,MATCH(TRUE,INDEX(AQ23:$AQ$71&lt;&gt;"",0,1),0),)),Лист2!$C$5+Лист2!$C$4,INDEX(AQ23:$AQ$71,MATCH(TRUE,INDEX(AQ23:$AQ$71&lt;&gt;"",0,1),0),))+AM22*24*BU22))</f>
        <v/>
      </c>
      <c r="AR22" s="34"/>
      <c r="AS22" s="34"/>
      <c r="AT22" s="34"/>
      <c r="AU22" s="34"/>
      <c r="AV22" s="41" t="str">
        <f>IF(I22="","",LOOKUP(9999999,$AV$14:AV21)+IF(AM21&lt;&gt;"",AM21,0))</f>
        <v/>
      </c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5"/>
      <c r="BX22" s="24"/>
      <c r="BY22" s="17"/>
      <c r="BZ22" s="17"/>
      <c r="CA22" s="17"/>
      <c r="CB22" s="17"/>
      <c r="CC22" s="17"/>
      <c r="CD22" s="17"/>
      <c r="CE22" s="23"/>
    </row>
    <row r="23" spans="1:83" ht="12" customHeight="1" x14ac:dyDescent="0.25">
      <c r="A23" s="34"/>
      <c r="B23" s="34"/>
      <c r="C23" s="34"/>
      <c r="D23" s="34"/>
      <c r="E23" s="34"/>
      <c r="F23" s="34"/>
      <c r="G23" s="34"/>
      <c r="H23" s="34"/>
      <c r="I23" s="49" t="s">
        <v>94</v>
      </c>
      <c r="J23" s="50"/>
      <c r="K23" s="50"/>
      <c r="L23" s="50"/>
      <c r="M23" s="50"/>
      <c r="N23" s="50"/>
      <c r="O23" s="50"/>
      <c r="P23" s="51"/>
      <c r="Q23" s="35">
        <f>IF(ISBLANK(W23),"",IF(ВетерНавМаг&gt;W23,ВетерНавМаг-W23,ВетерНавМаг-W23+360))</f>
        <v>262</v>
      </c>
      <c r="R23" s="39"/>
      <c r="S23" s="40"/>
      <c r="T23" s="46">
        <f t="shared" si="0"/>
        <v>-10.267742059313186</v>
      </c>
      <c r="U23" s="47"/>
      <c r="V23" s="48"/>
      <c r="W23" s="35">
        <v>213</v>
      </c>
      <c r="X23" s="39"/>
      <c r="Y23" s="40"/>
      <c r="Z23" s="45">
        <f t="shared" si="5"/>
        <v>223.26774205931318</v>
      </c>
      <c r="AA23" s="45"/>
      <c r="AB23" s="45"/>
      <c r="AC23" s="34">
        <v>300</v>
      </c>
      <c r="AD23" s="34"/>
      <c r="AE23" s="34"/>
      <c r="AF23" s="34">
        <f t="shared" si="6"/>
        <v>288</v>
      </c>
      <c r="AG23" s="34"/>
      <c r="AH23" s="34"/>
      <c r="AI23" s="34">
        <v>90</v>
      </c>
      <c r="AJ23" s="34"/>
      <c r="AK23" s="34"/>
      <c r="AL23" s="34"/>
      <c r="AM23" s="42">
        <f t="shared" si="4"/>
        <v>1.3020833333333334E-2</v>
      </c>
      <c r="AN23" s="43"/>
      <c r="AO23" s="43"/>
      <c r="AP23" s="44"/>
      <c r="AQ23" s="27">
        <f>IF(ISBLANK(I23),"",IF(AM23="",IF(ISERROR(INDEX(AQ24:$AQ$71,MATCH(TRUE,INDEX(AQ24:$AQ$71&lt;&gt;"",0,1),0),)),Лист2!$C$5+Лист2!$C$4,INDEX(AQ24:$AQ$71,MATCH(TRUE,INDEX(AQ24:$AQ$71&lt;&gt;"",0,1),0),)),IF(ISERROR(INDEX(AQ24:$AQ$71,MATCH(TRUE,INDEX(AQ24:$AQ$71&lt;&gt;"",0,1),0),)),Лист2!$C$5+Лист2!$C$4,INDEX(AQ24:$AQ$71,MATCH(TRUE,INDEX(AQ24:$AQ$71&lt;&gt;"",0,1),0),))+AM23*24*BU23))</f>
        <v>468.9439909213429</v>
      </c>
      <c r="AR23" s="34"/>
      <c r="AS23" s="34"/>
      <c r="AT23" s="34"/>
      <c r="AU23" s="34"/>
      <c r="AV23" s="41">
        <f>IF(I23="","",LOOKUP(9999999,$AV$14:AV22)+IF(AM22&lt;&gt;"",AM22,0))</f>
        <v>0.52947210193713423</v>
      </c>
      <c r="AW23" s="34"/>
      <c r="AX23" s="34"/>
      <c r="AY23" s="34"/>
      <c r="AZ23" s="41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5">
        <v>305</v>
      </c>
      <c r="BM23" s="39"/>
      <c r="BN23" s="40"/>
      <c r="BO23" s="34">
        <v>54</v>
      </c>
      <c r="BP23" s="34"/>
      <c r="BQ23" s="34"/>
      <c r="BR23" s="34">
        <v>10</v>
      </c>
      <c r="BS23" s="34"/>
      <c r="BT23" s="34"/>
      <c r="BU23" s="34">
        <v>300</v>
      </c>
      <c r="BV23" s="34"/>
      <c r="BW23" s="35"/>
      <c r="BX23" s="24"/>
      <c r="BY23" s="17"/>
      <c r="BZ23" s="17"/>
      <c r="CA23" s="17"/>
      <c r="CB23" s="17"/>
      <c r="CC23" s="17"/>
      <c r="CD23" s="17"/>
      <c r="CE23" s="23"/>
    </row>
    <row r="24" spans="1:83" ht="12" customHeight="1" x14ac:dyDescent="0.25">
      <c r="A24" s="34"/>
      <c r="B24" s="34"/>
      <c r="C24" s="34"/>
      <c r="D24" s="34"/>
      <c r="E24" s="34"/>
      <c r="F24" s="34"/>
      <c r="G24" s="34"/>
      <c r="H24" s="34"/>
      <c r="I24" s="49" t="s">
        <v>95</v>
      </c>
      <c r="J24" s="50"/>
      <c r="K24" s="50"/>
      <c r="L24" s="50"/>
      <c r="M24" s="50"/>
      <c r="N24" s="50"/>
      <c r="O24" s="50"/>
      <c r="P24" s="51"/>
      <c r="Q24" s="35">
        <f>IF(ISBLANK(W24),"",IF(ВетерНавМаг&gt;W24,ВетерНавМаг-W24,ВетерНавМаг-W24+360))</f>
        <v>257</v>
      </c>
      <c r="R24" s="39"/>
      <c r="S24" s="40"/>
      <c r="T24" s="46">
        <f t="shared" si="0"/>
        <v>-10.101157295649408</v>
      </c>
      <c r="U24" s="47"/>
      <c r="V24" s="48"/>
      <c r="W24" s="35">
        <v>218</v>
      </c>
      <c r="X24" s="39"/>
      <c r="Y24" s="40"/>
      <c r="Z24" s="45">
        <f t="shared" si="5"/>
        <v>228.10115729564941</v>
      </c>
      <c r="AA24" s="45"/>
      <c r="AB24" s="45"/>
      <c r="AC24" s="34">
        <v>300</v>
      </c>
      <c r="AD24" s="34"/>
      <c r="AE24" s="34"/>
      <c r="AF24" s="34">
        <f t="shared" si="6"/>
        <v>283</v>
      </c>
      <c r="AG24" s="34"/>
      <c r="AH24" s="34"/>
      <c r="AI24" s="34">
        <v>46</v>
      </c>
      <c r="AJ24" s="34"/>
      <c r="AK24" s="34"/>
      <c r="AL24" s="34"/>
      <c r="AM24" s="42">
        <f t="shared" si="4"/>
        <v>6.7726737338044754E-3</v>
      </c>
      <c r="AN24" s="43"/>
      <c r="AO24" s="43"/>
      <c r="AP24" s="44"/>
      <c r="AQ24" s="27">
        <f>IF(ISBLANK(I24),"",IF(AM24="",IF(ISERROR(INDEX(AQ25:$AQ$71,MATCH(TRUE,INDEX(AQ25:$AQ$71&lt;&gt;"",0,1),0),)),Лист2!$C$5+Лист2!$C$4,INDEX(AQ25:$AQ$71,MATCH(TRUE,INDEX(AQ25:$AQ$71&lt;&gt;"",0,1),0),)),IF(ISERROR(INDEX(AQ25:$AQ$71,MATCH(TRUE,INDEX(AQ25:$AQ$71&lt;&gt;"",0,1),0),)),Лист2!$C$5+Лист2!$C$4,INDEX(AQ25:$AQ$71,MATCH(TRUE,INDEX(AQ25:$AQ$71&lt;&gt;"",0,1),0),))+AM24*24*BU24))</f>
        <v>375.1939909213429</v>
      </c>
      <c r="AR24" s="34"/>
      <c r="AS24" s="34"/>
      <c r="AT24" s="34"/>
      <c r="AU24" s="34"/>
      <c r="AV24" s="41">
        <f>IF(I24="","",LOOKUP(9999999,$AV$14:AV23)+IF(AM23&lt;&gt;"",AM23,0))</f>
        <v>0.5424929352704676</v>
      </c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>
        <v>305</v>
      </c>
      <c r="BM24" s="34"/>
      <c r="BN24" s="34"/>
      <c r="BO24" s="34">
        <v>54</v>
      </c>
      <c r="BP24" s="34"/>
      <c r="BQ24" s="34"/>
      <c r="BR24" s="34">
        <v>10</v>
      </c>
      <c r="BS24" s="34"/>
      <c r="BT24" s="34"/>
      <c r="BU24" s="34">
        <v>300</v>
      </c>
      <c r="BV24" s="34"/>
      <c r="BW24" s="35"/>
      <c r="BX24" s="24"/>
      <c r="BY24" s="17"/>
      <c r="BZ24" s="17"/>
      <c r="CA24" s="17"/>
      <c r="CB24" s="17"/>
      <c r="CC24" s="17"/>
      <c r="CD24" s="17"/>
      <c r="CE24" s="23"/>
    </row>
    <row r="25" spans="1:83" ht="12" customHeight="1" x14ac:dyDescent="0.25">
      <c r="A25" s="34"/>
      <c r="B25" s="34"/>
      <c r="C25" s="34"/>
      <c r="D25" s="34"/>
      <c r="E25" s="34"/>
      <c r="F25" s="34"/>
      <c r="G25" s="34"/>
      <c r="H25" s="34"/>
      <c r="I25" s="49" t="s">
        <v>96</v>
      </c>
      <c r="J25" s="50"/>
      <c r="K25" s="50"/>
      <c r="L25" s="50"/>
      <c r="M25" s="50"/>
      <c r="N25" s="50"/>
      <c r="O25" s="50"/>
      <c r="P25" s="51"/>
      <c r="Q25" s="35">
        <f>IF(ISBLANK(W25),"",IF(ВетерНавМаг&gt;W25,ВетерНавМаг-W25,ВетерНавМаг-W25+360))</f>
        <v>286</v>
      </c>
      <c r="R25" s="39"/>
      <c r="S25" s="40"/>
      <c r="T25" s="46">
        <f t="shared" si="0"/>
        <v>-9.9638682259449194</v>
      </c>
      <c r="U25" s="47"/>
      <c r="V25" s="48"/>
      <c r="W25" s="35">
        <v>189</v>
      </c>
      <c r="X25" s="39"/>
      <c r="Y25" s="40"/>
      <c r="Z25" s="45">
        <f t="shared" si="5"/>
        <v>198.96386822594491</v>
      </c>
      <c r="AA25" s="45"/>
      <c r="AB25" s="45"/>
      <c r="AC25" s="34">
        <v>300</v>
      </c>
      <c r="AD25" s="34"/>
      <c r="AE25" s="34"/>
      <c r="AF25" s="34">
        <f t="shared" si="6"/>
        <v>310</v>
      </c>
      <c r="AG25" s="34"/>
      <c r="AH25" s="34"/>
      <c r="AI25" s="34">
        <v>138</v>
      </c>
      <c r="AJ25" s="34"/>
      <c r="AK25" s="34"/>
      <c r="AL25" s="34"/>
      <c r="AM25" s="42">
        <f t="shared" si="4"/>
        <v>1.8548387096774196E-2</v>
      </c>
      <c r="AN25" s="43"/>
      <c r="AO25" s="43"/>
      <c r="AP25" s="44"/>
      <c r="AQ25" s="27">
        <f>IF(ISBLANK(I25),"",IF(AM25="",IF(ISERROR(INDEX(AQ26:$AQ$71,MATCH(TRUE,INDEX(AQ26:$AQ$71&lt;&gt;"",0,1),0),)),Лист2!$C$5+Лист2!$C$4,INDEX(AQ26:$AQ$71,MATCH(TRUE,INDEX(AQ26:$AQ$71&lt;&gt;"",0,1),0),)),IF(ISERROR(INDEX(AQ26:$AQ$71,MATCH(TRUE,INDEX(AQ26:$AQ$71&lt;&gt;"",0,1),0),)),Лист2!$C$5+Лист2!$C$4,INDEX(AQ26:$AQ$71,MATCH(TRUE,INDEX(AQ26:$AQ$71&lt;&gt;"",0,1),0),))+AM25*24*BU25))</f>
        <v>326.43074003795067</v>
      </c>
      <c r="AR25" s="34"/>
      <c r="AS25" s="34"/>
      <c r="AT25" s="34"/>
      <c r="AU25" s="34"/>
      <c r="AV25" s="41">
        <f>IF(I25="","",LOOKUP(9999999,$AV$14:AV24)+IF(AM24&lt;&gt;"",AM24,0))</f>
        <v>0.54926560900427213</v>
      </c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5">
        <v>305</v>
      </c>
      <c r="BM25" s="39"/>
      <c r="BN25" s="40"/>
      <c r="BO25" s="34">
        <v>54</v>
      </c>
      <c r="BP25" s="34"/>
      <c r="BQ25" s="34"/>
      <c r="BR25" s="34">
        <v>10</v>
      </c>
      <c r="BS25" s="34"/>
      <c r="BT25" s="34"/>
      <c r="BU25" s="34">
        <v>300</v>
      </c>
      <c r="BV25" s="34"/>
      <c r="BW25" s="35"/>
      <c r="BX25" s="24"/>
      <c r="BY25" s="17"/>
      <c r="BZ25" s="17"/>
      <c r="CA25" s="17"/>
      <c r="CB25" s="17"/>
      <c r="CC25" s="17"/>
      <c r="CD25" s="17"/>
      <c r="CE25" s="23"/>
    </row>
    <row r="26" spans="1:83" ht="12" customHeight="1" x14ac:dyDescent="0.25">
      <c r="A26" s="34"/>
      <c r="B26" s="34"/>
      <c r="C26" s="34"/>
      <c r="D26" s="34"/>
      <c r="E26" s="34"/>
      <c r="F26" s="34"/>
      <c r="G26" s="34"/>
      <c r="H26" s="34"/>
      <c r="I26" s="49" t="s">
        <v>97</v>
      </c>
      <c r="J26" s="50"/>
      <c r="K26" s="50"/>
      <c r="L26" s="50"/>
      <c r="M26" s="50"/>
      <c r="N26" s="50"/>
      <c r="O26" s="50"/>
      <c r="P26" s="51"/>
      <c r="Q26" s="35">
        <f>IF(ISBLANK(W26),"",IF(ВетерНавМаг&gt;W26,ВетерНавМаг-W26,ВетерНавМаг-W26+360))</f>
        <v>244</v>
      </c>
      <c r="R26" s="39"/>
      <c r="S26" s="40"/>
      <c r="T26" s="46">
        <f t="shared" si="0"/>
        <v>-9.310398927396589</v>
      </c>
      <c r="U26" s="47"/>
      <c r="V26" s="48"/>
      <c r="W26" s="35">
        <v>231</v>
      </c>
      <c r="X26" s="39"/>
      <c r="Y26" s="40"/>
      <c r="Z26" s="45">
        <f t="shared" si="5"/>
        <v>240.31039892739659</v>
      </c>
      <c r="AA26" s="45"/>
      <c r="AB26" s="45"/>
      <c r="AC26" s="34">
        <v>300</v>
      </c>
      <c r="AD26" s="34"/>
      <c r="AE26" s="34"/>
      <c r="AF26" s="34">
        <f t="shared" si="6"/>
        <v>272</v>
      </c>
      <c r="AG26" s="34"/>
      <c r="AH26" s="34"/>
      <c r="AI26" s="34">
        <v>28</v>
      </c>
      <c r="AJ26" s="34"/>
      <c r="AK26" s="34"/>
      <c r="AL26" s="34"/>
      <c r="AM26" s="42">
        <f t="shared" si="4"/>
        <v>4.2892156862745093E-3</v>
      </c>
      <c r="AN26" s="43"/>
      <c r="AO26" s="43"/>
      <c r="AP26" s="44"/>
      <c r="AQ26" s="27">
        <f>IF(ISBLANK(I26),"",IF(AM26="",IF(ISERROR(INDEX(AQ27:$AQ$71,MATCH(TRUE,INDEX(AQ27:$AQ$71&lt;&gt;"",0,1),0),)),Лист2!$C$5+Лист2!$C$4,INDEX(AQ27:$AQ$71,MATCH(TRUE,INDEX(AQ27:$AQ$71&lt;&gt;"",0,1),0),)),IF(ISERROR(INDEX(AQ27:$AQ$71,MATCH(TRUE,INDEX(AQ27:$AQ$71&lt;&gt;"",0,1),0),)),Лист2!$C$5+Лист2!$C$4,INDEX(AQ27:$AQ$71,MATCH(TRUE,INDEX(AQ27:$AQ$71&lt;&gt;"",0,1),0),))+AM26*24*BU26))</f>
        <v>192.88235294117646</v>
      </c>
      <c r="AR26" s="34"/>
      <c r="AS26" s="34"/>
      <c r="AT26" s="34"/>
      <c r="AU26" s="34"/>
      <c r="AV26" s="41">
        <f>IF(I26="","",LOOKUP(9999999,$AV$14:AV25)+IF(AM25&lt;&gt;"",AM25,0))</f>
        <v>0.56781399610104633</v>
      </c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305</v>
      </c>
      <c r="BM26" s="34"/>
      <c r="BN26" s="34"/>
      <c r="BO26" s="34">
        <v>54</v>
      </c>
      <c r="BP26" s="34"/>
      <c r="BQ26" s="34"/>
      <c r="BR26" s="34">
        <v>10</v>
      </c>
      <c r="BS26" s="34"/>
      <c r="BT26" s="34"/>
      <c r="BU26" s="34">
        <v>300</v>
      </c>
      <c r="BV26" s="34"/>
      <c r="BW26" s="35"/>
      <c r="BX26" s="24"/>
      <c r="BY26" s="17"/>
      <c r="BZ26" s="17"/>
      <c r="CA26" s="17"/>
      <c r="CB26" s="17"/>
      <c r="CC26" s="17"/>
      <c r="CD26" s="17"/>
      <c r="CE26" s="23"/>
    </row>
    <row r="27" spans="1:83" ht="12" customHeight="1" x14ac:dyDescent="0.25">
      <c r="A27" s="34"/>
      <c r="B27" s="34"/>
      <c r="C27" s="34"/>
      <c r="D27" s="34"/>
      <c r="E27" s="34"/>
      <c r="F27" s="34"/>
      <c r="G27" s="34"/>
      <c r="H27" s="34"/>
      <c r="I27" s="49" t="s">
        <v>98</v>
      </c>
      <c r="J27" s="50"/>
      <c r="K27" s="50"/>
      <c r="L27" s="50"/>
      <c r="M27" s="50"/>
      <c r="N27" s="50"/>
      <c r="O27" s="50"/>
      <c r="P27" s="51"/>
      <c r="Q27" s="35" t="str">
        <f>IF(ISBLANK(W27),"",IF(ВетерНавМаг&gt;W27,ВетерНавМаг-W27,ВетерНавМаг-W27+360))</f>
        <v/>
      </c>
      <c r="R27" s="39"/>
      <c r="S27" s="40"/>
      <c r="T27" s="46" t="str">
        <f t="shared" si="0"/>
        <v/>
      </c>
      <c r="U27" s="47"/>
      <c r="V27" s="48"/>
      <c r="W27" s="35"/>
      <c r="X27" s="39"/>
      <c r="Y27" s="40"/>
      <c r="Z27" s="45" t="str">
        <f t="shared" si="5"/>
        <v/>
      </c>
      <c r="AA27" s="45"/>
      <c r="AB27" s="45"/>
      <c r="AC27" s="34"/>
      <c r="AD27" s="34"/>
      <c r="AE27" s="34"/>
      <c r="AF27" s="34" t="str">
        <f t="shared" si="6"/>
        <v/>
      </c>
      <c r="AG27" s="34"/>
      <c r="AH27" s="34"/>
      <c r="AI27" s="34"/>
      <c r="AJ27" s="34"/>
      <c r="AK27" s="34"/>
      <c r="AL27" s="34"/>
      <c r="AM27" s="42"/>
      <c r="AN27" s="43"/>
      <c r="AO27" s="43"/>
      <c r="AP27" s="44"/>
      <c r="AQ27" s="27">
        <f>IF(ISBLANK(I27),"",IF(AM27="",IF(ISERROR(INDEX(AQ28:$AQ$71,MATCH(TRUE,INDEX(AQ28:$AQ$71&lt;&gt;"",0,1),0),)),Лист2!$C$5+Лист2!$C$4,INDEX(AQ28:$AQ$71,MATCH(TRUE,INDEX(AQ28:$AQ$71&lt;&gt;"",0,1),0),)),IF(ISERROR(INDEX(AQ28:$AQ$71,MATCH(TRUE,INDEX(AQ28:$AQ$71&lt;&gt;"",0,1),0),)),Лист2!$C$5+Лист2!$C$4,INDEX(AQ28:$AQ$71,MATCH(TRUE,INDEX(AQ28:$AQ$71&lt;&gt;"",0,1),0),))+AM27*24*BU27))</f>
        <v>162</v>
      </c>
      <c r="AR27" s="34"/>
      <c r="AS27" s="34"/>
      <c r="AT27" s="34"/>
      <c r="AU27" s="34"/>
      <c r="AV27" s="41">
        <f>IF(I27="","",LOOKUP(9999999,$AV$14:AV26)+IF(AM26&lt;&gt;"",AM26,0))</f>
        <v>0.57210321178732082</v>
      </c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>
        <v>305</v>
      </c>
      <c r="BM27" s="34"/>
      <c r="BN27" s="34"/>
      <c r="BO27" s="34">
        <v>54</v>
      </c>
      <c r="BP27" s="34"/>
      <c r="BQ27" s="34"/>
      <c r="BR27" s="34">
        <v>10</v>
      </c>
      <c r="BS27" s="34"/>
      <c r="BT27" s="34"/>
      <c r="BU27" s="34">
        <v>300</v>
      </c>
      <c r="BV27" s="34"/>
      <c r="BW27" s="35"/>
      <c r="BX27" s="24"/>
      <c r="BY27" s="17"/>
      <c r="BZ27" s="17"/>
      <c r="CA27" s="17"/>
      <c r="CB27" s="17"/>
      <c r="CC27" s="17"/>
      <c r="CD27" s="17"/>
      <c r="CE27" s="23"/>
    </row>
    <row r="28" spans="1:83" ht="12" customHeight="1" x14ac:dyDescent="0.25">
      <c r="A28" s="34"/>
      <c r="B28" s="34"/>
      <c r="C28" s="34"/>
      <c r="D28" s="34"/>
      <c r="E28" s="34"/>
      <c r="F28" s="34"/>
      <c r="G28" s="34"/>
      <c r="H28" s="34"/>
      <c r="I28" s="49"/>
      <c r="J28" s="50"/>
      <c r="K28" s="50"/>
      <c r="L28" s="50"/>
      <c r="M28" s="50"/>
      <c r="N28" s="50"/>
      <c r="O28" s="50"/>
      <c r="P28" s="51"/>
      <c r="Q28" s="35" t="str">
        <f>IF(ISBLANK(W28),"",IF(ВетерНавМаг&gt;W28,ВетерНавМаг-W28,ВетерНавМаг-W28+360))</f>
        <v/>
      </c>
      <c r="R28" s="39"/>
      <c r="S28" s="40"/>
      <c r="T28" s="46" t="str">
        <f t="shared" si="0"/>
        <v/>
      </c>
      <c r="U28" s="47"/>
      <c r="V28" s="48"/>
      <c r="W28" s="35"/>
      <c r="X28" s="39"/>
      <c r="Y28" s="40"/>
      <c r="Z28" s="45" t="str">
        <f t="shared" si="5"/>
        <v/>
      </c>
      <c r="AA28" s="45"/>
      <c r="AB28" s="45"/>
      <c r="AC28" s="34"/>
      <c r="AD28" s="34"/>
      <c r="AE28" s="34"/>
      <c r="AF28" s="34" t="str">
        <f t="shared" si="6"/>
        <v/>
      </c>
      <c r="AG28" s="34"/>
      <c r="AH28" s="34"/>
      <c r="AI28" s="34"/>
      <c r="AJ28" s="34"/>
      <c r="AK28" s="34"/>
      <c r="AL28" s="34"/>
      <c r="AM28" s="42" t="str">
        <f t="shared" si="4"/>
        <v/>
      </c>
      <c r="AN28" s="43"/>
      <c r="AO28" s="43"/>
      <c r="AP28" s="44"/>
      <c r="AQ28" s="27" t="str">
        <f>IF(ISBLANK(I28),"",IF(AM28="",IF(ISERROR(INDEX(AQ29:$AQ$71,MATCH(TRUE,INDEX(AQ29:$AQ$71&lt;&gt;"",0,1),0),)),Лист2!$C$5+Лист2!$C$4,INDEX(AQ29:$AQ$71,MATCH(TRUE,INDEX(AQ29:$AQ$71&lt;&gt;"",0,1),0),)),IF(ISERROR(INDEX(AQ29:$AQ$71,MATCH(TRUE,INDEX(AQ29:$AQ$71&lt;&gt;"",0,1),0),)),Лист2!$C$5+Лист2!$C$4,INDEX(AQ29:$AQ$71,MATCH(TRUE,INDEX(AQ29:$AQ$71&lt;&gt;"",0,1),0),))+AM28*24*BU28))</f>
        <v/>
      </c>
      <c r="AR28" s="34"/>
      <c r="AS28" s="34"/>
      <c r="AT28" s="34"/>
      <c r="AU28" s="34"/>
      <c r="AV28" s="41" t="str">
        <f>IF(I28="","",LOOKUP(9999999,$AV$14:AV27)+IF(AM27&lt;&gt;"",AM27,0))</f>
        <v/>
      </c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5"/>
      <c r="BX28" s="24"/>
      <c r="BY28" s="17"/>
      <c r="BZ28" s="17"/>
      <c r="CA28" s="17"/>
      <c r="CB28" s="17"/>
      <c r="CC28" s="17"/>
      <c r="CD28" s="17"/>
      <c r="CE28" s="23"/>
    </row>
    <row r="29" spans="1:83" ht="12" customHeight="1" x14ac:dyDescent="0.25">
      <c r="A29" s="34"/>
      <c r="B29" s="34"/>
      <c r="C29" s="34"/>
      <c r="D29" s="34"/>
      <c r="E29" s="34"/>
      <c r="F29" s="34"/>
      <c r="G29" s="34"/>
      <c r="H29" s="34"/>
      <c r="I29" s="49"/>
      <c r="J29" s="50"/>
      <c r="K29" s="50"/>
      <c r="L29" s="50"/>
      <c r="M29" s="50"/>
      <c r="N29" s="50"/>
      <c r="O29" s="50"/>
      <c r="P29" s="51"/>
      <c r="Q29" s="35" t="str">
        <f>IF(ISBLANK(W29),"",IF(ВетерНавМаг&gt;W29,ВетерНавМаг-W29,ВетерНавМаг-W29+360))</f>
        <v/>
      </c>
      <c r="R29" s="39"/>
      <c r="S29" s="40"/>
      <c r="T29" s="46" t="str">
        <f t="shared" si="0"/>
        <v/>
      </c>
      <c r="U29" s="47"/>
      <c r="V29" s="48"/>
      <c r="W29" s="35"/>
      <c r="X29" s="39"/>
      <c r="Y29" s="40"/>
      <c r="Z29" s="45" t="str">
        <f t="shared" si="5"/>
        <v/>
      </c>
      <c r="AA29" s="45"/>
      <c r="AB29" s="45"/>
      <c r="AC29" s="34"/>
      <c r="AD29" s="34"/>
      <c r="AE29" s="34"/>
      <c r="AF29" s="34" t="str">
        <f t="shared" si="6"/>
        <v/>
      </c>
      <c r="AG29" s="34"/>
      <c r="AH29" s="34"/>
      <c r="AI29" s="34"/>
      <c r="AJ29" s="34"/>
      <c r="AK29" s="34"/>
      <c r="AL29" s="34"/>
      <c r="AM29" s="42" t="str">
        <f t="shared" si="4"/>
        <v/>
      </c>
      <c r="AN29" s="43"/>
      <c r="AO29" s="43"/>
      <c r="AP29" s="44"/>
      <c r="AQ29" s="27" t="str">
        <f>IF(ISBLANK(I29),"",IF(AM29="",IF(ISERROR(INDEX(AQ30:$AQ$71,MATCH(TRUE,INDEX(AQ30:$AQ$71&lt;&gt;"",0,1),0),)),Лист2!$C$5+Лист2!$C$4,INDEX(AQ30:$AQ$71,MATCH(TRUE,INDEX(AQ30:$AQ$71&lt;&gt;"",0,1),0),)),IF(ISERROR(INDEX(AQ30:$AQ$71,MATCH(TRUE,INDEX(AQ30:$AQ$71&lt;&gt;"",0,1),0),)),Лист2!$C$5+Лист2!$C$4,INDEX(AQ30:$AQ$71,MATCH(TRUE,INDEX(AQ30:$AQ$71&lt;&gt;"",0,1),0),))+AM29*24*BU29))</f>
        <v/>
      </c>
      <c r="AR29" s="34"/>
      <c r="AS29" s="34"/>
      <c r="AT29" s="34"/>
      <c r="AU29" s="34"/>
      <c r="AV29" s="41" t="str">
        <f>IF(I29="","",LOOKUP(9999999,$AV$14:AV28)+IF(AM28&lt;&gt;"",AM28,0))</f>
        <v/>
      </c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5"/>
      <c r="BX29" s="24"/>
      <c r="BY29" s="17"/>
      <c r="BZ29" s="17"/>
      <c r="CA29" s="17"/>
      <c r="CB29" s="17"/>
      <c r="CC29" s="17"/>
      <c r="CD29" s="17"/>
      <c r="CE29" s="23"/>
    </row>
    <row r="30" spans="1:83" ht="12" customHeight="1" x14ac:dyDescent="0.25">
      <c r="A30" s="34"/>
      <c r="B30" s="34"/>
      <c r="C30" s="34"/>
      <c r="D30" s="34"/>
      <c r="E30" s="34"/>
      <c r="F30" s="34"/>
      <c r="G30" s="34"/>
      <c r="H30" s="34"/>
      <c r="I30" s="49"/>
      <c r="J30" s="50"/>
      <c r="K30" s="50"/>
      <c r="L30" s="50"/>
      <c r="M30" s="50"/>
      <c r="N30" s="50"/>
      <c r="O30" s="50"/>
      <c r="P30" s="51"/>
      <c r="Q30" s="35" t="str">
        <f>IF(ISBLANK(W30),"",IF(ВетерНавМаг&gt;W30,ВетерНавМаг-W30,ВетерНавМаг-W30+360))</f>
        <v/>
      </c>
      <c r="R30" s="39"/>
      <c r="S30" s="40"/>
      <c r="T30" s="46" t="str">
        <f t="shared" si="0"/>
        <v/>
      </c>
      <c r="U30" s="47"/>
      <c r="V30" s="48"/>
      <c r="W30" s="35"/>
      <c r="X30" s="39"/>
      <c r="Y30" s="40"/>
      <c r="Z30" s="45" t="str">
        <f t="shared" si="5"/>
        <v/>
      </c>
      <c r="AA30" s="45"/>
      <c r="AB30" s="45"/>
      <c r="AC30" s="34"/>
      <c r="AD30" s="34"/>
      <c r="AE30" s="34"/>
      <c r="AF30" s="34" t="str">
        <f t="shared" si="6"/>
        <v/>
      </c>
      <c r="AG30" s="34"/>
      <c r="AH30" s="34"/>
      <c r="AI30" s="34"/>
      <c r="AJ30" s="34"/>
      <c r="AK30" s="34"/>
      <c r="AL30" s="34"/>
      <c r="AM30" s="42" t="str">
        <f t="shared" si="4"/>
        <v/>
      </c>
      <c r="AN30" s="43"/>
      <c r="AO30" s="43"/>
      <c r="AP30" s="44"/>
      <c r="AQ30" s="27" t="str">
        <f>IF(ISBLANK(I30),"",IF(AM30="",IF(ISERROR(INDEX(AQ31:$AQ$71,MATCH(TRUE,INDEX(AQ31:$AQ$71&lt;&gt;"",0,1),0),)),Лист2!$C$5+Лист2!$C$4,INDEX(AQ31:$AQ$71,MATCH(TRUE,INDEX(AQ31:$AQ$71&lt;&gt;"",0,1),0),)),IF(ISERROR(INDEX(AQ31:$AQ$71,MATCH(TRUE,INDEX(AQ31:$AQ$71&lt;&gt;"",0,1),0),)),Лист2!$C$5+Лист2!$C$4,INDEX(AQ31:$AQ$71,MATCH(TRUE,INDEX(AQ31:$AQ$71&lt;&gt;"",0,1),0),))+AM30*24*BU30))</f>
        <v/>
      </c>
      <c r="AR30" s="34"/>
      <c r="AS30" s="34"/>
      <c r="AT30" s="34"/>
      <c r="AU30" s="34"/>
      <c r="AV30" s="41" t="str">
        <f>IF(I30="","",LOOKUP(9999999,$AV$14:AV29)+IF(AM29&lt;&gt;"",AM29,0))</f>
        <v/>
      </c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5"/>
      <c r="BX30" s="24"/>
      <c r="BY30" s="17"/>
      <c r="BZ30" s="17"/>
      <c r="CA30" s="17"/>
      <c r="CB30" s="17"/>
      <c r="CC30" s="17"/>
      <c r="CD30" s="17"/>
      <c r="CE30" s="23"/>
    </row>
    <row r="31" spans="1:83" ht="12" customHeight="1" x14ac:dyDescent="0.25">
      <c r="A31" s="34"/>
      <c r="B31" s="34"/>
      <c r="C31" s="34"/>
      <c r="D31" s="34"/>
      <c r="E31" s="34"/>
      <c r="F31" s="34"/>
      <c r="G31" s="34"/>
      <c r="H31" s="34"/>
      <c r="I31" s="49"/>
      <c r="J31" s="50"/>
      <c r="K31" s="50"/>
      <c r="L31" s="50"/>
      <c r="M31" s="50"/>
      <c r="N31" s="50"/>
      <c r="O31" s="50"/>
      <c r="P31" s="51"/>
      <c r="Q31" s="35" t="str">
        <f>IF(ISBLANK(W31),"",IF(ВетерНавМаг&gt;W31,ВетерНавМаг-W31,ВетерНавМаг-W31+360))</f>
        <v/>
      </c>
      <c r="R31" s="39"/>
      <c r="S31" s="40"/>
      <c r="T31" s="46" t="str">
        <f t="shared" si="0"/>
        <v/>
      </c>
      <c r="U31" s="47"/>
      <c r="V31" s="48"/>
      <c r="W31" s="35"/>
      <c r="X31" s="39"/>
      <c r="Y31" s="40"/>
      <c r="Z31" s="45" t="str">
        <f t="shared" si="5"/>
        <v/>
      </c>
      <c r="AA31" s="45"/>
      <c r="AB31" s="45"/>
      <c r="AC31" s="34"/>
      <c r="AD31" s="34"/>
      <c r="AE31" s="34"/>
      <c r="AF31" s="34" t="str">
        <f t="shared" si="6"/>
        <v/>
      </c>
      <c r="AG31" s="34"/>
      <c r="AH31" s="34"/>
      <c r="AI31" s="34"/>
      <c r="AJ31" s="34"/>
      <c r="AK31" s="34"/>
      <c r="AL31" s="34"/>
      <c r="AM31" s="42" t="str">
        <f t="shared" si="4"/>
        <v/>
      </c>
      <c r="AN31" s="43"/>
      <c r="AO31" s="43"/>
      <c r="AP31" s="44"/>
      <c r="AQ31" s="27" t="str">
        <f>IF(ISBLANK(I31),"",IF(AM31="",IF(ISERROR(INDEX(AQ32:$AQ$71,MATCH(TRUE,INDEX(AQ32:$AQ$71&lt;&gt;"",0,1),0),)),Лист2!$C$5+Лист2!$C$4,INDEX(AQ32:$AQ$71,MATCH(TRUE,INDEX(AQ32:$AQ$71&lt;&gt;"",0,1),0),)),IF(ISERROR(INDEX(AQ32:$AQ$71,MATCH(TRUE,INDEX(AQ32:$AQ$71&lt;&gt;"",0,1),0),)),Лист2!$C$5+Лист2!$C$4,INDEX(AQ32:$AQ$71,MATCH(TRUE,INDEX(AQ32:$AQ$71&lt;&gt;"",0,1),0),))+AM31*24*BU31))</f>
        <v/>
      </c>
      <c r="AR31" s="34"/>
      <c r="AS31" s="34"/>
      <c r="AT31" s="34"/>
      <c r="AU31" s="34"/>
      <c r="AV31" s="41" t="str">
        <f>IF(I31="","",LOOKUP(9999999,$AV$14:AV30)+IF(AM30&lt;&gt;"",AM30,0))</f>
        <v/>
      </c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5"/>
      <c r="BX31" s="24"/>
      <c r="BY31" s="17"/>
      <c r="BZ31" s="17"/>
      <c r="CA31" s="17"/>
      <c r="CB31" s="17"/>
      <c r="CC31" s="17"/>
      <c r="CD31" s="17"/>
      <c r="CE31" s="23"/>
    </row>
    <row r="32" spans="1:83" ht="12" customHeight="1" x14ac:dyDescent="0.25">
      <c r="A32" s="34"/>
      <c r="B32" s="34"/>
      <c r="C32" s="34"/>
      <c r="D32" s="34"/>
      <c r="E32" s="34"/>
      <c r="F32" s="34"/>
      <c r="G32" s="34"/>
      <c r="H32" s="34"/>
      <c r="I32" s="49"/>
      <c r="J32" s="50"/>
      <c r="K32" s="50"/>
      <c r="L32" s="50"/>
      <c r="M32" s="50"/>
      <c r="N32" s="50"/>
      <c r="O32" s="50"/>
      <c r="P32" s="51"/>
      <c r="Q32" s="35" t="str">
        <f>IF(ISBLANK(W32),"",IF(ВетерНавМаг&gt;W32,ВетерНавМаг-W32,ВетерНавМаг-W32+360))</f>
        <v/>
      </c>
      <c r="R32" s="39"/>
      <c r="S32" s="40"/>
      <c r="T32" s="46" t="str">
        <f t="shared" si="0"/>
        <v/>
      </c>
      <c r="U32" s="47"/>
      <c r="V32" s="48"/>
      <c r="W32" s="35"/>
      <c r="X32" s="39"/>
      <c r="Y32" s="40"/>
      <c r="Z32" s="45" t="str">
        <f t="shared" si="5"/>
        <v/>
      </c>
      <c r="AA32" s="45"/>
      <c r="AB32" s="45"/>
      <c r="AC32" s="34"/>
      <c r="AD32" s="34"/>
      <c r="AE32" s="34"/>
      <c r="AF32" s="34" t="str">
        <f t="shared" si="6"/>
        <v/>
      </c>
      <c r="AG32" s="34"/>
      <c r="AH32" s="34"/>
      <c r="AI32" s="34"/>
      <c r="AJ32" s="34"/>
      <c r="AK32" s="34"/>
      <c r="AL32" s="34"/>
      <c r="AM32" s="42" t="str">
        <f t="shared" si="4"/>
        <v/>
      </c>
      <c r="AN32" s="43"/>
      <c r="AO32" s="43"/>
      <c r="AP32" s="44"/>
      <c r="AQ32" s="27" t="str">
        <f>IF(ISBLANK(I32),"",IF(AM32="",IF(ISERROR(INDEX(AQ33:$AQ$71,MATCH(TRUE,INDEX(AQ33:$AQ$71&lt;&gt;"",0,1),0),)),Лист2!$C$5+Лист2!$C$4,INDEX(AQ33:$AQ$71,MATCH(TRUE,INDEX(AQ33:$AQ$71&lt;&gt;"",0,1),0),)),IF(ISERROR(INDEX(AQ33:$AQ$71,MATCH(TRUE,INDEX(AQ33:$AQ$71&lt;&gt;"",0,1),0),)),Лист2!$C$5+Лист2!$C$4,INDEX(AQ33:$AQ$71,MATCH(TRUE,INDEX(AQ33:$AQ$71&lt;&gt;"",0,1),0),))+AM32*24*BU32))</f>
        <v/>
      </c>
      <c r="AR32" s="34"/>
      <c r="AS32" s="34"/>
      <c r="AT32" s="34"/>
      <c r="AU32" s="34"/>
      <c r="AV32" s="41" t="str">
        <f>IF(I32="","",LOOKUP(9999999,$AV$14:AV31)+IF(AM31&lt;&gt;"",AM31,0))</f>
        <v/>
      </c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5"/>
      <c r="BX32" s="24"/>
      <c r="BY32" s="17"/>
      <c r="BZ32" s="17"/>
      <c r="CA32" s="17"/>
      <c r="CB32" s="17"/>
      <c r="CC32" s="17"/>
      <c r="CD32" s="17"/>
      <c r="CE32" s="23"/>
    </row>
    <row r="33" spans="1:83" ht="12" customHeight="1" x14ac:dyDescent="0.25">
      <c r="A33" s="34"/>
      <c r="B33" s="34"/>
      <c r="C33" s="34"/>
      <c r="D33" s="34"/>
      <c r="E33" s="34"/>
      <c r="F33" s="34"/>
      <c r="G33" s="34"/>
      <c r="H33" s="34"/>
      <c r="I33" s="49"/>
      <c r="J33" s="50"/>
      <c r="K33" s="50"/>
      <c r="L33" s="50"/>
      <c r="M33" s="50"/>
      <c r="N33" s="50"/>
      <c r="O33" s="50"/>
      <c r="P33" s="51"/>
      <c r="Q33" s="35" t="str">
        <f>IF(ISBLANK(W33),"",IF(ВетерНавМаг&gt;W33,ВетерНавМаг-W33,ВетерНавМаг-W33+360))</f>
        <v/>
      </c>
      <c r="R33" s="39"/>
      <c r="S33" s="40"/>
      <c r="T33" s="46" t="str">
        <f t="shared" si="0"/>
        <v/>
      </c>
      <c r="U33" s="47"/>
      <c r="V33" s="48"/>
      <c r="W33" s="35"/>
      <c r="X33" s="39"/>
      <c r="Y33" s="40"/>
      <c r="Z33" s="45" t="str">
        <f t="shared" si="5"/>
        <v/>
      </c>
      <c r="AA33" s="45"/>
      <c r="AB33" s="45"/>
      <c r="AC33" s="34"/>
      <c r="AD33" s="34"/>
      <c r="AE33" s="34"/>
      <c r="AF33" s="34" t="str">
        <f t="shared" si="6"/>
        <v/>
      </c>
      <c r="AG33" s="34"/>
      <c r="AH33" s="34"/>
      <c r="AI33" s="34"/>
      <c r="AJ33" s="34"/>
      <c r="AK33" s="34"/>
      <c r="AL33" s="34"/>
      <c r="AM33" s="42" t="str">
        <f t="shared" si="4"/>
        <v/>
      </c>
      <c r="AN33" s="43"/>
      <c r="AO33" s="43"/>
      <c r="AP33" s="44"/>
      <c r="AQ33" s="27" t="str">
        <f>IF(ISBLANK(I33),"",IF(AM33="",IF(ISERROR(INDEX(AQ34:$AQ$71,MATCH(TRUE,INDEX(AQ34:$AQ$71&lt;&gt;"",0,1),0),)),Лист2!$C$5+Лист2!$C$4,INDEX(AQ34:$AQ$71,MATCH(TRUE,INDEX(AQ34:$AQ$71&lt;&gt;"",0,1),0),)),IF(ISERROR(INDEX(AQ34:$AQ$71,MATCH(TRUE,INDEX(AQ34:$AQ$71&lt;&gt;"",0,1),0),)),Лист2!$C$5+Лист2!$C$4,INDEX(AQ34:$AQ$71,MATCH(TRUE,INDEX(AQ34:$AQ$71&lt;&gt;"",0,1),0),))+AM33*24*BU33))</f>
        <v/>
      </c>
      <c r="AR33" s="34"/>
      <c r="AS33" s="34"/>
      <c r="AT33" s="34"/>
      <c r="AU33" s="34"/>
      <c r="AV33" s="41" t="str">
        <f>IF(I33="","",LOOKUP(9999999,$AV$14:AV32)+IF(AM32&lt;&gt;"",AM32,0))</f>
        <v/>
      </c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5"/>
      <c r="BX33" s="24"/>
      <c r="BY33" s="17"/>
      <c r="BZ33" s="17"/>
      <c r="CA33" s="17"/>
      <c r="CB33" s="17"/>
      <c r="CC33" s="17"/>
      <c r="CD33" s="17"/>
      <c r="CE33" s="23"/>
    </row>
    <row r="34" spans="1:83" ht="12" customHeight="1" x14ac:dyDescent="0.25">
      <c r="A34" s="34"/>
      <c r="B34" s="34"/>
      <c r="C34" s="34"/>
      <c r="D34" s="34"/>
      <c r="E34" s="34"/>
      <c r="F34" s="34"/>
      <c r="G34" s="34"/>
      <c r="H34" s="34"/>
      <c r="I34" s="49"/>
      <c r="J34" s="50"/>
      <c r="K34" s="50"/>
      <c r="L34" s="50"/>
      <c r="M34" s="50"/>
      <c r="N34" s="50"/>
      <c r="O34" s="50"/>
      <c r="P34" s="51"/>
      <c r="Q34" s="35" t="str">
        <f>IF(ISBLANK(W34),"",IF(ВетерНавМаг&gt;W34,ВетерНавМаг-W34,ВетерНавМаг-W34+360))</f>
        <v/>
      </c>
      <c r="R34" s="39"/>
      <c r="S34" s="40"/>
      <c r="T34" s="46" t="str">
        <f t="shared" si="0"/>
        <v/>
      </c>
      <c r="U34" s="47"/>
      <c r="V34" s="48"/>
      <c r="W34" s="35"/>
      <c r="X34" s="39"/>
      <c r="Y34" s="40"/>
      <c r="Z34" s="45" t="str">
        <f t="shared" si="5"/>
        <v/>
      </c>
      <c r="AA34" s="45"/>
      <c r="AB34" s="45"/>
      <c r="AC34" s="34"/>
      <c r="AD34" s="34"/>
      <c r="AE34" s="34"/>
      <c r="AF34" s="34" t="str">
        <f t="shared" si="6"/>
        <v/>
      </c>
      <c r="AG34" s="34"/>
      <c r="AH34" s="34"/>
      <c r="AI34" s="34"/>
      <c r="AJ34" s="34"/>
      <c r="AK34" s="34"/>
      <c r="AL34" s="34"/>
      <c r="AM34" s="42" t="str">
        <f t="shared" si="4"/>
        <v/>
      </c>
      <c r="AN34" s="43"/>
      <c r="AO34" s="43"/>
      <c r="AP34" s="44"/>
      <c r="AQ34" s="27" t="str">
        <f>IF(ISBLANK(I34),"",IF(AM34="",IF(ISERROR(INDEX(AQ35:$AQ$71,MATCH(TRUE,INDEX(AQ35:$AQ$71&lt;&gt;"",0,1),0),)),Лист2!$C$5+Лист2!$C$4,INDEX(AQ35:$AQ$71,MATCH(TRUE,INDEX(AQ35:$AQ$71&lt;&gt;"",0,1),0),)),IF(ISERROR(INDEX(AQ35:$AQ$71,MATCH(TRUE,INDEX(AQ35:$AQ$71&lt;&gt;"",0,1),0),)),Лист2!$C$5+Лист2!$C$4,INDEX(AQ35:$AQ$71,MATCH(TRUE,INDEX(AQ35:$AQ$71&lt;&gt;"",0,1),0),))+AM34*24*BU34))</f>
        <v/>
      </c>
      <c r="AR34" s="34"/>
      <c r="AS34" s="34"/>
      <c r="AT34" s="34"/>
      <c r="AU34" s="34"/>
      <c r="AV34" s="41" t="str">
        <f>IF(I34="","",LOOKUP(9999999,$AV$14:AV33)+IF(AM33&lt;&gt;"",AM33,0))</f>
        <v/>
      </c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5"/>
      <c r="BX34" s="24"/>
      <c r="BY34" s="17"/>
      <c r="BZ34" s="17"/>
      <c r="CA34" s="17"/>
      <c r="CB34" s="17"/>
      <c r="CC34" s="17"/>
      <c r="CD34" s="17"/>
      <c r="CE34" s="23"/>
    </row>
    <row r="35" spans="1:83" ht="12" customHeight="1" x14ac:dyDescent="0.25">
      <c r="A35" s="34"/>
      <c r="B35" s="34"/>
      <c r="C35" s="34"/>
      <c r="D35" s="34"/>
      <c r="E35" s="34"/>
      <c r="F35" s="34"/>
      <c r="G35" s="34"/>
      <c r="H35" s="34"/>
      <c r="I35" s="49"/>
      <c r="J35" s="50"/>
      <c r="K35" s="50"/>
      <c r="L35" s="50"/>
      <c r="M35" s="50"/>
      <c r="N35" s="50"/>
      <c r="O35" s="50"/>
      <c r="P35" s="51"/>
      <c r="Q35" s="35" t="str">
        <f>IF(ISBLANK(W35),"",IF(ВетерНавМаг&gt;W35,ВетерНавМаг-W35,ВетерНавМаг-W35+360))</f>
        <v/>
      </c>
      <c r="R35" s="39"/>
      <c r="S35" s="40"/>
      <c r="T35" s="46" t="str">
        <f t="shared" si="0"/>
        <v/>
      </c>
      <c r="U35" s="47"/>
      <c r="V35" s="48"/>
      <c r="W35" s="35"/>
      <c r="X35" s="39"/>
      <c r="Y35" s="40"/>
      <c r="Z35" s="45" t="str">
        <f t="shared" si="5"/>
        <v/>
      </c>
      <c r="AA35" s="45"/>
      <c r="AB35" s="45"/>
      <c r="AC35" s="34"/>
      <c r="AD35" s="34"/>
      <c r="AE35" s="34"/>
      <c r="AF35" s="34" t="str">
        <f t="shared" si="6"/>
        <v/>
      </c>
      <c r="AG35" s="34"/>
      <c r="AH35" s="34"/>
      <c r="AI35" s="34"/>
      <c r="AJ35" s="34"/>
      <c r="AK35" s="34"/>
      <c r="AL35" s="34"/>
      <c r="AM35" s="42" t="str">
        <f t="shared" si="4"/>
        <v/>
      </c>
      <c r="AN35" s="43"/>
      <c r="AO35" s="43"/>
      <c r="AP35" s="44"/>
      <c r="AQ35" s="27" t="str">
        <f>IF(ISBLANK(I35),"",IF(AM35="",IF(ISERROR(INDEX(AQ36:$AQ$71,MATCH(TRUE,INDEX(AQ36:$AQ$71&lt;&gt;"",0,1),0),)),Лист2!$C$5+Лист2!$C$4,INDEX(AQ36:$AQ$71,MATCH(TRUE,INDEX(AQ36:$AQ$71&lt;&gt;"",0,1),0),)),IF(ISERROR(INDEX(AQ36:$AQ$71,MATCH(TRUE,INDEX(AQ36:$AQ$71&lt;&gt;"",0,1),0),)),Лист2!$C$5+Лист2!$C$4,INDEX(AQ36:$AQ$71,MATCH(TRUE,INDEX(AQ36:$AQ$71&lt;&gt;"",0,1),0),))+AM35*24*BU35))</f>
        <v/>
      </c>
      <c r="AR35" s="34"/>
      <c r="AS35" s="34"/>
      <c r="AT35" s="34"/>
      <c r="AU35" s="34"/>
      <c r="AV35" s="41" t="str">
        <f>IF(I35="","",LOOKUP(9999999,$AV$14:AV34)+IF(AM34&lt;&gt;"",AM34,0))</f>
        <v/>
      </c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5"/>
      <c r="BX35" s="24"/>
      <c r="BY35" s="17"/>
      <c r="BZ35" s="17"/>
      <c r="CA35" s="17"/>
      <c r="CB35" s="17"/>
      <c r="CC35" s="17"/>
      <c r="CD35" s="17"/>
      <c r="CE35" s="23"/>
    </row>
    <row r="36" spans="1:83" ht="12" customHeight="1" x14ac:dyDescent="0.25">
      <c r="A36" s="34"/>
      <c r="B36" s="34"/>
      <c r="C36" s="34"/>
      <c r="D36" s="34"/>
      <c r="E36" s="34"/>
      <c r="F36" s="34"/>
      <c r="G36" s="34"/>
      <c r="H36" s="34"/>
      <c r="I36" s="49"/>
      <c r="J36" s="50"/>
      <c r="K36" s="50"/>
      <c r="L36" s="50"/>
      <c r="M36" s="50"/>
      <c r="N36" s="50"/>
      <c r="O36" s="50"/>
      <c r="P36" s="51"/>
      <c r="Q36" s="35" t="str">
        <f>IF(ISBLANK(W36),"",IF(ВетерНавМаг&gt;W36,ВетерНавМаг-W36,ВетерНавМаг-W36+360))</f>
        <v/>
      </c>
      <c r="R36" s="39"/>
      <c r="S36" s="40"/>
      <c r="T36" s="46" t="str">
        <f t="shared" si="0"/>
        <v/>
      </c>
      <c r="U36" s="47"/>
      <c r="V36" s="48"/>
      <c r="W36" s="35"/>
      <c r="X36" s="39"/>
      <c r="Y36" s="40"/>
      <c r="Z36" s="45" t="str">
        <f t="shared" si="5"/>
        <v/>
      </c>
      <c r="AA36" s="45"/>
      <c r="AB36" s="45"/>
      <c r="AC36" s="34"/>
      <c r="AD36" s="34"/>
      <c r="AE36" s="34"/>
      <c r="AF36" s="34" t="str">
        <f t="shared" si="6"/>
        <v/>
      </c>
      <c r="AG36" s="34"/>
      <c r="AH36" s="34"/>
      <c r="AI36" s="34"/>
      <c r="AJ36" s="34"/>
      <c r="AK36" s="34"/>
      <c r="AL36" s="34"/>
      <c r="AM36" s="42" t="str">
        <f t="shared" si="4"/>
        <v/>
      </c>
      <c r="AN36" s="43"/>
      <c r="AO36" s="43"/>
      <c r="AP36" s="44"/>
      <c r="AQ36" s="27" t="str">
        <f>IF(ISBLANK(I36),"",IF(AM36="",IF(ISERROR(INDEX(AQ37:$AQ$71,MATCH(TRUE,INDEX(AQ37:$AQ$71&lt;&gt;"",0,1),0),)),Лист2!$C$5+Лист2!$C$4,INDEX(AQ37:$AQ$71,MATCH(TRUE,INDEX(AQ37:$AQ$71&lt;&gt;"",0,1),0),)),IF(ISERROR(INDEX(AQ37:$AQ$71,MATCH(TRUE,INDEX(AQ37:$AQ$71&lt;&gt;"",0,1),0),)),Лист2!$C$5+Лист2!$C$4,INDEX(AQ37:$AQ$71,MATCH(TRUE,INDEX(AQ37:$AQ$71&lt;&gt;"",0,1),0),))+AM36*24*BU36))</f>
        <v/>
      </c>
      <c r="AR36" s="34"/>
      <c r="AS36" s="34"/>
      <c r="AT36" s="34"/>
      <c r="AU36" s="34"/>
      <c r="AV36" s="41" t="str">
        <f>IF(I36="","",LOOKUP(9999999,$AV$14:AV35)+IF(AM35&lt;&gt;"",AM35,0))</f>
        <v/>
      </c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5"/>
      <c r="BX36" s="24"/>
      <c r="BY36" s="17"/>
      <c r="BZ36" s="17"/>
      <c r="CA36" s="17"/>
      <c r="CB36" s="17"/>
      <c r="CC36" s="17"/>
      <c r="CD36" s="17"/>
      <c r="CE36" s="23"/>
    </row>
    <row r="37" spans="1:83" ht="12" customHeight="1" x14ac:dyDescent="0.25">
      <c r="A37" s="34"/>
      <c r="B37" s="34"/>
      <c r="C37" s="34"/>
      <c r="D37" s="34"/>
      <c r="E37" s="34"/>
      <c r="F37" s="34"/>
      <c r="G37" s="34"/>
      <c r="H37" s="34"/>
      <c r="I37" s="49"/>
      <c r="J37" s="50"/>
      <c r="K37" s="50"/>
      <c r="L37" s="50"/>
      <c r="M37" s="50"/>
      <c r="N37" s="50"/>
      <c r="O37" s="50"/>
      <c r="P37" s="51"/>
      <c r="Q37" s="35" t="str">
        <f>IF(ISBLANK(W37),"",IF(ВетерНавМаг&gt;W37,ВетерНавМаг-W37,ВетерНавМаг-W37+360))</f>
        <v/>
      </c>
      <c r="R37" s="39"/>
      <c r="S37" s="40"/>
      <c r="T37" s="46" t="str">
        <f t="shared" si="0"/>
        <v/>
      </c>
      <c r="U37" s="47"/>
      <c r="V37" s="48"/>
      <c r="W37" s="35"/>
      <c r="X37" s="39"/>
      <c r="Y37" s="40"/>
      <c r="Z37" s="45" t="str">
        <f t="shared" si="5"/>
        <v/>
      </c>
      <c r="AA37" s="45"/>
      <c r="AB37" s="45"/>
      <c r="AC37" s="34"/>
      <c r="AD37" s="34"/>
      <c r="AE37" s="34"/>
      <c r="AF37" s="34" t="str">
        <f t="shared" si="6"/>
        <v/>
      </c>
      <c r="AG37" s="34"/>
      <c r="AH37" s="34"/>
      <c r="AI37" s="34"/>
      <c r="AJ37" s="34"/>
      <c r="AK37" s="34"/>
      <c r="AL37" s="34"/>
      <c r="AM37" s="42" t="str">
        <f t="shared" si="4"/>
        <v/>
      </c>
      <c r="AN37" s="43"/>
      <c r="AO37" s="43"/>
      <c r="AP37" s="44"/>
      <c r="AQ37" s="27" t="str">
        <f>IF(ISBLANK(I37),"",IF(AM37="",IF(ISERROR(INDEX(AQ38:$AQ$71,MATCH(TRUE,INDEX(AQ38:$AQ$71&lt;&gt;"",0,1),0),)),Лист2!$C$5+Лист2!$C$4,INDEX(AQ38:$AQ$71,MATCH(TRUE,INDEX(AQ38:$AQ$71&lt;&gt;"",0,1),0),)),IF(ISERROR(INDEX(AQ38:$AQ$71,MATCH(TRUE,INDEX(AQ38:$AQ$71&lt;&gt;"",0,1),0),)),Лист2!$C$5+Лист2!$C$4,INDEX(AQ38:$AQ$71,MATCH(TRUE,INDEX(AQ38:$AQ$71&lt;&gt;"",0,1),0),))+AM37*24*BU37))</f>
        <v/>
      </c>
      <c r="AR37" s="34"/>
      <c r="AS37" s="34"/>
      <c r="AT37" s="34"/>
      <c r="AU37" s="34"/>
      <c r="AV37" s="41" t="str">
        <f>IF(I37="","",LOOKUP(9999999,$AV$14:AV36)+IF(AM36&lt;&gt;"",AM36,0))</f>
        <v/>
      </c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5"/>
      <c r="BX37" s="24"/>
      <c r="BY37" s="17"/>
      <c r="BZ37" s="17"/>
      <c r="CA37" s="17"/>
      <c r="CB37" s="17"/>
      <c r="CC37" s="17"/>
      <c r="CD37" s="17"/>
      <c r="CE37" s="23"/>
    </row>
    <row r="38" spans="1:83" ht="12" customHeight="1" x14ac:dyDescent="0.25">
      <c r="A38" s="34"/>
      <c r="B38" s="34"/>
      <c r="C38" s="34"/>
      <c r="D38" s="34"/>
      <c r="E38" s="34"/>
      <c r="F38" s="34"/>
      <c r="G38" s="34"/>
      <c r="H38" s="34"/>
      <c r="I38" s="49"/>
      <c r="J38" s="50"/>
      <c r="K38" s="50"/>
      <c r="L38" s="50"/>
      <c r="M38" s="50"/>
      <c r="N38" s="50"/>
      <c r="O38" s="50"/>
      <c r="P38" s="51"/>
      <c r="Q38" s="35" t="str">
        <f>IF(ISBLANK(W38),"",IF(ВетерНавМаг&gt;W38,ВетерНавМаг-W38,ВетерНавМаг-W38+360))</f>
        <v/>
      </c>
      <c r="R38" s="39"/>
      <c r="S38" s="40"/>
      <c r="T38" s="46" t="str">
        <f t="shared" si="0"/>
        <v/>
      </c>
      <c r="U38" s="47"/>
      <c r="V38" s="48"/>
      <c r="W38" s="35"/>
      <c r="X38" s="39"/>
      <c r="Y38" s="40"/>
      <c r="Z38" s="45" t="str">
        <f t="shared" si="5"/>
        <v/>
      </c>
      <c r="AA38" s="45"/>
      <c r="AB38" s="45"/>
      <c r="AC38" s="34"/>
      <c r="AD38" s="34"/>
      <c r="AE38" s="34"/>
      <c r="AF38" s="34" t="str">
        <f t="shared" si="6"/>
        <v/>
      </c>
      <c r="AG38" s="34"/>
      <c r="AH38" s="34"/>
      <c r="AI38" s="34"/>
      <c r="AJ38" s="34"/>
      <c r="AK38" s="34"/>
      <c r="AL38" s="34"/>
      <c r="AM38" s="42" t="str">
        <f t="shared" si="4"/>
        <v/>
      </c>
      <c r="AN38" s="43"/>
      <c r="AO38" s="43"/>
      <c r="AP38" s="44"/>
      <c r="AQ38" s="27" t="str">
        <f>IF(ISBLANK(I38),"",IF(AM38="",IF(ISERROR(INDEX(AQ39:$AQ$71,MATCH(TRUE,INDEX(AQ39:$AQ$71&lt;&gt;"",0,1),0),)),Лист2!$C$5+Лист2!$C$4,INDEX(AQ39:$AQ$71,MATCH(TRUE,INDEX(AQ39:$AQ$71&lt;&gt;"",0,1),0),)),IF(ISERROR(INDEX(AQ39:$AQ$71,MATCH(TRUE,INDEX(AQ39:$AQ$71&lt;&gt;"",0,1),0),)),Лист2!$C$5+Лист2!$C$4,INDEX(AQ39:$AQ$71,MATCH(TRUE,INDEX(AQ39:$AQ$71&lt;&gt;"",0,1),0),))+AM38*24*BU38))</f>
        <v/>
      </c>
      <c r="AR38" s="34"/>
      <c r="AS38" s="34"/>
      <c r="AT38" s="34"/>
      <c r="AU38" s="34"/>
      <c r="AV38" s="41" t="str">
        <f>IF(I38="","",LOOKUP(9999999,$AV$14:AV37)+IF(AM37&lt;&gt;"",AM37,0))</f>
        <v/>
      </c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5"/>
      <c r="BX38" s="24"/>
      <c r="BY38" s="17"/>
      <c r="BZ38" s="17"/>
      <c r="CA38" s="17"/>
      <c r="CB38" s="17"/>
      <c r="CC38" s="17"/>
      <c r="CD38" s="17"/>
      <c r="CE38" s="23"/>
    </row>
    <row r="39" spans="1:83" ht="12" customHeight="1" x14ac:dyDescent="0.25">
      <c r="A39" s="34"/>
      <c r="B39" s="34"/>
      <c r="C39" s="34"/>
      <c r="D39" s="34"/>
      <c r="E39" s="34"/>
      <c r="F39" s="34"/>
      <c r="G39" s="34"/>
      <c r="H39" s="34"/>
      <c r="I39" s="49"/>
      <c r="J39" s="50"/>
      <c r="K39" s="50"/>
      <c r="L39" s="50"/>
      <c r="M39" s="50"/>
      <c r="N39" s="50"/>
      <c r="O39" s="50"/>
      <c r="P39" s="51"/>
      <c r="Q39" s="35" t="str">
        <f>IF(ISBLANK(W39),"",IF(ВетерНавМаг&gt;W39,ВетерНавМаг-W39,ВетерНавМаг-W39+360))</f>
        <v/>
      </c>
      <c r="R39" s="39"/>
      <c r="S39" s="40"/>
      <c r="T39" s="46" t="str">
        <f t="shared" si="0"/>
        <v/>
      </c>
      <c r="U39" s="47"/>
      <c r="V39" s="48"/>
      <c r="W39" s="35"/>
      <c r="X39" s="39"/>
      <c r="Y39" s="40"/>
      <c r="Z39" s="45" t="str">
        <f t="shared" si="5"/>
        <v/>
      </c>
      <c r="AA39" s="45"/>
      <c r="AB39" s="45"/>
      <c r="AC39" s="34"/>
      <c r="AD39" s="34"/>
      <c r="AE39" s="34"/>
      <c r="AF39" s="34" t="str">
        <f t="shared" si="6"/>
        <v/>
      </c>
      <c r="AG39" s="34"/>
      <c r="AH39" s="34"/>
      <c r="AI39" s="34"/>
      <c r="AJ39" s="34"/>
      <c r="AK39" s="34"/>
      <c r="AL39" s="34"/>
      <c r="AM39" s="42" t="str">
        <f t="shared" si="4"/>
        <v/>
      </c>
      <c r="AN39" s="43"/>
      <c r="AO39" s="43"/>
      <c r="AP39" s="44"/>
      <c r="AQ39" s="27" t="str">
        <f>IF(ISBLANK(I39),"",IF(AM39="",IF(ISERROR(INDEX(AQ40:$AQ$71,MATCH(TRUE,INDEX(AQ40:$AQ$71&lt;&gt;"",0,1),0),)),Лист2!$C$5+Лист2!$C$4,INDEX(AQ40:$AQ$71,MATCH(TRUE,INDEX(AQ40:$AQ$71&lt;&gt;"",0,1),0),)),IF(ISERROR(INDEX(AQ40:$AQ$71,MATCH(TRUE,INDEX(AQ40:$AQ$71&lt;&gt;"",0,1),0),)),Лист2!$C$5+Лист2!$C$4,INDEX(AQ40:$AQ$71,MATCH(TRUE,INDEX(AQ40:$AQ$71&lt;&gt;"",0,1),0),))+AM39*24*BU39))</f>
        <v/>
      </c>
      <c r="AR39" s="34"/>
      <c r="AS39" s="34"/>
      <c r="AT39" s="34"/>
      <c r="AU39" s="34"/>
      <c r="AV39" s="41" t="str">
        <f>IF(I39="","",LOOKUP(9999999,$AV$14:AV38)+IF(AM38&lt;&gt;"",AM38,0))</f>
        <v/>
      </c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5"/>
      <c r="BX39" s="24"/>
      <c r="BY39" s="17"/>
      <c r="BZ39" s="17"/>
      <c r="CA39" s="17"/>
      <c r="CB39" s="17"/>
      <c r="CC39" s="17"/>
      <c r="CD39" s="17"/>
      <c r="CE39" s="23"/>
    </row>
    <row r="40" spans="1:83" ht="12" customHeight="1" x14ac:dyDescent="0.25">
      <c r="A40" s="34"/>
      <c r="B40" s="34"/>
      <c r="C40" s="34"/>
      <c r="D40" s="34"/>
      <c r="E40" s="34"/>
      <c r="F40" s="34"/>
      <c r="G40" s="34"/>
      <c r="H40" s="34"/>
      <c r="I40" s="49"/>
      <c r="J40" s="50"/>
      <c r="K40" s="50"/>
      <c r="L40" s="50"/>
      <c r="M40" s="50"/>
      <c r="N40" s="50"/>
      <c r="O40" s="50"/>
      <c r="P40" s="51"/>
      <c r="Q40" s="35" t="str">
        <f>IF(ISBLANK(W40),"",IF(ВетерНавМаг&gt;W40,ВетерНавМаг-W40,ВетерНавМаг-W40+360))</f>
        <v/>
      </c>
      <c r="R40" s="39"/>
      <c r="S40" s="40"/>
      <c r="T40" s="46" t="str">
        <f t="shared" si="0"/>
        <v/>
      </c>
      <c r="U40" s="47"/>
      <c r="V40" s="48"/>
      <c r="W40" s="35"/>
      <c r="X40" s="39"/>
      <c r="Y40" s="40"/>
      <c r="Z40" s="45" t="str">
        <f t="shared" si="5"/>
        <v/>
      </c>
      <c r="AA40" s="45"/>
      <c r="AB40" s="45"/>
      <c r="AC40" s="34"/>
      <c r="AD40" s="34"/>
      <c r="AE40" s="34"/>
      <c r="AF40" s="34" t="str">
        <f t="shared" si="6"/>
        <v/>
      </c>
      <c r="AG40" s="34"/>
      <c r="AH40" s="34"/>
      <c r="AI40" s="34"/>
      <c r="AJ40" s="34"/>
      <c r="AK40" s="34"/>
      <c r="AL40" s="34"/>
      <c r="AM40" s="42" t="str">
        <f t="shared" si="4"/>
        <v/>
      </c>
      <c r="AN40" s="43"/>
      <c r="AO40" s="43"/>
      <c r="AP40" s="44"/>
      <c r="AQ40" s="27" t="str">
        <f>IF(ISBLANK(I40),"",IF(AM40="",IF(ISERROR(INDEX(AQ41:$AQ$71,MATCH(TRUE,INDEX(AQ41:$AQ$71&lt;&gt;"",0,1),0),)),Лист2!$C$5+Лист2!$C$4,INDEX(AQ41:$AQ$71,MATCH(TRUE,INDEX(AQ41:$AQ$71&lt;&gt;"",0,1),0),)),IF(ISERROR(INDEX(AQ41:$AQ$71,MATCH(TRUE,INDEX(AQ41:$AQ$71&lt;&gt;"",0,1),0),)),Лист2!$C$5+Лист2!$C$4,INDEX(AQ41:$AQ$71,MATCH(TRUE,INDEX(AQ41:$AQ$71&lt;&gt;"",0,1),0),))+AM40*24*BU40))</f>
        <v/>
      </c>
      <c r="AR40" s="34"/>
      <c r="AS40" s="34"/>
      <c r="AT40" s="34"/>
      <c r="AU40" s="34"/>
      <c r="AV40" s="41" t="str">
        <f>IF(I40="","",LOOKUP(9999999,$AV$14:AV39)+IF(AM39&lt;&gt;"",AM39,0))</f>
        <v/>
      </c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5"/>
      <c r="BX40" s="24"/>
      <c r="BY40" s="17"/>
      <c r="BZ40" s="17"/>
      <c r="CA40" s="17"/>
      <c r="CB40" s="17"/>
      <c r="CC40" s="17"/>
      <c r="CD40" s="17"/>
      <c r="CE40" s="23"/>
    </row>
    <row r="41" spans="1:83" ht="12" customHeight="1" x14ac:dyDescent="0.25">
      <c r="A41" s="34"/>
      <c r="B41" s="34"/>
      <c r="C41" s="34"/>
      <c r="D41" s="34"/>
      <c r="E41" s="34"/>
      <c r="F41" s="34"/>
      <c r="G41" s="34"/>
      <c r="H41" s="34"/>
      <c r="I41" s="49"/>
      <c r="J41" s="50"/>
      <c r="K41" s="50"/>
      <c r="L41" s="50"/>
      <c r="M41" s="50"/>
      <c r="N41" s="50"/>
      <c r="O41" s="50"/>
      <c r="P41" s="51"/>
      <c r="Q41" s="35" t="str">
        <f>IF(ISBLANK(W41),"",IF(ВетерНавМаг&gt;W41,ВетерНавМаг-W41,ВетерНавМаг-W41+360))</f>
        <v/>
      </c>
      <c r="R41" s="39"/>
      <c r="S41" s="40"/>
      <c r="T41" s="46" t="str">
        <f t="shared" si="0"/>
        <v/>
      </c>
      <c r="U41" s="47"/>
      <c r="V41" s="48"/>
      <c r="W41" s="35"/>
      <c r="X41" s="39"/>
      <c r="Y41" s="40"/>
      <c r="Z41" s="45" t="str">
        <f t="shared" si="2"/>
        <v/>
      </c>
      <c r="AA41" s="45"/>
      <c r="AB41" s="45"/>
      <c r="AC41" s="34"/>
      <c r="AD41" s="34"/>
      <c r="AE41" s="34"/>
      <c r="AF41" s="34" t="str">
        <f t="shared" si="3"/>
        <v/>
      </c>
      <c r="AG41" s="34"/>
      <c r="AH41" s="34"/>
      <c r="AI41" s="34"/>
      <c r="AJ41" s="34"/>
      <c r="AK41" s="34"/>
      <c r="AL41" s="34"/>
      <c r="AM41" s="42" t="str">
        <f t="shared" si="4"/>
        <v/>
      </c>
      <c r="AN41" s="43"/>
      <c r="AO41" s="43"/>
      <c r="AP41" s="44"/>
      <c r="AQ41" s="27" t="str">
        <f>IF(ISBLANK(I41),"",IF(AM41="",IF(ISERROR(INDEX(AQ42:$AQ$71,MATCH(TRUE,INDEX(AQ42:$AQ$71&lt;&gt;"",0,1),0),)),Лист2!$C$5+Лист2!$C$4,INDEX(AQ42:$AQ$71,MATCH(TRUE,INDEX(AQ42:$AQ$71&lt;&gt;"",0,1),0),)),IF(ISERROR(INDEX(AQ42:$AQ$71,MATCH(TRUE,INDEX(AQ42:$AQ$71&lt;&gt;"",0,1),0),)),Лист2!$C$5+Лист2!$C$4,INDEX(AQ42:$AQ$71,MATCH(TRUE,INDEX(AQ42:$AQ$71&lt;&gt;"",0,1),0),))+AM41*24*BU41))</f>
        <v/>
      </c>
      <c r="AR41" s="34"/>
      <c r="AS41" s="34"/>
      <c r="AT41" s="34"/>
      <c r="AU41" s="34"/>
      <c r="AV41" s="41" t="str">
        <f>IF(I41="","",LOOKUP(9999999,$AV$14:AV40)+IF(AM40&lt;&gt;"",AM40,0))</f>
        <v/>
      </c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5"/>
      <c r="BX41" s="24"/>
      <c r="BY41" s="17"/>
      <c r="BZ41" s="17"/>
      <c r="CA41" s="17"/>
      <c r="CB41" s="17"/>
      <c r="CC41" s="17"/>
      <c r="CD41" s="17"/>
      <c r="CE41" s="23"/>
    </row>
    <row r="42" spans="1:83" ht="12" customHeight="1" x14ac:dyDescent="0.25">
      <c r="A42" s="34"/>
      <c r="B42" s="34"/>
      <c r="C42" s="34"/>
      <c r="D42" s="34"/>
      <c r="E42" s="34"/>
      <c r="F42" s="34"/>
      <c r="G42" s="34"/>
      <c r="H42" s="34"/>
      <c r="I42" s="49"/>
      <c r="J42" s="50"/>
      <c r="K42" s="50"/>
      <c r="L42" s="50"/>
      <c r="M42" s="50"/>
      <c r="N42" s="50"/>
      <c r="O42" s="50"/>
      <c r="P42" s="51"/>
      <c r="Q42" s="35" t="str">
        <f>IF(ISBLANK(W42),"",IF(ВетерНавМаг&gt;W42,ВетерНавМаг-W42,ВетерНавМаг-W42+360))</f>
        <v/>
      </c>
      <c r="R42" s="39"/>
      <c r="S42" s="40"/>
      <c r="T42" s="46" t="str">
        <f t="shared" si="0"/>
        <v/>
      </c>
      <c r="U42" s="47"/>
      <c r="V42" s="48"/>
      <c r="W42" s="35"/>
      <c r="X42" s="39"/>
      <c r="Y42" s="40"/>
      <c r="Z42" s="45" t="str">
        <f t="shared" si="2"/>
        <v/>
      </c>
      <c r="AA42" s="45"/>
      <c r="AB42" s="45"/>
      <c r="AC42" s="34"/>
      <c r="AD42" s="34"/>
      <c r="AE42" s="34"/>
      <c r="AF42" s="34" t="str">
        <f t="shared" si="3"/>
        <v/>
      </c>
      <c r="AG42" s="34"/>
      <c r="AH42" s="34"/>
      <c r="AI42" s="34"/>
      <c r="AJ42" s="34"/>
      <c r="AK42" s="34"/>
      <c r="AL42" s="34"/>
      <c r="AM42" s="42" t="str">
        <f t="shared" si="4"/>
        <v/>
      </c>
      <c r="AN42" s="43"/>
      <c r="AO42" s="43"/>
      <c r="AP42" s="44"/>
      <c r="AQ42" s="27" t="str">
        <f>IF(ISBLANK(I42),"",IF(AM42="",IF(ISERROR(INDEX(AQ43:$AQ$71,MATCH(TRUE,INDEX(AQ43:$AQ$71&lt;&gt;"",0,1),0),)),Лист2!$C$5+Лист2!$C$4,INDEX(AQ43:$AQ$71,MATCH(TRUE,INDEX(AQ43:$AQ$71&lt;&gt;"",0,1),0),)),IF(ISERROR(INDEX(AQ43:$AQ$71,MATCH(TRUE,INDEX(AQ43:$AQ$71&lt;&gt;"",0,1),0),)),Лист2!$C$5+Лист2!$C$4,INDEX(AQ43:$AQ$71,MATCH(TRUE,INDEX(AQ43:$AQ$71&lt;&gt;"",0,1),0),))+AM42*24*BU42))</f>
        <v/>
      </c>
      <c r="AR42" s="34"/>
      <c r="AS42" s="34"/>
      <c r="AT42" s="34"/>
      <c r="AU42" s="34"/>
      <c r="AV42" s="41" t="str">
        <f>IF(I42="","",LOOKUP(9999999,$AV$14:AV41)+IF(AM41&lt;&gt;"",AM41,0))</f>
        <v/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5"/>
      <c r="BX42" s="24"/>
      <c r="BY42" s="17"/>
      <c r="BZ42" s="17"/>
      <c r="CA42" s="17"/>
      <c r="CB42" s="17"/>
      <c r="CC42" s="17"/>
      <c r="CD42" s="17"/>
      <c r="CE42" s="23"/>
    </row>
    <row r="43" spans="1:83" ht="12" customHeight="1" x14ac:dyDescent="0.25">
      <c r="A43" s="34"/>
      <c r="B43" s="34"/>
      <c r="C43" s="34"/>
      <c r="D43" s="34"/>
      <c r="E43" s="34"/>
      <c r="F43" s="34"/>
      <c r="G43" s="34"/>
      <c r="H43" s="34"/>
      <c r="I43" s="49"/>
      <c r="J43" s="50"/>
      <c r="K43" s="50"/>
      <c r="L43" s="50"/>
      <c r="M43" s="50"/>
      <c r="N43" s="50"/>
      <c r="O43" s="50"/>
      <c r="P43" s="51"/>
      <c r="Q43" s="35" t="str">
        <f>IF(ISBLANK(W43),"",IF(ВетерНавМаг&gt;W43,ВетерНавМаг-W43,ВетерНавМаг-W43+360))</f>
        <v/>
      </c>
      <c r="R43" s="39"/>
      <c r="S43" s="40"/>
      <c r="T43" s="46" t="str">
        <f t="shared" si="0"/>
        <v/>
      </c>
      <c r="U43" s="47"/>
      <c r="V43" s="48"/>
      <c r="W43" s="35"/>
      <c r="X43" s="39"/>
      <c r="Y43" s="40"/>
      <c r="Z43" s="45" t="str">
        <f t="shared" si="2"/>
        <v/>
      </c>
      <c r="AA43" s="45"/>
      <c r="AB43" s="45"/>
      <c r="AC43" s="34"/>
      <c r="AD43" s="34"/>
      <c r="AE43" s="34"/>
      <c r="AF43" s="34" t="str">
        <f t="shared" si="3"/>
        <v/>
      </c>
      <c r="AG43" s="34"/>
      <c r="AH43" s="34"/>
      <c r="AI43" s="34"/>
      <c r="AJ43" s="34"/>
      <c r="AK43" s="34"/>
      <c r="AL43" s="34"/>
      <c r="AM43" s="42" t="str">
        <f t="shared" si="4"/>
        <v/>
      </c>
      <c r="AN43" s="43"/>
      <c r="AO43" s="43"/>
      <c r="AP43" s="44"/>
      <c r="AQ43" s="27" t="str">
        <f>IF(ISBLANK(I43),"",IF(AM43="",IF(ISERROR(INDEX(AQ44:$AQ$71,MATCH(TRUE,INDEX(AQ44:$AQ$71&lt;&gt;"",0,1),0),)),Лист2!$C$5+Лист2!$C$4,INDEX(AQ44:$AQ$71,MATCH(TRUE,INDEX(AQ44:$AQ$71&lt;&gt;"",0,1),0),)),IF(ISERROR(INDEX(AQ44:$AQ$71,MATCH(TRUE,INDEX(AQ44:$AQ$71&lt;&gt;"",0,1),0),)),Лист2!$C$5+Лист2!$C$4,INDEX(AQ44:$AQ$71,MATCH(TRUE,INDEX(AQ44:$AQ$71&lt;&gt;"",0,1),0),))+AM43*24*BU43))</f>
        <v/>
      </c>
      <c r="AR43" s="34"/>
      <c r="AS43" s="34"/>
      <c r="AT43" s="34"/>
      <c r="AU43" s="34"/>
      <c r="AV43" s="41" t="str">
        <f>IF(I43="","",LOOKUP(9999999,$AV$14:AV42)+IF(AM42&lt;&gt;"",AM42,0))</f>
        <v/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5"/>
      <c r="BX43" s="24"/>
      <c r="BY43" s="17"/>
      <c r="BZ43" s="17"/>
      <c r="CA43" s="17"/>
      <c r="CB43" s="17"/>
      <c r="CC43" s="17"/>
      <c r="CD43" s="17"/>
      <c r="CE43" s="23"/>
    </row>
    <row r="44" spans="1:83" ht="12" customHeight="1" x14ac:dyDescent="0.25">
      <c r="A44" s="34"/>
      <c r="B44" s="34"/>
      <c r="C44" s="34"/>
      <c r="D44" s="34"/>
      <c r="E44" s="34"/>
      <c r="F44" s="34"/>
      <c r="G44" s="34"/>
      <c r="H44" s="34"/>
      <c r="I44" s="49"/>
      <c r="J44" s="50"/>
      <c r="K44" s="50"/>
      <c r="L44" s="50"/>
      <c r="M44" s="50"/>
      <c r="N44" s="50"/>
      <c r="O44" s="50"/>
      <c r="P44" s="51"/>
      <c r="Q44" s="35" t="str">
        <f>IF(ISBLANK(W44),"",IF(ВетерНавМаг&gt;W44,ВетерНавМаг-W44,ВетерНавМаг-W44+360))</f>
        <v/>
      </c>
      <c r="R44" s="39"/>
      <c r="S44" s="40"/>
      <c r="T44" s="46" t="str">
        <f t="shared" si="0"/>
        <v/>
      </c>
      <c r="U44" s="47"/>
      <c r="V44" s="48"/>
      <c r="W44" s="35"/>
      <c r="X44" s="39"/>
      <c r="Y44" s="40"/>
      <c r="Z44" s="45" t="str">
        <f t="shared" si="2"/>
        <v/>
      </c>
      <c r="AA44" s="45"/>
      <c r="AB44" s="45"/>
      <c r="AC44" s="34"/>
      <c r="AD44" s="34"/>
      <c r="AE44" s="34"/>
      <c r="AF44" s="34" t="str">
        <f t="shared" si="3"/>
        <v/>
      </c>
      <c r="AG44" s="34"/>
      <c r="AH44" s="34"/>
      <c r="AI44" s="34"/>
      <c r="AJ44" s="34"/>
      <c r="AK44" s="34"/>
      <c r="AL44" s="34"/>
      <c r="AM44" s="42" t="str">
        <f t="shared" si="4"/>
        <v/>
      </c>
      <c r="AN44" s="43"/>
      <c r="AO44" s="43"/>
      <c r="AP44" s="44"/>
      <c r="AQ44" s="27" t="str">
        <f>IF(ISBLANK(I44),"",IF(AM44="",IF(ISERROR(INDEX(AQ45:$AQ$71,MATCH(TRUE,INDEX(AQ45:$AQ$71&lt;&gt;"",0,1),0),)),Лист2!$C$5+Лист2!$C$4,INDEX(AQ45:$AQ$71,MATCH(TRUE,INDEX(AQ45:$AQ$71&lt;&gt;"",0,1),0),)),IF(ISERROR(INDEX(AQ45:$AQ$71,MATCH(TRUE,INDEX(AQ45:$AQ$71&lt;&gt;"",0,1),0),)),Лист2!$C$5+Лист2!$C$4,INDEX(AQ45:$AQ$71,MATCH(TRUE,INDEX(AQ45:$AQ$71&lt;&gt;"",0,1),0),))+AM44*24*BU44))</f>
        <v/>
      </c>
      <c r="AR44" s="34"/>
      <c r="AS44" s="34"/>
      <c r="AT44" s="34"/>
      <c r="AU44" s="34"/>
      <c r="AV44" s="41" t="str">
        <f>IF(I44="","",LOOKUP(9999999,$AV$14:AV43)+IF(AM43&lt;&gt;"",AM43,0))</f>
        <v/>
      </c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5"/>
      <c r="BX44" s="24"/>
      <c r="BY44" s="17"/>
      <c r="BZ44" s="17"/>
      <c r="CA44" s="17"/>
      <c r="CB44" s="17"/>
      <c r="CC44" s="17"/>
      <c r="CD44" s="17"/>
      <c r="CE44" s="23"/>
    </row>
    <row r="45" spans="1:83" ht="12" customHeight="1" x14ac:dyDescent="0.25">
      <c r="A45" s="34"/>
      <c r="B45" s="34"/>
      <c r="C45" s="34"/>
      <c r="D45" s="34"/>
      <c r="E45" s="34"/>
      <c r="F45" s="34"/>
      <c r="G45" s="34"/>
      <c r="H45" s="34"/>
      <c r="I45" s="49"/>
      <c r="J45" s="50"/>
      <c r="K45" s="50"/>
      <c r="L45" s="50"/>
      <c r="M45" s="50"/>
      <c r="N45" s="50"/>
      <c r="O45" s="50"/>
      <c r="P45" s="51"/>
      <c r="Q45" s="35" t="str">
        <f>IF(ISBLANK(W45),"",IF(ВетерНавМаг&gt;W45,ВетерНавМаг-W45,ВетерНавМаг-W45+360))</f>
        <v/>
      </c>
      <c r="R45" s="39"/>
      <c r="S45" s="40"/>
      <c r="T45" s="46" t="str">
        <f t="shared" si="0"/>
        <v/>
      </c>
      <c r="U45" s="47"/>
      <c r="V45" s="48"/>
      <c r="W45" s="35"/>
      <c r="X45" s="39"/>
      <c r="Y45" s="40"/>
      <c r="Z45" s="45" t="str">
        <f t="shared" si="2"/>
        <v/>
      </c>
      <c r="AA45" s="45"/>
      <c r="AB45" s="45"/>
      <c r="AC45" s="34"/>
      <c r="AD45" s="34"/>
      <c r="AE45" s="34"/>
      <c r="AF45" s="34" t="str">
        <f t="shared" si="3"/>
        <v/>
      </c>
      <c r="AG45" s="34"/>
      <c r="AH45" s="34"/>
      <c r="AI45" s="34"/>
      <c r="AJ45" s="34"/>
      <c r="AK45" s="34"/>
      <c r="AL45" s="34"/>
      <c r="AM45" s="42" t="str">
        <f t="shared" si="4"/>
        <v/>
      </c>
      <c r="AN45" s="43"/>
      <c r="AO45" s="43"/>
      <c r="AP45" s="44"/>
      <c r="AQ45" s="27" t="str">
        <f>IF(ISBLANK(I45),"",IF(AM45="",IF(ISERROR(INDEX(AQ46:$AQ$71,MATCH(TRUE,INDEX(AQ46:$AQ$71&lt;&gt;"",0,1),0),)),Лист2!$C$5+Лист2!$C$4,INDEX(AQ46:$AQ$71,MATCH(TRUE,INDEX(AQ46:$AQ$71&lt;&gt;"",0,1),0),)),IF(ISERROR(INDEX(AQ46:$AQ$71,MATCH(TRUE,INDEX(AQ46:$AQ$71&lt;&gt;"",0,1),0),)),Лист2!$C$5+Лист2!$C$4,INDEX(AQ46:$AQ$71,MATCH(TRUE,INDEX(AQ46:$AQ$71&lt;&gt;"",0,1),0),))+AM45*24*BU45))</f>
        <v/>
      </c>
      <c r="AR45" s="34"/>
      <c r="AS45" s="34"/>
      <c r="AT45" s="34"/>
      <c r="AU45" s="34"/>
      <c r="AV45" s="41" t="str">
        <f>IF(I45="","",LOOKUP(9999999,$AV$14:AV44)+IF(AM44&lt;&gt;"",AM44,0))</f>
        <v/>
      </c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5"/>
      <c r="BX45" s="24"/>
      <c r="BY45" s="17"/>
      <c r="BZ45" s="17"/>
      <c r="CA45" s="17"/>
      <c r="CB45" s="17"/>
      <c r="CC45" s="17"/>
      <c r="CD45" s="17"/>
      <c r="CE45" s="23"/>
    </row>
    <row r="46" spans="1:83" ht="12" customHeight="1" x14ac:dyDescent="0.25">
      <c r="A46" s="34"/>
      <c r="B46" s="34"/>
      <c r="C46" s="34"/>
      <c r="D46" s="34"/>
      <c r="E46" s="34"/>
      <c r="F46" s="34"/>
      <c r="G46" s="34"/>
      <c r="H46" s="34"/>
      <c r="I46" s="49"/>
      <c r="J46" s="50"/>
      <c r="K46" s="50"/>
      <c r="L46" s="50"/>
      <c r="M46" s="50"/>
      <c r="N46" s="50"/>
      <c r="O46" s="50"/>
      <c r="P46" s="51"/>
      <c r="Q46" s="35" t="str">
        <f>IF(ISBLANK(W46),"",IF(ВетерНавМаг&gt;W46,ВетерНавМаг-W46,ВетерНавМаг-W46+360))</f>
        <v/>
      </c>
      <c r="R46" s="39"/>
      <c r="S46" s="40"/>
      <c r="T46" s="46" t="str">
        <f t="shared" ref="T46:T71" si="7">IF(ISBLANK(W46),"",DEGREES(ASIN(BO46*SIN(RADIANS(Q46))/AC46)))</f>
        <v/>
      </c>
      <c r="U46" s="47"/>
      <c r="V46" s="48"/>
      <c r="W46" s="35"/>
      <c r="X46" s="39"/>
      <c r="Y46" s="40"/>
      <c r="Z46" s="45" t="str">
        <f t="shared" si="2"/>
        <v/>
      </c>
      <c r="AA46" s="45"/>
      <c r="AB46" s="45"/>
      <c r="AC46" s="34"/>
      <c r="AD46" s="34"/>
      <c r="AE46" s="34"/>
      <c r="AF46" s="34" t="str">
        <f t="shared" si="3"/>
        <v/>
      </c>
      <c r="AG46" s="34"/>
      <c r="AH46" s="34"/>
      <c r="AI46" s="34"/>
      <c r="AJ46" s="34"/>
      <c r="AK46" s="34"/>
      <c r="AL46" s="34"/>
      <c r="AM46" s="42" t="str">
        <f t="shared" si="4"/>
        <v/>
      </c>
      <c r="AN46" s="43"/>
      <c r="AO46" s="43"/>
      <c r="AP46" s="44"/>
      <c r="AQ46" s="27" t="str">
        <f>IF(ISBLANK(I46),"",IF(AM46="",IF(ISERROR(INDEX(AQ47:$AQ$71,MATCH(TRUE,INDEX(AQ47:$AQ$71&lt;&gt;"",0,1),0),)),Лист2!$C$5+Лист2!$C$4,INDEX(AQ47:$AQ$71,MATCH(TRUE,INDEX(AQ47:$AQ$71&lt;&gt;"",0,1),0),)),IF(ISERROR(INDEX(AQ47:$AQ$71,MATCH(TRUE,INDEX(AQ47:$AQ$71&lt;&gt;"",0,1),0),)),Лист2!$C$5+Лист2!$C$4,INDEX(AQ47:$AQ$71,MATCH(TRUE,INDEX(AQ47:$AQ$71&lt;&gt;"",0,1),0),))+AM46*24*BU46))</f>
        <v/>
      </c>
      <c r="AR46" s="34"/>
      <c r="AS46" s="34"/>
      <c r="AT46" s="34"/>
      <c r="AU46" s="34"/>
      <c r="AV46" s="41" t="str">
        <f>IF(I46="","",LOOKUP(9999999,$AV$14:AV45)+IF(AM45&lt;&gt;"",AM45,0))</f>
        <v/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5"/>
      <c r="BX46" s="24"/>
      <c r="BY46" s="17"/>
      <c r="BZ46" s="17"/>
      <c r="CA46" s="17"/>
      <c r="CB46" s="17"/>
      <c r="CC46" s="17"/>
      <c r="CD46" s="17"/>
      <c r="CE46" s="23"/>
    </row>
    <row r="47" spans="1:83" ht="12" customHeight="1" x14ac:dyDescent="0.25">
      <c r="A47" s="34"/>
      <c r="B47" s="34"/>
      <c r="C47" s="34"/>
      <c r="D47" s="34"/>
      <c r="E47" s="34"/>
      <c r="F47" s="34"/>
      <c r="G47" s="34"/>
      <c r="H47" s="34"/>
      <c r="I47" s="49"/>
      <c r="J47" s="50"/>
      <c r="K47" s="50"/>
      <c r="L47" s="50"/>
      <c r="M47" s="50"/>
      <c r="N47" s="50"/>
      <c r="O47" s="50"/>
      <c r="P47" s="51"/>
      <c r="Q47" s="35" t="str">
        <f>IF(ISBLANK(W47),"",IF(ВетерНавМаг&gt;W47,ВетерНавМаг-W47,ВетерНавМаг-W47+360))</f>
        <v/>
      </c>
      <c r="R47" s="39"/>
      <c r="S47" s="40"/>
      <c r="T47" s="46" t="str">
        <f t="shared" si="7"/>
        <v/>
      </c>
      <c r="U47" s="47"/>
      <c r="V47" s="48"/>
      <c r="W47" s="35"/>
      <c r="X47" s="39"/>
      <c r="Y47" s="40"/>
      <c r="Z47" s="45" t="str">
        <f t="shared" si="2"/>
        <v/>
      </c>
      <c r="AA47" s="45"/>
      <c r="AB47" s="45"/>
      <c r="AC47" s="34"/>
      <c r="AD47" s="34"/>
      <c r="AE47" s="34"/>
      <c r="AF47" s="34" t="str">
        <f t="shared" si="3"/>
        <v/>
      </c>
      <c r="AG47" s="34"/>
      <c r="AH47" s="34"/>
      <c r="AI47" s="34"/>
      <c r="AJ47" s="34"/>
      <c r="AK47" s="34"/>
      <c r="AL47" s="34"/>
      <c r="AM47" s="42" t="str">
        <f t="shared" si="4"/>
        <v/>
      </c>
      <c r="AN47" s="43"/>
      <c r="AO47" s="43"/>
      <c r="AP47" s="44"/>
      <c r="AQ47" s="27" t="str">
        <f>IF(ISBLANK(I47),"",IF(AM47="",IF(ISERROR(INDEX(AQ48:$AQ$71,MATCH(TRUE,INDEX(AQ48:$AQ$71&lt;&gt;"",0,1),0),)),Лист2!$C$5+Лист2!$C$4,INDEX(AQ48:$AQ$71,MATCH(TRUE,INDEX(AQ48:$AQ$71&lt;&gt;"",0,1),0),)),IF(ISERROR(INDEX(AQ48:$AQ$71,MATCH(TRUE,INDEX(AQ48:$AQ$71&lt;&gt;"",0,1),0),)),Лист2!$C$5+Лист2!$C$4,INDEX(AQ48:$AQ$71,MATCH(TRUE,INDEX(AQ48:$AQ$71&lt;&gt;"",0,1),0),))+AM47*24*BU47))</f>
        <v/>
      </c>
      <c r="AR47" s="34"/>
      <c r="AS47" s="34"/>
      <c r="AT47" s="34"/>
      <c r="AU47" s="34"/>
      <c r="AV47" s="41" t="str">
        <f>IF(I47="","",LOOKUP(9999999,$AV$14:AV46)+IF(AM46&lt;&gt;"",AM46,0))</f>
        <v/>
      </c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5"/>
      <c r="BX47" s="24"/>
      <c r="BY47" s="17"/>
      <c r="BZ47" s="17"/>
      <c r="CA47" s="17"/>
      <c r="CB47" s="17"/>
      <c r="CC47" s="17"/>
      <c r="CD47" s="17"/>
      <c r="CE47" s="23"/>
    </row>
    <row r="48" spans="1:83" ht="12" customHeight="1" x14ac:dyDescent="0.25">
      <c r="A48" s="34"/>
      <c r="B48" s="34"/>
      <c r="C48" s="34"/>
      <c r="D48" s="34"/>
      <c r="E48" s="34"/>
      <c r="F48" s="34"/>
      <c r="G48" s="34"/>
      <c r="H48" s="34"/>
      <c r="I48" s="49"/>
      <c r="J48" s="50"/>
      <c r="K48" s="50"/>
      <c r="L48" s="50"/>
      <c r="M48" s="50"/>
      <c r="N48" s="50"/>
      <c r="O48" s="50"/>
      <c r="P48" s="51"/>
      <c r="Q48" s="35" t="str">
        <f>IF(ISBLANK(W48),"",IF(ВетерНавМаг&gt;W48,ВетерНавМаг-W48,ВетерНавМаг-W48+360))</f>
        <v/>
      </c>
      <c r="R48" s="39"/>
      <c r="S48" s="40"/>
      <c r="T48" s="46" t="str">
        <f t="shared" si="7"/>
        <v/>
      </c>
      <c r="U48" s="47"/>
      <c r="V48" s="48"/>
      <c r="W48" s="35"/>
      <c r="X48" s="39"/>
      <c r="Y48" s="40"/>
      <c r="Z48" s="45" t="str">
        <f t="shared" si="2"/>
        <v/>
      </c>
      <c r="AA48" s="45"/>
      <c r="AB48" s="45"/>
      <c r="AC48" s="34"/>
      <c r="AD48" s="34"/>
      <c r="AE48" s="34"/>
      <c r="AF48" s="34" t="str">
        <f t="shared" si="3"/>
        <v/>
      </c>
      <c r="AG48" s="34"/>
      <c r="AH48" s="34"/>
      <c r="AI48" s="34"/>
      <c r="AJ48" s="34"/>
      <c r="AK48" s="34"/>
      <c r="AL48" s="34"/>
      <c r="AM48" s="42" t="str">
        <f t="shared" si="4"/>
        <v/>
      </c>
      <c r="AN48" s="43"/>
      <c r="AO48" s="43"/>
      <c r="AP48" s="44"/>
      <c r="AQ48" s="27" t="str">
        <f>IF(ISBLANK(I48),"",IF(AM48="",IF(ISERROR(INDEX(AQ49:$AQ$71,MATCH(TRUE,INDEX(AQ49:$AQ$71&lt;&gt;"",0,1),0),)),Лист2!$C$5+Лист2!$C$4,INDEX(AQ49:$AQ$71,MATCH(TRUE,INDEX(AQ49:$AQ$71&lt;&gt;"",0,1),0),)),IF(ISERROR(INDEX(AQ49:$AQ$71,MATCH(TRUE,INDEX(AQ49:$AQ$71&lt;&gt;"",0,1),0),)),Лист2!$C$5+Лист2!$C$4,INDEX(AQ49:$AQ$71,MATCH(TRUE,INDEX(AQ49:$AQ$71&lt;&gt;"",0,1),0),))+AM48*24*BU48))</f>
        <v/>
      </c>
      <c r="AR48" s="34"/>
      <c r="AS48" s="34"/>
      <c r="AT48" s="34"/>
      <c r="AU48" s="34"/>
      <c r="AV48" s="41" t="str">
        <f>IF(I48="","",LOOKUP(9999999,$AV$14:AV47)+IF(AM47&lt;&gt;"",AM47,0))</f>
        <v/>
      </c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5"/>
      <c r="BX48" s="24"/>
      <c r="BY48" s="17"/>
      <c r="BZ48" s="17"/>
      <c r="CA48" s="17"/>
      <c r="CB48" s="17"/>
      <c r="CC48" s="17"/>
      <c r="CD48" s="17"/>
      <c r="CE48" s="23"/>
    </row>
    <row r="49" spans="1:83" ht="12" customHeight="1" x14ac:dyDescent="0.25">
      <c r="A49" s="34"/>
      <c r="B49" s="34"/>
      <c r="C49" s="34"/>
      <c r="D49" s="34"/>
      <c r="E49" s="34"/>
      <c r="F49" s="34"/>
      <c r="G49" s="34"/>
      <c r="H49" s="34"/>
      <c r="I49" s="49"/>
      <c r="J49" s="50"/>
      <c r="K49" s="50"/>
      <c r="L49" s="50"/>
      <c r="M49" s="50"/>
      <c r="N49" s="50"/>
      <c r="O49" s="50"/>
      <c r="P49" s="51"/>
      <c r="Q49" s="35" t="str">
        <f>IF(ISBLANK(W49),"",IF(ВетерНавМаг&gt;W49,ВетерНавМаг-W49,ВетерНавМаг-W49+360))</f>
        <v/>
      </c>
      <c r="R49" s="39"/>
      <c r="S49" s="40"/>
      <c r="T49" s="46" t="str">
        <f t="shared" si="7"/>
        <v/>
      </c>
      <c r="U49" s="47"/>
      <c r="V49" s="48"/>
      <c r="W49" s="35"/>
      <c r="X49" s="39"/>
      <c r="Y49" s="40"/>
      <c r="Z49" s="45" t="str">
        <f t="shared" si="2"/>
        <v/>
      </c>
      <c r="AA49" s="45"/>
      <c r="AB49" s="45"/>
      <c r="AC49" s="34"/>
      <c r="AD49" s="34"/>
      <c r="AE49" s="34"/>
      <c r="AF49" s="34" t="str">
        <f t="shared" si="3"/>
        <v/>
      </c>
      <c r="AG49" s="34"/>
      <c r="AH49" s="34"/>
      <c r="AI49" s="34"/>
      <c r="AJ49" s="34"/>
      <c r="AK49" s="34"/>
      <c r="AL49" s="34"/>
      <c r="AM49" s="42" t="str">
        <f t="shared" si="4"/>
        <v/>
      </c>
      <c r="AN49" s="43"/>
      <c r="AO49" s="43"/>
      <c r="AP49" s="44"/>
      <c r="AQ49" s="27" t="str">
        <f>IF(ISBLANK(I49),"",IF(AM49="",IF(ISERROR(INDEX(AQ50:$AQ$71,MATCH(TRUE,INDEX(AQ50:$AQ$71&lt;&gt;"",0,1),0),)),Лист2!$C$5+Лист2!$C$4,INDEX(AQ50:$AQ$71,MATCH(TRUE,INDEX(AQ50:$AQ$71&lt;&gt;"",0,1),0),)),IF(ISERROR(INDEX(AQ50:$AQ$71,MATCH(TRUE,INDEX(AQ50:$AQ$71&lt;&gt;"",0,1),0),)),Лист2!$C$5+Лист2!$C$4,INDEX(AQ50:$AQ$71,MATCH(TRUE,INDEX(AQ50:$AQ$71&lt;&gt;"",0,1),0),))+AM49*24*BU49))</f>
        <v/>
      </c>
      <c r="AR49" s="34"/>
      <c r="AS49" s="34"/>
      <c r="AT49" s="34"/>
      <c r="AU49" s="34"/>
      <c r="AV49" s="41" t="str">
        <f>IF(I49="","",LOOKUP(9999999,$AV$14:AV48)+IF(AM48&lt;&gt;"",AM48,0))</f>
        <v/>
      </c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5"/>
      <c r="BX49" s="24"/>
      <c r="BY49" s="17"/>
      <c r="BZ49" s="17"/>
      <c r="CA49" s="17"/>
      <c r="CB49" s="17"/>
      <c r="CC49" s="17"/>
      <c r="CD49" s="17"/>
      <c r="CE49" s="23"/>
    </row>
    <row r="50" spans="1:83" ht="12" customHeight="1" x14ac:dyDescent="0.25">
      <c r="A50" s="34"/>
      <c r="B50" s="34"/>
      <c r="C50" s="34"/>
      <c r="D50" s="34"/>
      <c r="E50" s="34"/>
      <c r="F50" s="34"/>
      <c r="G50" s="34"/>
      <c r="H50" s="34"/>
      <c r="I50" s="49"/>
      <c r="J50" s="50"/>
      <c r="K50" s="50"/>
      <c r="L50" s="50"/>
      <c r="M50" s="50"/>
      <c r="N50" s="50"/>
      <c r="O50" s="50"/>
      <c r="P50" s="51"/>
      <c r="Q50" s="35" t="str">
        <f>IF(ISBLANK(W50),"",IF(ВетерНавМаг&gt;W50,ВетерНавМаг-W50,ВетерНавМаг-W50+360))</f>
        <v/>
      </c>
      <c r="R50" s="39"/>
      <c r="S50" s="40"/>
      <c r="T50" s="46" t="str">
        <f t="shared" si="7"/>
        <v/>
      </c>
      <c r="U50" s="47"/>
      <c r="V50" s="48"/>
      <c r="W50" s="35"/>
      <c r="X50" s="39"/>
      <c r="Y50" s="40"/>
      <c r="Z50" s="45" t="str">
        <f t="shared" si="2"/>
        <v/>
      </c>
      <c r="AA50" s="45"/>
      <c r="AB50" s="45"/>
      <c r="AC50" s="34"/>
      <c r="AD50" s="34"/>
      <c r="AE50" s="34"/>
      <c r="AF50" s="34" t="str">
        <f t="shared" si="3"/>
        <v/>
      </c>
      <c r="AG50" s="34"/>
      <c r="AH50" s="34"/>
      <c r="AI50" s="34"/>
      <c r="AJ50" s="34"/>
      <c r="AK50" s="34"/>
      <c r="AL50" s="34"/>
      <c r="AM50" s="42" t="str">
        <f t="shared" si="4"/>
        <v/>
      </c>
      <c r="AN50" s="43"/>
      <c r="AO50" s="43"/>
      <c r="AP50" s="44"/>
      <c r="AQ50" s="27" t="str">
        <f>IF(ISBLANK(I50),"",IF(AM50="",IF(ISERROR(INDEX(AQ51:$AQ$71,MATCH(TRUE,INDEX(AQ51:$AQ$71&lt;&gt;"",0,1),0),)),Лист2!$C$5+Лист2!$C$4,INDEX(AQ51:$AQ$71,MATCH(TRUE,INDEX(AQ51:$AQ$71&lt;&gt;"",0,1),0),)),IF(ISERROR(INDEX(AQ51:$AQ$71,MATCH(TRUE,INDEX(AQ51:$AQ$71&lt;&gt;"",0,1),0),)),Лист2!$C$5+Лист2!$C$4,INDEX(AQ51:$AQ$71,MATCH(TRUE,INDEX(AQ51:$AQ$71&lt;&gt;"",0,1),0),))+AM50*24*BU50))</f>
        <v/>
      </c>
      <c r="AR50" s="34"/>
      <c r="AS50" s="34"/>
      <c r="AT50" s="34"/>
      <c r="AU50" s="34"/>
      <c r="AV50" s="41" t="str">
        <f>IF(I50="","",LOOKUP(9999999,$AV$14:AV49)+IF(AM49&lt;&gt;"",AM49,0))</f>
        <v/>
      </c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5"/>
      <c r="BX50" s="24"/>
      <c r="BY50" s="17"/>
      <c r="BZ50" s="17"/>
      <c r="CA50" s="17"/>
      <c r="CB50" s="17"/>
      <c r="CC50" s="17"/>
      <c r="CD50" s="17"/>
      <c r="CE50" s="23"/>
    </row>
    <row r="51" spans="1:83" ht="12" customHeight="1" x14ac:dyDescent="0.25">
      <c r="A51" s="34"/>
      <c r="B51" s="34"/>
      <c r="C51" s="34"/>
      <c r="D51" s="34"/>
      <c r="E51" s="34"/>
      <c r="F51" s="34"/>
      <c r="G51" s="34"/>
      <c r="H51" s="34"/>
      <c r="I51" s="49"/>
      <c r="J51" s="50"/>
      <c r="K51" s="50"/>
      <c r="L51" s="50"/>
      <c r="M51" s="50"/>
      <c r="N51" s="50"/>
      <c r="O51" s="50"/>
      <c r="P51" s="51"/>
      <c r="Q51" s="35" t="str">
        <f>IF(ISBLANK(W51),"",IF(ВетерНавМаг&gt;W51,ВетерНавМаг-W51,ВетерНавМаг-W51+360))</f>
        <v/>
      </c>
      <c r="R51" s="39"/>
      <c r="S51" s="40"/>
      <c r="T51" s="46" t="str">
        <f t="shared" si="7"/>
        <v/>
      </c>
      <c r="U51" s="47"/>
      <c r="V51" s="48"/>
      <c r="W51" s="35"/>
      <c r="X51" s="39"/>
      <c r="Y51" s="40"/>
      <c r="Z51" s="45" t="str">
        <f t="shared" si="2"/>
        <v/>
      </c>
      <c r="AA51" s="45"/>
      <c r="AB51" s="45"/>
      <c r="AC51" s="34"/>
      <c r="AD51" s="34"/>
      <c r="AE51" s="34"/>
      <c r="AF51" s="34" t="str">
        <f t="shared" si="3"/>
        <v/>
      </c>
      <c r="AG51" s="34"/>
      <c r="AH51" s="34"/>
      <c r="AI51" s="34"/>
      <c r="AJ51" s="34"/>
      <c r="AK51" s="34"/>
      <c r="AL51" s="34"/>
      <c r="AM51" s="42" t="str">
        <f t="shared" si="4"/>
        <v/>
      </c>
      <c r="AN51" s="43"/>
      <c r="AO51" s="43"/>
      <c r="AP51" s="44"/>
      <c r="AQ51" s="27" t="str">
        <f>IF(ISBLANK(I51),"",IF(AM51="",IF(ISERROR(INDEX(AQ52:$AQ$71,MATCH(TRUE,INDEX(AQ52:$AQ$71&lt;&gt;"",0,1),0),)),Лист2!$C$5+Лист2!$C$4,INDEX(AQ52:$AQ$71,MATCH(TRUE,INDEX(AQ52:$AQ$71&lt;&gt;"",0,1),0),)),IF(ISERROR(INDEX(AQ52:$AQ$71,MATCH(TRUE,INDEX(AQ52:$AQ$71&lt;&gt;"",0,1),0),)),Лист2!$C$5+Лист2!$C$4,INDEX(AQ52:$AQ$71,MATCH(TRUE,INDEX(AQ52:$AQ$71&lt;&gt;"",0,1),0),))+AM51*24*BU51))</f>
        <v/>
      </c>
      <c r="AR51" s="34"/>
      <c r="AS51" s="34"/>
      <c r="AT51" s="34"/>
      <c r="AU51" s="34"/>
      <c r="AV51" s="41" t="str">
        <f>IF(I51="","",LOOKUP(9999999,$AV$14:AV50)+IF(AM50&lt;&gt;"",AM50,0))</f>
        <v/>
      </c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5"/>
      <c r="BX51" s="24"/>
      <c r="BY51" s="17"/>
      <c r="BZ51" s="17"/>
      <c r="CA51" s="17"/>
      <c r="CB51" s="17"/>
      <c r="CC51" s="17"/>
      <c r="CD51" s="17"/>
      <c r="CE51" s="23"/>
    </row>
    <row r="52" spans="1:83" ht="12" customHeight="1" x14ac:dyDescent="0.25">
      <c r="A52" s="34"/>
      <c r="B52" s="34"/>
      <c r="C52" s="34"/>
      <c r="D52" s="34"/>
      <c r="E52" s="34"/>
      <c r="F52" s="34"/>
      <c r="G52" s="34"/>
      <c r="H52" s="34"/>
      <c r="I52" s="49"/>
      <c r="J52" s="50"/>
      <c r="K52" s="50"/>
      <c r="L52" s="50"/>
      <c r="M52" s="50"/>
      <c r="N52" s="50"/>
      <c r="O52" s="50"/>
      <c r="P52" s="51"/>
      <c r="Q52" s="35" t="str">
        <f>IF(ISBLANK(W52),"",IF(ВетерНавМаг&gt;W52,ВетерНавМаг-W52,ВетерНавМаг-W52+360))</f>
        <v/>
      </c>
      <c r="R52" s="39"/>
      <c r="S52" s="40"/>
      <c r="T52" s="46" t="str">
        <f t="shared" si="7"/>
        <v/>
      </c>
      <c r="U52" s="47"/>
      <c r="V52" s="48"/>
      <c r="W52" s="35"/>
      <c r="X52" s="39"/>
      <c r="Y52" s="40"/>
      <c r="Z52" s="45" t="str">
        <f t="shared" si="2"/>
        <v/>
      </c>
      <c r="AA52" s="45"/>
      <c r="AB52" s="45"/>
      <c r="AC52" s="34"/>
      <c r="AD52" s="34"/>
      <c r="AE52" s="34"/>
      <c r="AF52" s="34" t="str">
        <f t="shared" si="3"/>
        <v/>
      </c>
      <c r="AG52" s="34"/>
      <c r="AH52" s="34"/>
      <c r="AI52" s="34"/>
      <c r="AJ52" s="34"/>
      <c r="AK52" s="34"/>
      <c r="AL52" s="34"/>
      <c r="AM52" s="42" t="str">
        <f t="shared" si="4"/>
        <v/>
      </c>
      <c r="AN52" s="43"/>
      <c r="AO52" s="43"/>
      <c r="AP52" s="44"/>
      <c r="AQ52" s="27" t="str">
        <f>IF(ISBLANK(I52),"",IF(AM52="",IF(ISERROR(INDEX(AQ53:$AQ$71,MATCH(TRUE,INDEX(AQ53:$AQ$71&lt;&gt;"",0,1),0),)),Лист2!$C$5+Лист2!$C$4,INDEX(AQ53:$AQ$71,MATCH(TRUE,INDEX(AQ53:$AQ$71&lt;&gt;"",0,1),0),)),IF(ISERROR(INDEX(AQ53:$AQ$71,MATCH(TRUE,INDEX(AQ53:$AQ$71&lt;&gt;"",0,1),0),)),Лист2!$C$5+Лист2!$C$4,INDEX(AQ53:$AQ$71,MATCH(TRUE,INDEX(AQ53:$AQ$71&lt;&gt;"",0,1),0),))+AM52*24*BU52))</f>
        <v/>
      </c>
      <c r="AR52" s="34"/>
      <c r="AS52" s="34"/>
      <c r="AT52" s="34"/>
      <c r="AU52" s="34"/>
      <c r="AV52" s="41" t="str">
        <f>IF(I52="","",LOOKUP(9999999,$AV$14:AV51)+IF(AM51&lt;&gt;"",AM51,0))</f>
        <v/>
      </c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5"/>
      <c r="BX52" s="24"/>
      <c r="BY52" s="17"/>
      <c r="BZ52" s="17"/>
      <c r="CA52" s="17"/>
      <c r="CB52" s="17"/>
      <c r="CC52" s="17"/>
      <c r="CD52" s="17"/>
      <c r="CE52" s="23"/>
    </row>
    <row r="53" spans="1:83" ht="12" customHeight="1" x14ac:dyDescent="0.25">
      <c r="A53" s="34"/>
      <c r="B53" s="34"/>
      <c r="C53" s="34"/>
      <c r="D53" s="34"/>
      <c r="E53" s="34"/>
      <c r="F53" s="34"/>
      <c r="G53" s="34"/>
      <c r="H53" s="34"/>
      <c r="I53" s="49"/>
      <c r="J53" s="50"/>
      <c r="K53" s="50"/>
      <c r="L53" s="50"/>
      <c r="M53" s="50"/>
      <c r="N53" s="50"/>
      <c r="O53" s="50"/>
      <c r="P53" s="51"/>
      <c r="Q53" s="35" t="str">
        <f>IF(ISBLANK(W53),"",IF(ВетерНавМаг&gt;W53,ВетерНавМаг-W53,ВетерНавМаг-W53+360))</f>
        <v/>
      </c>
      <c r="R53" s="39"/>
      <c r="S53" s="40"/>
      <c r="T53" s="46" t="str">
        <f t="shared" si="7"/>
        <v/>
      </c>
      <c r="U53" s="47"/>
      <c r="V53" s="48"/>
      <c r="W53" s="35"/>
      <c r="X53" s="39"/>
      <c r="Y53" s="40"/>
      <c r="Z53" s="45" t="str">
        <f t="shared" si="2"/>
        <v/>
      </c>
      <c r="AA53" s="45"/>
      <c r="AB53" s="45"/>
      <c r="AC53" s="34"/>
      <c r="AD53" s="34"/>
      <c r="AE53" s="34"/>
      <c r="AF53" s="34" t="str">
        <f t="shared" si="3"/>
        <v/>
      </c>
      <c r="AG53" s="34"/>
      <c r="AH53" s="34"/>
      <c r="AI53" s="34"/>
      <c r="AJ53" s="34"/>
      <c r="AK53" s="34"/>
      <c r="AL53" s="34"/>
      <c r="AM53" s="42" t="str">
        <f t="shared" si="4"/>
        <v/>
      </c>
      <c r="AN53" s="43"/>
      <c r="AO53" s="43"/>
      <c r="AP53" s="44"/>
      <c r="AQ53" s="27" t="str">
        <f>IF(ISBLANK(I53),"",IF(AM53="",IF(ISERROR(INDEX(AQ54:$AQ$71,MATCH(TRUE,INDEX(AQ54:$AQ$71&lt;&gt;"",0,1),0),)),Лист2!$C$5+Лист2!$C$4,INDEX(AQ54:$AQ$71,MATCH(TRUE,INDEX(AQ54:$AQ$71&lt;&gt;"",0,1),0),)),IF(ISERROR(INDEX(AQ54:$AQ$71,MATCH(TRUE,INDEX(AQ54:$AQ$71&lt;&gt;"",0,1),0),)),Лист2!$C$5+Лист2!$C$4,INDEX(AQ54:$AQ$71,MATCH(TRUE,INDEX(AQ54:$AQ$71&lt;&gt;"",0,1),0),))+AM53*24*BU53))</f>
        <v/>
      </c>
      <c r="AR53" s="34"/>
      <c r="AS53" s="34"/>
      <c r="AT53" s="34"/>
      <c r="AU53" s="34"/>
      <c r="AV53" s="41" t="str">
        <f>IF(I53="","",LOOKUP(9999999,$AV$14:AV52)+IF(AM52&lt;&gt;"",AM52,0))</f>
        <v/>
      </c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5"/>
      <c r="BX53" s="24"/>
      <c r="BY53" s="17"/>
      <c r="BZ53" s="17"/>
      <c r="CA53" s="17"/>
      <c r="CB53" s="17"/>
      <c r="CC53" s="17"/>
      <c r="CD53" s="17"/>
      <c r="CE53" s="23"/>
    </row>
    <row r="54" spans="1:83" ht="12" customHeight="1" x14ac:dyDescent="0.25">
      <c r="A54" s="34"/>
      <c r="B54" s="34"/>
      <c r="C54" s="34"/>
      <c r="D54" s="34"/>
      <c r="E54" s="34"/>
      <c r="F54" s="34"/>
      <c r="G54" s="34"/>
      <c r="H54" s="34"/>
      <c r="I54" s="49"/>
      <c r="J54" s="50"/>
      <c r="K54" s="50"/>
      <c r="L54" s="50"/>
      <c r="M54" s="50"/>
      <c r="N54" s="50"/>
      <c r="O54" s="50"/>
      <c r="P54" s="51"/>
      <c r="Q54" s="35" t="str">
        <f>IF(ISBLANK(W54),"",IF(ВетерНавМаг&gt;W54,ВетерНавМаг-W54,ВетерНавМаг-W54+360))</f>
        <v/>
      </c>
      <c r="R54" s="39"/>
      <c r="S54" s="40"/>
      <c r="T54" s="46" t="str">
        <f t="shared" si="7"/>
        <v/>
      </c>
      <c r="U54" s="47"/>
      <c r="V54" s="48"/>
      <c r="W54" s="35"/>
      <c r="X54" s="39"/>
      <c r="Y54" s="40"/>
      <c r="Z54" s="45" t="str">
        <f t="shared" si="2"/>
        <v/>
      </c>
      <c r="AA54" s="45"/>
      <c r="AB54" s="45"/>
      <c r="AC54" s="34"/>
      <c r="AD54" s="34"/>
      <c r="AE54" s="34"/>
      <c r="AF54" s="34" t="str">
        <f t="shared" si="3"/>
        <v/>
      </c>
      <c r="AG54" s="34"/>
      <c r="AH54" s="34"/>
      <c r="AI54" s="34"/>
      <c r="AJ54" s="34"/>
      <c r="AK54" s="34"/>
      <c r="AL54" s="34"/>
      <c r="AM54" s="42" t="str">
        <f t="shared" si="4"/>
        <v/>
      </c>
      <c r="AN54" s="43"/>
      <c r="AO54" s="43"/>
      <c r="AP54" s="44"/>
      <c r="AQ54" s="27" t="str">
        <f>IF(ISBLANK(I54),"",IF(AM54="",IF(ISERROR(INDEX(AQ55:$AQ$71,MATCH(TRUE,INDEX(AQ55:$AQ$71&lt;&gt;"",0,1),0),)),Лист2!$C$5+Лист2!$C$4,INDEX(AQ55:$AQ$71,MATCH(TRUE,INDEX(AQ55:$AQ$71&lt;&gt;"",0,1),0),)),IF(ISERROR(INDEX(AQ55:$AQ$71,MATCH(TRUE,INDEX(AQ55:$AQ$71&lt;&gt;"",0,1),0),)),Лист2!$C$5+Лист2!$C$4,INDEX(AQ55:$AQ$71,MATCH(TRUE,INDEX(AQ55:$AQ$71&lt;&gt;"",0,1),0),))+AM54*24*BU54))</f>
        <v/>
      </c>
      <c r="AR54" s="34"/>
      <c r="AS54" s="34"/>
      <c r="AT54" s="34"/>
      <c r="AU54" s="34"/>
      <c r="AV54" s="41" t="str">
        <f>IF(I54="","",LOOKUP(9999999,$AV$14:AV53)+IF(AM53&lt;&gt;"",AM53,0))</f>
        <v/>
      </c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5"/>
      <c r="BX54" s="24"/>
      <c r="BY54" s="17"/>
      <c r="BZ54" s="17"/>
      <c r="CA54" s="17"/>
      <c r="CB54" s="17"/>
      <c r="CC54" s="17"/>
      <c r="CD54" s="17"/>
      <c r="CE54" s="23"/>
    </row>
    <row r="55" spans="1:83" ht="12" customHeight="1" x14ac:dyDescent="0.25">
      <c r="A55" s="34"/>
      <c r="B55" s="34"/>
      <c r="C55" s="34"/>
      <c r="D55" s="34"/>
      <c r="E55" s="34"/>
      <c r="F55" s="34"/>
      <c r="G55" s="34"/>
      <c r="H55" s="34"/>
      <c r="I55" s="49"/>
      <c r="J55" s="50"/>
      <c r="K55" s="50"/>
      <c r="L55" s="50"/>
      <c r="M55" s="50"/>
      <c r="N55" s="50"/>
      <c r="O55" s="50"/>
      <c r="P55" s="51"/>
      <c r="Q55" s="35" t="str">
        <f>IF(ISBLANK(W55),"",IF(ВетерНавМаг&gt;W55,ВетерНавМаг-W55,ВетерНавМаг-W55+360))</f>
        <v/>
      </c>
      <c r="R55" s="39"/>
      <c r="S55" s="40"/>
      <c r="T55" s="46" t="str">
        <f t="shared" si="7"/>
        <v/>
      </c>
      <c r="U55" s="47"/>
      <c r="V55" s="48"/>
      <c r="W55" s="35"/>
      <c r="X55" s="39"/>
      <c r="Y55" s="40"/>
      <c r="Z55" s="45" t="str">
        <f t="shared" si="2"/>
        <v/>
      </c>
      <c r="AA55" s="45"/>
      <c r="AB55" s="45"/>
      <c r="AC55" s="34"/>
      <c r="AD55" s="34"/>
      <c r="AE55" s="34"/>
      <c r="AF55" s="34" t="str">
        <f t="shared" si="3"/>
        <v/>
      </c>
      <c r="AG55" s="34"/>
      <c r="AH55" s="34"/>
      <c r="AI55" s="34"/>
      <c r="AJ55" s="34"/>
      <c r="AK55" s="34"/>
      <c r="AL55" s="34"/>
      <c r="AM55" s="42" t="str">
        <f t="shared" si="4"/>
        <v/>
      </c>
      <c r="AN55" s="43"/>
      <c r="AO55" s="43"/>
      <c r="AP55" s="44"/>
      <c r="AQ55" s="27" t="str">
        <f>IF(ISBLANK(I55),"",IF(AM55="",IF(ISERROR(INDEX(AQ56:$AQ$71,MATCH(TRUE,INDEX(AQ56:$AQ$71&lt;&gt;"",0,1),0),)),Лист2!$C$5+Лист2!$C$4,INDEX(AQ56:$AQ$71,MATCH(TRUE,INDEX(AQ56:$AQ$71&lt;&gt;"",0,1),0),)),IF(ISERROR(INDEX(AQ56:$AQ$71,MATCH(TRUE,INDEX(AQ56:$AQ$71&lt;&gt;"",0,1),0),)),Лист2!$C$5+Лист2!$C$4,INDEX(AQ56:$AQ$71,MATCH(TRUE,INDEX(AQ56:$AQ$71&lt;&gt;"",0,1),0),))+AM55*24*BU55))</f>
        <v/>
      </c>
      <c r="AR55" s="34"/>
      <c r="AS55" s="34"/>
      <c r="AT55" s="34"/>
      <c r="AU55" s="34"/>
      <c r="AV55" s="41" t="str">
        <f>IF(I55="","",LOOKUP(9999999,$AV$14:AV54)+IF(AM54&lt;&gt;"",AM54,0))</f>
        <v/>
      </c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5"/>
      <c r="BX55" s="24"/>
      <c r="BY55" s="17"/>
      <c r="BZ55" s="17"/>
      <c r="CA55" s="17"/>
      <c r="CB55" s="17"/>
      <c r="CC55" s="17"/>
      <c r="CD55" s="17"/>
      <c r="CE55" s="23"/>
    </row>
    <row r="56" spans="1:83" ht="12" customHeight="1" x14ac:dyDescent="0.25">
      <c r="A56" s="34"/>
      <c r="B56" s="34"/>
      <c r="C56" s="34"/>
      <c r="D56" s="34"/>
      <c r="E56" s="34"/>
      <c r="F56" s="34"/>
      <c r="G56" s="34"/>
      <c r="H56" s="34"/>
      <c r="I56" s="49"/>
      <c r="J56" s="50"/>
      <c r="K56" s="50"/>
      <c r="L56" s="50"/>
      <c r="M56" s="50"/>
      <c r="N56" s="50"/>
      <c r="O56" s="50"/>
      <c r="P56" s="51"/>
      <c r="Q56" s="35" t="str">
        <f>IF(ISBLANK(W56),"",IF(ВетерНавМаг&gt;W56,ВетерНавМаг-W56,ВетерНавМаг-W56+360))</f>
        <v/>
      </c>
      <c r="R56" s="39"/>
      <c r="S56" s="40"/>
      <c r="T56" s="46" t="str">
        <f t="shared" si="7"/>
        <v/>
      </c>
      <c r="U56" s="47"/>
      <c r="V56" s="48"/>
      <c r="W56" s="35"/>
      <c r="X56" s="39"/>
      <c r="Y56" s="40"/>
      <c r="Z56" s="45" t="str">
        <f t="shared" si="2"/>
        <v/>
      </c>
      <c r="AA56" s="45"/>
      <c r="AB56" s="45"/>
      <c r="AC56" s="34"/>
      <c r="AD56" s="34"/>
      <c r="AE56" s="34"/>
      <c r="AF56" s="34" t="str">
        <f t="shared" si="3"/>
        <v/>
      </c>
      <c r="AG56" s="34"/>
      <c r="AH56" s="34"/>
      <c r="AI56" s="34"/>
      <c r="AJ56" s="34"/>
      <c r="AK56" s="34"/>
      <c r="AL56" s="34"/>
      <c r="AM56" s="42" t="str">
        <f t="shared" si="4"/>
        <v/>
      </c>
      <c r="AN56" s="43"/>
      <c r="AO56" s="43"/>
      <c r="AP56" s="44"/>
      <c r="AQ56" s="27" t="str">
        <f>IF(ISBLANK(I56),"",IF(AM56="",IF(ISERROR(INDEX(AQ57:$AQ$71,MATCH(TRUE,INDEX(AQ57:$AQ$71&lt;&gt;"",0,1),0),)),Лист2!$C$5+Лист2!$C$4,INDEX(AQ57:$AQ$71,MATCH(TRUE,INDEX(AQ57:$AQ$71&lt;&gt;"",0,1),0),)),IF(ISERROR(INDEX(AQ57:$AQ$71,MATCH(TRUE,INDEX(AQ57:$AQ$71&lt;&gt;"",0,1),0),)),Лист2!$C$5+Лист2!$C$4,INDEX(AQ57:$AQ$71,MATCH(TRUE,INDEX(AQ57:$AQ$71&lt;&gt;"",0,1),0),))+AM56*24*BU56))</f>
        <v/>
      </c>
      <c r="AR56" s="34"/>
      <c r="AS56" s="34"/>
      <c r="AT56" s="34"/>
      <c r="AU56" s="34"/>
      <c r="AV56" s="41" t="str">
        <f>IF(I56="","",LOOKUP(9999999,$AV$14:AV55)+IF(AM55&lt;&gt;"",AM55,0))</f>
        <v/>
      </c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5"/>
      <c r="BX56" s="24"/>
      <c r="BY56" s="17"/>
      <c r="BZ56" s="17"/>
      <c r="CA56" s="17"/>
      <c r="CB56" s="17"/>
      <c r="CC56" s="17"/>
      <c r="CD56" s="17"/>
      <c r="CE56" s="23"/>
    </row>
    <row r="57" spans="1:83" ht="12" customHeight="1" x14ac:dyDescent="0.25">
      <c r="A57" s="34"/>
      <c r="B57" s="34"/>
      <c r="C57" s="34"/>
      <c r="D57" s="34"/>
      <c r="E57" s="34"/>
      <c r="F57" s="34"/>
      <c r="G57" s="34"/>
      <c r="H57" s="34"/>
      <c r="I57" s="49"/>
      <c r="J57" s="50"/>
      <c r="K57" s="50"/>
      <c r="L57" s="50"/>
      <c r="M57" s="50"/>
      <c r="N57" s="50"/>
      <c r="O57" s="50"/>
      <c r="P57" s="51"/>
      <c r="Q57" s="35" t="str">
        <f>IF(ISBLANK(W57),"",IF(ВетерНавМаг&gt;W57,ВетерНавМаг-W57,ВетерНавМаг-W57+360))</f>
        <v/>
      </c>
      <c r="R57" s="39"/>
      <c r="S57" s="40"/>
      <c r="T57" s="46" t="str">
        <f t="shared" si="7"/>
        <v/>
      </c>
      <c r="U57" s="47"/>
      <c r="V57" s="48"/>
      <c r="W57" s="35"/>
      <c r="X57" s="39"/>
      <c r="Y57" s="40"/>
      <c r="Z57" s="45" t="str">
        <f t="shared" si="2"/>
        <v/>
      </c>
      <c r="AA57" s="45"/>
      <c r="AB57" s="45"/>
      <c r="AC57" s="34"/>
      <c r="AD57" s="34"/>
      <c r="AE57" s="34"/>
      <c r="AF57" s="34" t="str">
        <f t="shared" si="3"/>
        <v/>
      </c>
      <c r="AG57" s="34"/>
      <c r="AH57" s="34"/>
      <c r="AI57" s="34"/>
      <c r="AJ57" s="34"/>
      <c r="AK57" s="34"/>
      <c r="AL57" s="34"/>
      <c r="AM57" s="42" t="str">
        <f t="shared" si="4"/>
        <v/>
      </c>
      <c r="AN57" s="43"/>
      <c r="AO57" s="43"/>
      <c r="AP57" s="44"/>
      <c r="AQ57" s="27" t="str">
        <f>IF(ISBLANK(I57),"",IF(AM57="",IF(ISERROR(INDEX(AQ58:$AQ$71,MATCH(TRUE,INDEX(AQ58:$AQ$71&lt;&gt;"",0,1),0),)),Лист2!$C$5+Лист2!$C$4,INDEX(AQ58:$AQ$71,MATCH(TRUE,INDEX(AQ58:$AQ$71&lt;&gt;"",0,1),0),)),IF(ISERROR(INDEX(AQ58:$AQ$71,MATCH(TRUE,INDEX(AQ58:$AQ$71&lt;&gt;"",0,1),0),)),Лист2!$C$5+Лист2!$C$4,INDEX(AQ58:$AQ$71,MATCH(TRUE,INDEX(AQ58:$AQ$71&lt;&gt;"",0,1),0),))+AM57*24*BU57))</f>
        <v/>
      </c>
      <c r="AR57" s="34"/>
      <c r="AS57" s="34"/>
      <c r="AT57" s="34"/>
      <c r="AU57" s="34"/>
      <c r="AV57" s="41" t="str">
        <f>IF(I57="","",LOOKUP(9999999,$AV$14:AV56)+IF(AM56&lt;&gt;"",AM56,0))</f>
        <v/>
      </c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5"/>
      <c r="BX57" s="24"/>
      <c r="BY57" s="17"/>
      <c r="BZ57" s="17"/>
      <c r="CA57" s="17"/>
      <c r="CB57" s="17"/>
      <c r="CC57" s="17"/>
      <c r="CD57" s="17"/>
      <c r="CE57" s="23"/>
    </row>
    <row r="58" spans="1:83" ht="12" customHeight="1" x14ac:dyDescent="0.25">
      <c r="A58" s="34"/>
      <c r="B58" s="34"/>
      <c r="C58" s="34"/>
      <c r="D58" s="34"/>
      <c r="E58" s="34"/>
      <c r="F58" s="34"/>
      <c r="G58" s="34"/>
      <c r="H58" s="34"/>
      <c r="I58" s="49"/>
      <c r="J58" s="50"/>
      <c r="K58" s="50"/>
      <c r="L58" s="50"/>
      <c r="M58" s="50"/>
      <c r="N58" s="50"/>
      <c r="O58" s="50"/>
      <c r="P58" s="51"/>
      <c r="Q58" s="35" t="str">
        <f>IF(ISBLANK(W58),"",IF(ВетерНавМаг&gt;W58,ВетерНавМаг-W58,ВетерНавМаг-W58+360))</f>
        <v/>
      </c>
      <c r="R58" s="39"/>
      <c r="S58" s="40"/>
      <c r="T58" s="46" t="str">
        <f t="shared" si="7"/>
        <v/>
      </c>
      <c r="U58" s="47"/>
      <c r="V58" s="48"/>
      <c r="W58" s="35"/>
      <c r="X58" s="39"/>
      <c r="Y58" s="40"/>
      <c r="Z58" s="45" t="str">
        <f t="shared" si="2"/>
        <v/>
      </c>
      <c r="AA58" s="45"/>
      <c r="AB58" s="45"/>
      <c r="AC58" s="34"/>
      <c r="AD58" s="34"/>
      <c r="AE58" s="34"/>
      <c r="AF58" s="34" t="str">
        <f t="shared" si="3"/>
        <v/>
      </c>
      <c r="AG58" s="34"/>
      <c r="AH58" s="34"/>
      <c r="AI58" s="34"/>
      <c r="AJ58" s="34"/>
      <c r="AK58" s="34"/>
      <c r="AL58" s="34"/>
      <c r="AM58" s="42" t="str">
        <f t="shared" si="4"/>
        <v/>
      </c>
      <c r="AN58" s="43"/>
      <c r="AO58" s="43"/>
      <c r="AP58" s="44"/>
      <c r="AQ58" s="27" t="str">
        <f>IF(ISBLANK(I58),"",IF(AM58="",IF(ISERROR(INDEX(AQ59:$AQ$71,MATCH(TRUE,INDEX(AQ59:$AQ$71&lt;&gt;"",0,1),0),)),Лист2!$C$5+Лист2!$C$4,INDEX(AQ59:$AQ$71,MATCH(TRUE,INDEX(AQ59:$AQ$71&lt;&gt;"",0,1),0),)),IF(ISERROR(INDEX(AQ59:$AQ$71,MATCH(TRUE,INDEX(AQ59:$AQ$71&lt;&gt;"",0,1),0),)),Лист2!$C$5+Лист2!$C$4,INDEX(AQ59:$AQ$71,MATCH(TRUE,INDEX(AQ59:$AQ$71&lt;&gt;"",0,1),0),))+AM58*24*BU58))</f>
        <v/>
      </c>
      <c r="AR58" s="34"/>
      <c r="AS58" s="34"/>
      <c r="AT58" s="34"/>
      <c r="AU58" s="34"/>
      <c r="AV58" s="41" t="str">
        <f>IF(I58="","",LOOKUP(9999999,$AV$14:AV57)+IF(AM57&lt;&gt;"",AM57,0))</f>
        <v/>
      </c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5"/>
      <c r="BX58" s="24"/>
      <c r="BY58" s="17"/>
      <c r="BZ58" s="17"/>
      <c r="CA58" s="17"/>
      <c r="CB58" s="17"/>
      <c r="CC58" s="17"/>
      <c r="CD58" s="17"/>
      <c r="CE58" s="23"/>
    </row>
    <row r="59" spans="1:83" ht="12" customHeight="1" x14ac:dyDescent="0.25">
      <c r="A59" s="34"/>
      <c r="B59" s="34"/>
      <c r="C59" s="34"/>
      <c r="D59" s="34"/>
      <c r="E59" s="34"/>
      <c r="F59" s="34"/>
      <c r="G59" s="34"/>
      <c r="H59" s="34"/>
      <c r="I59" s="49"/>
      <c r="J59" s="50"/>
      <c r="K59" s="50"/>
      <c r="L59" s="50"/>
      <c r="M59" s="50"/>
      <c r="N59" s="50"/>
      <c r="O59" s="50"/>
      <c r="P59" s="51"/>
      <c r="Q59" s="35" t="str">
        <f>IF(ISBLANK(W59),"",IF(ВетерНавМаг&gt;W59,ВетерНавМаг-W59,ВетерНавМаг-W59+360))</f>
        <v/>
      </c>
      <c r="R59" s="39"/>
      <c r="S59" s="40"/>
      <c r="T59" s="46" t="str">
        <f t="shared" si="7"/>
        <v/>
      </c>
      <c r="U59" s="47"/>
      <c r="V59" s="48"/>
      <c r="W59" s="35"/>
      <c r="X59" s="39"/>
      <c r="Y59" s="40"/>
      <c r="Z59" s="45" t="str">
        <f t="shared" si="2"/>
        <v/>
      </c>
      <c r="AA59" s="45"/>
      <c r="AB59" s="45"/>
      <c r="AC59" s="34"/>
      <c r="AD59" s="34"/>
      <c r="AE59" s="34"/>
      <c r="AF59" s="34" t="str">
        <f t="shared" si="3"/>
        <v/>
      </c>
      <c r="AG59" s="34"/>
      <c r="AH59" s="34"/>
      <c r="AI59" s="34"/>
      <c r="AJ59" s="34"/>
      <c r="AK59" s="34"/>
      <c r="AL59" s="34"/>
      <c r="AM59" s="42" t="str">
        <f t="shared" si="4"/>
        <v/>
      </c>
      <c r="AN59" s="43"/>
      <c r="AO59" s="43"/>
      <c r="AP59" s="44"/>
      <c r="AQ59" s="27" t="str">
        <f>IF(ISBLANK(I59),"",IF(AM59="",IF(ISERROR(INDEX(AQ60:$AQ$71,MATCH(TRUE,INDEX(AQ60:$AQ$71&lt;&gt;"",0,1),0),)),Лист2!$C$5+Лист2!$C$4,INDEX(AQ60:$AQ$71,MATCH(TRUE,INDEX(AQ60:$AQ$71&lt;&gt;"",0,1),0),)),IF(ISERROR(INDEX(AQ60:$AQ$71,MATCH(TRUE,INDEX(AQ60:$AQ$71&lt;&gt;"",0,1),0),)),Лист2!$C$5+Лист2!$C$4,INDEX(AQ60:$AQ$71,MATCH(TRUE,INDEX(AQ60:$AQ$71&lt;&gt;"",0,1),0),))+AM59*24*BU59))</f>
        <v/>
      </c>
      <c r="AR59" s="34"/>
      <c r="AS59" s="34"/>
      <c r="AT59" s="34"/>
      <c r="AU59" s="34"/>
      <c r="AV59" s="41" t="str">
        <f>IF(I59="","",LOOKUP(9999999,$AV$14:AV58)+IF(AM58&lt;&gt;"",AM58,0))</f>
        <v/>
      </c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5"/>
      <c r="BX59" s="24"/>
      <c r="BY59" s="17"/>
      <c r="BZ59" s="17"/>
      <c r="CA59" s="17"/>
      <c r="CB59" s="17"/>
      <c r="CC59" s="17"/>
      <c r="CD59" s="17"/>
      <c r="CE59" s="23"/>
    </row>
    <row r="60" spans="1:83" ht="12" customHeight="1" x14ac:dyDescent="0.25">
      <c r="A60" s="34"/>
      <c r="B60" s="34"/>
      <c r="C60" s="34"/>
      <c r="D60" s="34"/>
      <c r="E60" s="34"/>
      <c r="F60" s="34"/>
      <c r="G60" s="34"/>
      <c r="H60" s="34"/>
      <c r="I60" s="49"/>
      <c r="J60" s="50"/>
      <c r="K60" s="50"/>
      <c r="L60" s="50"/>
      <c r="M60" s="50"/>
      <c r="N60" s="50"/>
      <c r="O60" s="50"/>
      <c r="P60" s="51"/>
      <c r="Q60" s="35" t="str">
        <f>IF(ISBLANK(W60),"",IF(ВетерНавМаг&gt;W60,ВетерНавМаг-W60,ВетерНавМаг-W60+360))</f>
        <v/>
      </c>
      <c r="R60" s="39"/>
      <c r="S60" s="40"/>
      <c r="T60" s="46" t="str">
        <f t="shared" si="7"/>
        <v/>
      </c>
      <c r="U60" s="47"/>
      <c r="V60" s="48"/>
      <c r="W60" s="35"/>
      <c r="X60" s="39"/>
      <c r="Y60" s="40"/>
      <c r="Z60" s="45" t="str">
        <f t="shared" si="2"/>
        <v/>
      </c>
      <c r="AA60" s="45"/>
      <c r="AB60" s="45"/>
      <c r="AC60" s="34"/>
      <c r="AD60" s="34"/>
      <c r="AE60" s="34"/>
      <c r="AF60" s="34" t="str">
        <f t="shared" si="3"/>
        <v/>
      </c>
      <c r="AG60" s="34"/>
      <c r="AH60" s="34"/>
      <c r="AI60" s="34"/>
      <c r="AJ60" s="34"/>
      <c r="AK60" s="34"/>
      <c r="AL60" s="34"/>
      <c r="AM60" s="42" t="str">
        <f t="shared" si="4"/>
        <v/>
      </c>
      <c r="AN60" s="43"/>
      <c r="AO60" s="43"/>
      <c r="AP60" s="44"/>
      <c r="AQ60" s="27" t="str">
        <f>IF(ISBLANK(I60),"",IF(AM60="",IF(ISERROR(INDEX(AQ61:$AQ$71,MATCH(TRUE,INDEX(AQ61:$AQ$71&lt;&gt;"",0,1),0),)),Лист2!$C$5+Лист2!$C$4,INDEX(AQ61:$AQ$71,MATCH(TRUE,INDEX(AQ61:$AQ$71&lt;&gt;"",0,1),0),)),IF(ISERROR(INDEX(AQ61:$AQ$71,MATCH(TRUE,INDEX(AQ61:$AQ$71&lt;&gt;"",0,1),0),)),Лист2!$C$5+Лист2!$C$4,INDEX(AQ61:$AQ$71,MATCH(TRUE,INDEX(AQ61:$AQ$71&lt;&gt;"",0,1),0),))+AM60*24*BU60))</f>
        <v/>
      </c>
      <c r="AR60" s="34"/>
      <c r="AS60" s="34"/>
      <c r="AT60" s="34"/>
      <c r="AU60" s="34"/>
      <c r="AV60" s="41" t="str">
        <f>IF(I60="","",LOOKUP(9999999,$AV$14:AV59)+IF(AM59&lt;&gt;"",AM59,0))</f>
        <v/>
      </c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5"/>
      <c r="BX60" s="24"/>
      <c r="BY60" s="17"/>
      <c r="BZ60" s="17"/>
      <c r="CA60" s="17"/>
      <c r="CB60" s="17"/>
      <c r="CC60" s="17"/>
      <c r="CD60" s="17"/>
      <c r="CE60" s="23"/>
    </row>
    <row r="61" spans="1:83" ht="12" customHeight="1" x14ac:dyDescent="0.25">
      <c r="A61" s="34"/>
      <c r="B61" s="34"/>
      <c r="C61" s="34"/>
      <c r="D61" s="34"/>
      <c r="E61" s="34"/>
      <c r="F61" s="34"/>
      <c r="G61" s="34"/>
      <c r="H61" s="34"/>
      <c r="I61" s="49"/>
      <c r="J61" s="50"/>
      <c r="K61" s="50"/>
      <c r="L61" s="50"/>
      <c r="M61" s="50"/>
      <c r="N61" s="50"/>
      <c r="O61" s="50"/>
      <c r="P61" s="51"/>
      <c r="Q61" s="35" t="str">
        <f>IF(ISBLANK(W61),"",IF(ВетерНавМаг&gt;W61,ВетерНавМаг-W61,ВетерНавМаг-W61+360))</f>
        <v/>
      </c>
      <c r="R61" s="39"/>
      <c r="S61" s="40"/>
      <c r="T61" s="46" t="str">
        <f t="shared" si="7"/>
        <v/>
      </c>
      <c r="U61" s="47"/>
      <c r="V61" s="48"/>
      <c r="W61" s="35"/>
      <c r="X61" s="39"/>
      <c r="Y61" s="40"/>
      <c r="Z61" s="45" t="str">
        <f t="shared" si="2"/>
        <v/>
      </c>
      <c r="AA61" s="45"/>
      <c r="AB61" s="45"/>
      <c r="AC61" s="34"/>
      <c r="AD61" s="34"/>
      <c r="AE61" s="34"/>
      <c r="AF61" s="34" t="str">
        <f t="shared" si="3"/>
        <v/>
      </c>
      <c r="AG61" s="34"/>
      <c r="AH61" s="34"/>
      <c r="AI61" s="34"/>
      <c r="AJ61" s="34"/>
      <c r="AK61" s="34"/>
      <c r="AL61" s="34"/>
      <c r="AM61" s="42" t="str">
        <f t="shared" si="4"/>
        <v/>
      </c>
      <c r="AN61" s="43"/>
      <c r="AO61" s="43"/>
      <c r="AP61" s="44"/>
      <c r="AQ61" s="27" t="str">
        <f>IF(ISBLANK(I61),"",IF(AM61="",IF(ISERROR(INDEX(AQ62:$AQ$71,MATCH(TRUE,INDEX(AQ62:$AQ$71&lt;&gt;"",0,1),0),)),Лист2!$C$5+Лист2!$C$4,INDEX(AQ62:$AQ$71,MATCH(TRUE,INDEX(AQ62:$AQ$71&lt;&gt;"",0,1),0),)),IF(ISERROR(INDEX(AQ62:$AQ$71,MATCH(TRUE,INDEX(AQ62:$AQ$71&lt;&gt;"",0,1),0),)),Лист2!$C$5+Лист2!$C$4,INDEX(AQ62:$AQ$71,MATCH(TRUE,INDEX(AQ62:$AQ$71&lt;&gt;"",0,1),0),))+AM61*24*BU61))</f>
        <v/>
      </c>
      <c r="AR61" s="34"/>
      <c r="AS61" s="34"/>
      <c r="AT61" s="34"/>
      <c r="AU61" s="34"/>
      <c r="AV61" s="41" t="str">
        <f>IF(I61="","",LOOKUP(9999999,$AV$14:AV60)+IF(AM60&lt;&gt;"",AM60,0))</f>
        <v/>
      </c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5"/>
      <c r="BX61" s="24"/>
      <c r="BY61" s="17"/>
      <c r="BZ61" s="17"/>
      <c r="CA61" s="17"/>
      <c r="CB61" s="17"/>
      <c r="CC61" s="17"/>
      <c r="CD61" s="17"/>
      <c r="CE61" s="23"/>
    </row>
    <row r="62" spans="1:83" ht="12" customHeight="1" x14ac:dyDescent="0.25">
      <c r="A62" s="34"/>
      <c r="B62" s="34"/>
      <c r="C62" s="34"/>
      <c r="D62" s="34"/>
      <c r="E62" s="34"/>
      <c r="F62" s="34"/>
      <c r="G62" s="34"/>
      <c r="H62" s="34"/>
      <c r="I62" s="49"/>
      <c r="J62" s="50"/>
      <c r="K62" s="50"/>
      <c r="L62" s="50"/>
      <c r="M62" s="50"/>
      <c r="N62" s="50"/>
      <c r="O62" s="50"/>
      <c r="P62" s="51"/>
      <c r="Q62" s="35" t="str">
        <f>IF(ISBLANK(W62),"",IF(ВетерНавМаг&gt;W62,ВетерНавМаг-W62,ВетерНавМаг-W62+360))</f>
        <v/>
      </c>
      <c r="R62" s="39"/>
      <c r="S62" s="40"/>
      <c r="T62" s="46" t="str">
        <f t="shared" si="7"/>
        <v/>
      </c>
      <c r="U62" s="47"/>
      <c r="V62" s="48"/>
      <c r="W62" s="35"/>
      <c r="X62" s="39"/>
      <c r="Y62" s="40"/>
      <c r="Z62" s="45" t="str">
        <f t="shared" si="2"/>
        <v/>
      </c>
      <c r="AA62" s="45"/>
      <c r="AB62" s="45"/>
      <c r="AC62" s="34"/>
      <c r="AD62" s="34"/>
      <c r="AE62" s="34"/>
      <c r="AF62" s="34" t="str">
        <f t="shared" si="3"/>
        <v/>
      </c>
      <c r="AG62" s="34"/>
      <c r="AH62" s="34"/>
      <c r="AI62" s="34"/>
      <c r="AJ62" s="34"/>
      <c r="AK62" s="34"/>
      <c r="AL62" s="34"/>
      <c r="AM62" s="42" t="str">
        <f t="shared" si="4"/>
        <v/>
      </c>
      <c r="AN62" s="43"/>
      <c r="AO62" s="43"/>
      <c r="AP62" s="44"/>
      <c r="AQ62" s="27" t="str">
        <f>IF(ISBLANK(I62),"",IF(AM62="",IF(ISERROR(INDEX(AQ63:$AQ$71,MATCH(TRUE,INDEX(AQ63:$AQ$71&lt;&gt;"",0,1),0),)),Лист2!$C$5+Лист2!$C$4,INDEX(AQ63:$AQ$71,MATCH(TRUE,INDEX(AQ63:$AQ$71&lt;&gt;"",0,1),0),)),IF(ISERROR(INDEX(AQ63:$AQ$71,MATCH(TRUE,INDEX(AQ63:$AQ$71&lt;&gt;"",0,1),0),)),Лист2!$C$5+Лист2!$C$4,INDEX(AQ63:$AQ$71,MATCH(TRUE,INDEX(AQ63:$AQ$71&lt;&gt;"",0,1),0),))+AM62*24*BU62))</f>
        <v/>
      </c>
      <c r="AR62" s="34"/>
      <c r="AS62" s="34"/>
      <c r="AT62" s="34"/>
      <c r="AU62" s="34"/>
      <c r="AV62" s="41" t="str">
        <f>IF(I62="","",LOOKUP(9999999,$AV$14:AV61)+IF(AM61&lt;&gt;"",AM61,0))</f>
        <v/>
      </c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5"/>
      <c r="BX62" s="24"/>
      <c r="BY62" s="17"/>
      <c r="BZ62" s="17"/>
      <c r="CA62" s="17"/>
      <c r="CB62" s="17"/>
      <c r="CC62" s="17"/>
      <c r="CD62" s="17"/>
      <c r="CE62" s="23"/>
    </row>
    <row r="63" spans="1:83" ht="12" customHeight="1" x14ac:dyDescent="0.25">
      <c r="A63" s="34"/>
      <c r="B63" s="34"/>
      <c r="C63" s="34"/>
      <c r="D63" s="34"/>
      <c r="E63" s="34"/>
      <c r="F63" s="34"/>
      <c r="G63" s="34"/>
      <c r="H63" s="34"/>
      <c r="I63" s="49"/>
      <c r="J63" s="50"/>
      <c r="K63" s="50"/>
      <c r="L63" s="50"/>
      <c r="M63" s="50"/>
      <c r="N63" s="50"/>
      <c r="O63" s="50"/>
      <c r="P63" s="51"/>
      <c r="Q63" s="35" t="str">
        <f>IF(ISBLANK(W63),"",IF(ВетерНавМаг&gt;W63,ВетерНавМаг-W63,ВетерНавМаг-W63+360))</f>
        <v/>
      </c>
      <c r="R63" s="39"/>
      <c r="S63" s="40"/>
      <c r="T63" s="46" t="str">
        <f t="shared" si="7"/>
        <v/>
      </c>
      <c r="U63" s="47"/>
      <c r="V63" s="48"/>
      <c r="W63" s="35"/>
      <c r="X63" s="39"/>
      <c r="Y63" s="40"/>
      <c r="Z63" s="45" t="str">
        <f t="shared" si="2"/>
        <v/>
      </c>
      <c r="AA63" s="45"/>
      <c r="AB63" s="45"/>
      <c r="AC63" s="34"/>
      <c r="AD63" s="34"/>
      <c r="AE63" s="34"/>
      <c r="AF63" s="34" t="str">
        <f t="shared" si="3"/>
        <v/>
      </c>
      <c r="AG63" s="34"/>
      <c r="AH63" s="34"/>
      <c r="AI63" s="34"/>
      <c r="AJ63" s="34"/>
      <c r="AK63" s="34"/>
      <c r="AL63" s="34"/>
      <c r="AM63" s="42" t="str">
        <f t="shared" si="4"/>
        <v/>
      </c>
      <c r="AN63" s="43"/>
      <c r="AO63" s="43"/>
      <c r="AP63" s="44"/>
      <c r="AQ63" s="27" t="str">
        <f>IF(ISBLANK(I63),"",IF(AM63="",IF(ISERROR(INDEX(AQ64:$AQ$71,MATCH(TRUE,INDEX(AQ64:$AQ$71&lt;&gt;"",0,1),0),)),Лист2!$C$5+Лист2!$C$4,INDEX(AQ64:$AQ$71,MATCH(TRUE,INDEX(AQ64:$AQ$71&lt;&gt;"",0,1),0),)),IF(ISERROR(INDEX(AQ64:$AQ$71,MATCH(TRUE,INDEX(AQ64:$AQ$71&lt;&gt;"",0,1),0),)),Лист2!$C$5+Лист2!$C$4,INDEX(AQ64:$AQ$71,MATCH(TRUE,INDEX(AQ64:$AQ$71&lt;&gt;"",0,1),0),))+AM63*24*BU63))</f>
        <v/>
      </c>
      <c r="AR63" s="34"/>
      <c r="AS63" s="34"/>
      <c r="AT63" s="34"/>
      <c r="AU63" s="34"/>
      <c r="AV63" s="41" t="str">
        <f>IF(I63="","",LOOKUP(9999999,$AV$14:AV62)+IF(AM62&lt;&gt;"",AM62,0))</f>
        <v/>
      </c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5"/>
      <c r="BX63" s="24"/>
      <c r="BY63" s="17"/>
      <c r="BZ63" s="17"/>
      <c r="CA63" s="17"/>
      <c r="CB63" s="17"/>
      <c r="CC63" s="17"/>
      <c r="CD63" s="17"/>
      <c r="CE63" s="23"/>
    </row>
    <row r="64" spans="1:83" ht="12" customHeight="1" x14ac:dyDescent="0.25">
      <c r="A64" s="34"/>
      <c r="B64" s="34"/>
      <c r="C64" s="34"/>
      <c r="D64" s="34"/>
      <c r="E64" s="34"/>
      <c r="F64" s="34"/>
      <c r="G64" s="34"/>
      <c r="H64" s="34"/>
      <c r="I64" s="49"/>
      <c r="J64" s="50"/>
      <c r="K64" s="50"/>
      <c r="L64" s="50"/>
      <c r="M64" s="50"/>
      <c r="N64" s="50"/>
      <c r="O64" s="50"/>
      <c r="P64" s="51"/>
      <c r="Q64" s="35" t="str">
        <f>IF(ISBLANK(W64),"",IF(ВетерНавМаг&gt;W64,ВетерНавМаг-W64,ВетерНавМаг-W64+360))</f>
        <v/>
      </c>
      <c r="R64" s="39"/>
      <c r="S64" s="40"/>
      <c r="T64" s="46" t="str">
        <f t="shared" si="7"/>
        <v/>
      </c>
      <c r="U64" s="47"/>
      <c r="V64" s="48"/>
      <c r="W64" s="35"/>
      <c r="X64" s="39"/>
      <c r="Y64" s="40"/>
      <c r="Z64" s="45" t="str">
        <f t="shared" si="2"/>
        <v/>
      </c>
      <c r="AA64" s="45"/>
      <c r="AB64" s="45"/>
      <c r="AC64" s="34"/>
      <c r="AD64" s="34"/>
      <c r="AE64" s="34"/>
      <c r="AF64" s="34" t="str">
        <f t="shared" si="3"/>
        <v/>
      </c>
      <c r="AG64" s="34"/>
      <c r="AH64" s="34"/>
      <c r="AI64" s="34"/>
      <c r="AJ64" s="34"/>
      <c r="AK64" s="34"/>
      <c r="AL64" s="34"/>
      <c r="AM64" s="42" t="str">
        <f t="shared" si="4"/>
        <v/>
      </c>
      <c r="AN64" s="43"/>
      <c r="AO64" s="43"/>
      <c r="AP64" s="44"/>
      <c r="AQ64" s="27" t="str">
        <f>IF(ISBLANK(I64),"",IF(AM64="",IF(ISERROR(INDEX(AQ65:$AQ$71,MATCH(TRUE,INDEX(AQ65:$AQ$71&lt;&gt;"",0,1),0),)),Лист2!$C$5+Лист2!$C$4,INDEX(AQ65:$AQ$71,MATCH(TRUE,INDEX(AQ65:$AQ$71&lt;&gt;"",0,1),0),)),IF(ISERROR(INDEX(AQ65:$AQ$71,MATCH(TRUE,INDEX(AQ65:$AQ$71&lt;&gt;"",0,1),0),)),Лист2!$C$5+Лист2!$C$4,INDEX(AQ65:$AQ$71,MATCH(TRUE,INDEX(AQ65:$AQ$71&lt;&gt;"",0,1),0),))+AM64*24*BU64))</f>
        <v/>
      </c>
      <c r="AR64" s="34"/>
      <c r="AS64" s="34"/>
      <c r="AT64" s="34"/>
      <c r="AU64" s="34"/>
      <c r="AV64" s="41" t="str">
        <f>IF(I64="","",LOOKUP(9999999,$AV$14:AV63)+IF(AM63&lt;&gt;"",AM63,0))</f>
        <v/>
      </c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5"/>
      <c r="BX64" s="24"/>
      <c r="BY64" s="17"/>
      <c r="BZ64" s="17"/>
      <c r="CA64" s="17"/>
      <c r="CB64" s="17"/>
      <c r="CC64" s="17"/>
      <c r="CD64" s="17"/>
      <c r="CE64" s="23"/>
    </row>
    <row r="65" spans="1:83" ht="12" customHeight="1" x14ac:dyDescent="0.25">
      <c r="A65" s="34"/>
      <c r="B65" s="34"/>
      <c r="C65" s="34"/>
      <c r="D65" s="34"/>
      <c r="E65" s="34"/>
      <c r="F65" s="34"/>
      <c r="G65" s="34"/>
      <c r="H65" s="34"/>
      <c r="I65" s="49"/>
      <c r="J65" s="50"/>
      <c r="K65" s="50"/>
      <c r="L65" s="50"/>
      <c r="M65" s="50"/>
      <c r="N65" s="50"/>
      <c r="O65" s="50"/>
      <c r="P65" s="51"/>
      <c r="Q65" s="35" t="str">
        <f>IF(ISBLANK(W65),"",IF(ВетерНавМаг&gt;W65,ВетерНавМаг-W65,ВетерНавМаг-W65+360))</f>
        <v/>
      </c>
      <c r="R65" s="39"/>
      <c r="S65" s="40"/>
      <c r="T65" s="46" t="str">
        <f t="shared" si="7"/>
        <v/>
      </c>
      <c r="U65" s="47"/>
      <c r="V65" s="48"/>
      <c r="W65" s="35"/>
      <c r="X65" s="39"/>
      <c r="Y65" s="40"/>
      <c r="Z65" s="45" t="str">
        <f t="shared" si="2"/>
        <v/>
      </c>
      <c r="AA65" s="45"/>
      <c r="AB65" s="45"/>
      <c r="AC65" s="34"/>
      <c r="AD65" s="34"/>
      <c r="AE65" s="34"/>
      <c r="AF65" s="34" t="str">
        <f t="shared" si="3"/>
        <v/>
      </c>
      <c r="AG65" s="34"/>
      <c r="AH65" s="34"/>
      <c r="AI65" s="34"/>
      <c r="AJ65" s="34"/>
      <c r="AK65" s="34"/>
      <c r="AL65" s="34"/>
      <c r="AM65" s="42" t="str">
        <f t="shared" si="4"/>
        <v/>
      </c>
      <c r="AN65" s="43"/>
      <c r="AO65" s="43"/>
      <c r="AP65" s="44"/>
      <c r="AQ65" s="27" t="str">
        <f>IF(ISBLANK(I65),"",IF(AM65="",IF(ISERROR(INDEX(AQ66:$AQ$71,MATCH(TRUE,INDEX(AQ66:$AQ$71&lt;&gt;"",0,1),0),)),Лист2!$C$5+Лист2!$C$4,INDEX(AQ66:$AQ$71,MATCH(TRUE,INDEX(AQ66:$AQ$71&lt;&gt;"",0,1),0),)),IF(ISERROR(INDEX(AQ66:$AQ$71,MATCH(TRUE,INDEX(AQ66:$AQ$71&lt;&gt;"",0,1),0),)),Лист2!$C$5+Лист2!$C$4,INDEX(AQ66:$AQ$71,MATCH(TRUE,INDEX(AQ66:$AQ$71&lt;&gt;"",0,1),0),))+AM65*24*BU65))</f>
        <v/>
      </c>
      <c r="AR65" s="34"/>
      <c r="AS65" s="34"/>
      <c r="AT65" s="34"/>
      <c r="AU65" s="34"/>
      <c r="AV65" s="41" t="str">
        <f>IF(I65="","",LOOKUP(9999999,$AV$14:AV64)+IF(AM64&lt;&gt;"",AM64,0))</f>
        <v/>
      </c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5"/>
      <c r="BX65" s="24"/>
      <c r="BY65" s="17"/>
      <c r="BZ65" s="17"/>
      <c r="CA65" s="17"/>
      <c r="CB65" s="17"/>
      <c r="CC65" s="17"/>
      <c r="CD65" s="17"/>
      <c r="CE65" s="23"/>
    </row>
    <row r="66" spans="1:83" ht="12" customHeight="1" x14ac:dyDescent="0.25">
      <c r="A66" s="34"/>
      <c r="B66" s="34"/>
      <c r="C66" s="34"/>
      <c r="D66" s="34"/>
      <c r="E66" s="34"/>
      <c r="F66" s="34"/>
      <c r="G66" s="34"/>
      <c r="H66" s="34"/>
      <c r="I66" s="49"/>
      <c r="J66" s="50"/>
      <c r="K66" s="50"/>
      <c r="L66" s="50"/>
      <c r="M66" s="50"/>
      <c r="N66" s="50"/>
      <c r="O66" s="50"/>
      <c r="P66" s="51"/>
      <c r="Q66" s="35" t="str">
        <f>IF(ISBLANK(W66),"",IF(ВетерНавМаг&gt;W66,ВетерНавМаг-W66,ВетерНавМаг-W66+360))</f>
        <v/>
      </c>
      <c r="R66" s="39"/>
      <c r="S66" s="40"/>
      <c r="T66" s="46" t="str">
        <f t="shared" si="7"/>
        <v/>
      </c>
      <c r="U66" s="47"/>
      <c r="V66" s="48"/>
      <c r="W66" s="35"/>
      <c r="X66" s="39"/>
      <c r="Y66" s="40"/>
      <c r="Z66" s="45" t="str">
        <f t="shared" si="2"/>
        <v/>
      </c>
      <c r="AA66" s="45"/>
      <c r="AB66" s="45"/>
      <c r="AC66" s="34"/>
      <c r="AD66" s="34"/>
      <c r="AE66" s="34"/>
      <c r="AF66" s="34" t="str">
        <f t="shared" si="3"/>
        <v/>
      </c>
      <c r="AG66" s="34"/>
      <c r="AH66" s="34"/>
      <c r="AI66" s="34"/>
      <c r="AJ66" s="34"/>
      <c r="AK66" s="34"/>
      <c r="AL66" s="34"/>
      <c r="AM66" s="42" t="str">
        <f t="shared" si="4"/>
        <v/>
      </c>
      <c r="AN66" s="43"/>
      <c r="AO66" s="43"/>
      <c r="AP66" s="44"/>
      <c r="AQ66" s="27" t="str">
        <f>IF(ISBLANK(I66),"",IF(AM66="",IF(ISERROR(INDEX(AQ67:$AQ$71,MATCH(TRUE,INDEX(AQ67:$AQ$71&lt;&gt;"",0,1),0),)),Лист2!$C$5+Лист2!$C$4,INDEX(AQ67:$AQ$71,MATCH(TRUE,INDEX(AQ67:$AQ$71&lt;&gt;"",0,1),0),)),IF(ISERROR(INDEX(AQ67:$AQ$71,MATCH(TRUE,INDEX(AQ67:$AQ$71&lt;&gt;"",0,1),0),)),Лист2!$C$5+Лист2!$C$4,INDEX(AQ67:$AQ$71,MATCH(TRUE,INDEX(AQ67:$AQ$71&lt;&gt;"",0,1),0),))+AM66*24*BU66))</f>
        <v/>
      </c>
      <c r="AR66" s="34"/>
      <c r="AS66" s="34"/>
      <c r="AT66" s="34"/>
      <c r="AU66" s="34"/>
      <c r="AV66" s="41" t="str">
        <f>IF(I66="","",LOOKUP(9999999,$AV$14:AV65)+IF(AM65&lt;&gt;"",AM65,0))</f>
        <v/>
      </c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5"/>
      <c r="BX66" s="24"/>
      <c r="BY66" s="17"/>
      <c r="BZ66" s="17"/>
      <c r="CA66" s="17"/>
      <c r="CB66" s="17"/>
      <c r="CC66" s="17"/>
      <c r="CD66" s="17"/>
      <c r="CE66" s="23"/>
    </row>
    <row r="67" spans="1:83" ht="12" customHeight="1" x14ac:dyDescent="0.25">
      <c r="A67" s="34"/>
      <c r="B67" s="34"/>
      <c r="C67" s="34"/>
      <c r="D67" s="34"/>
      <c r="E67" s="34"/>
      <c r="F67" s="34"/>
      <c r="G67" s="34"/>
      <c r="H67" s="34"/>
      <c r="I67" s="49"/>
      <c r="J67" s="50"/>
      <c r="K67" s="50"/>
      <c r="L67" s="50"/>
      <c r="M67" s="50"/>
      <c r="N67" s="50"/>
      <c r="O67" s="50"/>
      <c r="P67" s="51"/>
      <c r="Q67" s="35" t="str">
        <f>IF(ISBLANK(W67),"",IF(ВетерНавМаг&gt;W67,ВетерНавМаг-W67,ВетерНавМаг-W67+360))</f>
        <v/>
      </c>
      <c r="R67" s="39"/>
      <c r="S67" s="40"/>
      <c r="T67" s="46" t="str">
        <f t="shared" si="7"/>
        <v/>
      </c>
      <c r="U67" s="47"/>
      <c r="V67" s="48"/>
      <c r="W67" s="35"/>
      <c r="X67" s="39"/>
      <c r="Y67" s="40"/>
      <c r="Z67" s="45" t="str">
        <f t="shared" si="2"/>
        <v/>
      </c>
      <c r="AA67" s="45"/>
      <c r="AB67" s="45"/>
      <c r="AC67" s="34"/>
      <c r="AD67" s="34"/>
      <c r="AE67" s="34"/>
      <c r="AF67" s="34" t="str">
        <f t="shared" si="3"/>
        <v/>
      </c>
      <c r="AG67" s="34"/>
      <c r="AH67" s="34"/>
      <c r="AI67" s="34"/>
      <c r="AJ67" s="34"/>
      <c r="AK67" s="34"/>
      <c r="AL67" s="34"/>
      <c r="AM67" s="42" t="str">
        <f t="shared" si="4"/>
        <v/>
      </c>
      <c r="AN67" s="43"/>
      <c r="AO67" s="43"/>
      <c r="AP67" s="44"/>
      <c r="AQ67" s="27" t="str">
        <f>IF(ISBLANK(I67),"",IF(AM67="",IF(ISERROR(INDEX(AQ68:$AQ$71,MATCH(TRUE,INDEX(AQ68:$AQ$71&lt;&gt;"",0,1),0),)),Лист2!$C$5+Лист2!$C$4,INDEX(AQ68:$AQ$71,MATCH(TRUE,INDEX(AQ68:$AQ$71&lt;&gt;"",0,1),0),)),IF(ISERROR(INDEX(AQ68:$AQ$71,MATCH(TRUE,INDEX(AQ68:$AQ$71&lt;&gt;"",0,1),0),)),Лист2!$C$5+Лист2!$C$4,INDEX(AQ68:$AQ$71,MATCH(TRUE,INDEX(AQ68:$AQ$71&lt;&gt;"",0,1),0),))+AM67*24*BU67))</f>
        <v/>
      </c>
      <c r="AR67" s="34"/>
      <c r="AS67" s="34"/>
      <c r="AT67" s="34"/>
      <c r="AU67" s="34"/>
      <c r="AV67" s="41" t="str">
        <f>IF(I67="","",LOOKUP(9999999,$AV$14:AV66)+IF(AM66&lt;&gt;"",AM66,0))</f>
        <v/>
      </c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5"/>
      <c r="BX67" s="24"/>
      <c r="BY67" s="17"/>
      <c r="BZ67" s="17"/>
      <c r="CA67" s="17"/>
      <c r="CB67" s="17"/>
      <c r="CC67" s="17"/>
      <c r="CD67" s="17"/>
      <c r="CE67" s="23"/>
    </row>
    <row r="68" spans="1:83" ht="12" customHeight="1" x14ac:dyDescent="0.25">
      <c r="A68" s="34"/>
      <c r="B68" s="34"/>
      <c r="C68" s="34"/>
      <c r="D68" s="34"/>
      <c r="E68" s="34"/>
      <c r="F68" s="34"/>
      <c r="G68" s="34"/>
      <c r="H68" s="34"/>
      <c r="I68" s="49"/>
      <c r="J68" s="50"/>
      <c r="K68" s="50"/>
      <c r="L68" s="50"/>
      <c r="M68" s="50"/>
      <c r="N68" s="50"/>
      <c r="O68" s="50"/>
      <c r="P68" s="51"/>
      <c r="Q68" s="35" t="str">
        <f>IF(ISBLANK(W68),"",IF(ВетерНавМаг&gt;W68,ВетерНавМаг-W68,ВетерНавМаг-W68+360))</f>
        <v/>
      </c>
      <c r="R68" s="39"/>
      <c r="S68" s="40"/>
      <c r="T68" s="46" t="str">
        <f t="shared" si="7"/>
        <v/>
      </c>
      <c r="U68" s="47"/>
      <c r="V68" s="48"/>
      <c r="W68" s="35"/>
      <c r="X68" s="39"/>
      <c r="Y68" s="40"/>
      <c r="Z68" s="45" t="str">
        <f t="shared" si="2"/>
        <v/>
      </c>
      <c r="AA68" s="45"/>
      <c r="AB68" s="45"/>
      <c r="AC68" s="34"/>
      <c r="AD68" s="34"/>
      <c r="AE68" s="34"/>
      <c r="AF68" s="34" t="str">
        <f t="shared" si="3"/>
        <v/>
      </c>
      <c r="AG68" s="34"/>
      <c r="AH68" s="34"/>
      <c r="AI68" s="34"/>
      <c r="AJ68" s="34"/>
      <c r="AK68" s="34"/>
      <c r="AL68" s="34"/>
      <c r="AM68" s="42" t="str">
        <f t="shared" si="4"/>
        <v/>
      </c>
      <c r="AN68" s="43"/>
      <c r="AO68" s="43"/>
      <c r="AP68" s="44"/>
      <c r="AQ68" s="27" t="str">
        <f>IF(ISBLANK(I68),"",IF(AM68="",IF(ISERROR(INDEX(AQ69:$AQ$71,MATCH(TRUE,INDEX(AQ69:$AQ$71&lt;&gt;"",0,1),0),)),Лист2!$C$5+Лист2!$C$4,INDEX(AQ69:$AQ$71,MATCH(TRUE,INDEX(AQ69:$AQ$71&lt;&gt;"",0,1),0),)),IF(ISERROR(INDEX(AQ69:$AQ$71,MATCH(TRUE,INDEX(AQ69:$AQ$71&lt;&gt;"",0,1),0),)),Лист2!$C$5+Лист2!$C$4,INDEX(AQ69:$AQ$71,MATCH(TRUE,INDEX(AQ69:$AQ$71&lt;&gt;"",0,1),0),))+AM68*24*BU68))</f>
        <v/>
      </c>
      <c r="AR68" s="34"/>
      <c r="AS68" s="34"/>
      <c r="AT68" s="34"/>
      <c r="AU68" s="34"/>
      <c r="AV68" s="41" t="str">
        <f>IF(I68="","",LOOKUP(9999999,$AV$14:AV67)+IF(AM67&lt;&gt;"",AM67,0))</f>
        <v/>
      </c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5"/>
      <c r="BX68" s="24"/>
      <c r="BY68" s="17"/>
      <c r="BZ68" s="17"/>
      <c r="CA68" s="17"/>
      <c r="CB68" s="17"/>
      <c r="CC68" s="17"/>
      <c r="CD68" s="17"/>
      <c r="CE68" s="23"/>
    </row>
    <row r="69" spans="1:83" ht="12" customHeight="1" x14ac:dyDescent="0.25">
      <c r="A69" s="34"/>
      <c r="B69" s="34"/>
      <c r="C69" s="34"/>
      <c r="D69" s="34"/>
      <c r="E69" s="34"/>
      <c r="F69" s="34"/>
      <c r="G69" s="34"/>
      <c r="H69" s="34"/>
      <c r="I69" s="49"/>
      <c r="J69" s="50"/>
      <c r="K69" s="50"/>
      <c r="L69" s="50"/>
      <c r="M69" s="50"/>
      <c r="N69" s="50"/>
      <c r="O69" s="50"/>
      <c r="P69" s="51"/>
      <c r="Q69" s="35" t="str">
        <f>IF(ISBLANK(W69),"",IF(ВетерНавМаг&gt;W69,ВетерНавМаг-W69,ВетерНавМаг-W69+360))</f>
        <v/>
      </c>
      <c r="R69" s="39"/>
      <c r="S69" s="40"/>
      <c r="T69" s="46" t="str">
        <f t="shared" si="7"/>
        <v/>
      </c>
      <c r="U69" s="47"/>
      <c r="V69" s="48"/>
      <c r="W69" s="35"/>
      <c r="X69" s="39"/>
      <c r="Y69" s="40"/>
      <c r="Z69" s="45" t="str">
        <f t="shared" si="2"/>
        <v/>
      </c>
      <c r="AA69" s="45"/>
      <c r="AB69" s="45"/>
      <c r="AC69" s="34"/>
      <c r="AD69" s="34"/>
      <c r="AE69" s="34"/>
      <c r="AF69" s="34" t="str">
        <f t="shared" si="3"/>
        <v/>
      </c>
      <c r="AG69" s="34"/>
      <c r="AH69" s="34"/>
      <c r="AI69" s="34"/>
      <c r="AJ69" s="34"/>
      <c r="AK69" s="34"/>
      <c r="AL69" s="34"/>
      <c r="AM69" s="42" t="str">
        <f t="shared" si="4"/>
        <v/>
      </c>
      <c r="AN69" s="43"/>
      <c r="AO69" s="43"/>
      <c r="AP69" s="44"/>
      <c r="AQ69" s="27" t="str">
        <f>IF(ISBLANK(I69),"",IF(AM69="",IF(ISERROR(INDEX(AQ70:$AQ$71,MATCH(TRUE,INDEX(AQ70:$AQ$71&lt;&gt;"",0,1),0),)),Лист2!$C$5+Лист2!$C$4,INDEX(AQ70:$AQ$71,MATCH(TRUE,INDEX(AQ70:$AQ$71&lt;&gt;"",0,1),0),)),IF(ISERROR(INDEX(AQ70:$AQ$71,MATCH(TRUE,INDEX(AQ70:$AQ$71&lt;&gt;"",0,1),0),)),Лист2!$C$5+Лист2!$C$4,INDEX(AQ70:$AQ$71,MATCH(TRUE,INDEX(AQ70:$AQ$71&lt;&gt;"",0,1),0),))+AM69*24*BU69))</f>
        <v/>
      </c>
      <c r="AR69" s="34"/>
      <c r="AS69" s="34"/>
      <c r="AT69" s="34"/>
      <c r="AU69" s="34"/>
      <c r="AV69" s="41" t="str">
        <f>IF(I69="","",LOOKUP(9999999,$AV$14:AV68)+IF(AM68&lt;&gt;"",AM68,0))</f>
        <v/>
      </c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5"/>
      <c r="BX69" s="24"/>
      <c r="BY69" s="17"/>
      <c r="BZ69" s="17"/>
      <c r="CA69" s="17"/>
      <c r="CB69" s="17"/>
      <c r="CC69" s="17"/>
      <c r="CD69" s="17"/>
      <c r="CE69" s="23"/>
    </row>
    <row r="70" spans="1:83" ht="12" customHeight="1" x14ac:dyDescent="0.25">
      <c r="A70" s="34"/>
      <c r="B70" s="34"/>
      <c r="C70" s="34"/>
      <c r="D70" s="34"/>
      <c r="E70" s="34"/>
      <c r="F70" s="34"/>
      <c r="G70" s="34"/>
      <c r="H70" s="34"/>
      <c r="I70" s="49"/>
      <c r="J70" s="50"/>
      <c r="K70" s="50"/>
      <c r="L70" s="50"/>
      <c r="M70" s="50"/>
      <c r="N70" s="50"/>
      <c r="O70" s="50"/>
      <c r="P70" s="51"/>
      <c r="Q70" s="35" t="str">
        <f>IF(ISBLANK(W70),"",IF(ВетерНавМаг&gt;W70,ВетерНавМаг-W70,ВетерНавМаг-W70+360))</f>
        <v/>
      </c>
      <c r="R70" s="39"/>
      <c r="S70" s="40"/>
      <c r="T70" s="46" t="str">
        <f t="shared" si="7"/>
        <v/>
      </c>
      <c r="U70" s="47"/>
      <c r="V70" s="48"/>
      <c r="W70" s="35"/>
      <c r="X70" s="39"/>
      <c r="Y70" s="40"/>
      <c r="Z70" s="45" t="str">
        <f t="shared" si="2"/>
        <v/>
      </c>
      <c r="AA70" s="45"/>
      <c r="AB70" s="45"/>
      <c r="AC70" s="34"/>
      <c r="AD70" s="34"/>
      <c r="AE70" s="34"/>
      <c r="AF70" s="34" t="str">
        <f t="shared" si="3"/>
        <v/>
      </c>
      <c r="AG70" s="34"/>
      <c r="AH70" s="34"/>
      <c r="AI70" s="34"/>
      <c r="AJ70" s="34"/>
      <c r="AK70" s="34"/>
      <c r="AL70" s="34"/>
      <c r="AM70" s="42" t="str">
        <f t="shared" si="4"/>
        <v/>
      </c>
      <c r="AN70" s="43"/>
      <c r="AO70" s="43"/>
      <c r="AP70" s="44"/>
      <c r="AQ70" s="27" t="str">
        <f>IF(ISBLANK(I70),"",IF(AM70="",IF(ISERROR(INDEX(AQ71:$AQ$71,MATCH(TRUE,INDEX(AQ71:$AQ$71&lt;&gt;"",0,1),0),)),Лист2!$C$5+Лист2!$C$4,INDEX(AQ71:$AQ$71,MATCH(TRUE,INDEX(AQ71:$AQ$71&lt;&gt;"",0,1),0),)),IF(ISERROR(INDEX(AQ71:$AQ$71,MATCH(TRUE,INDEX(AQ71:$AQ$71&lt;&gt;"",0,1),0),)),Лист2!$C$5+Лист2!$C$4,INDEX(AQ71:$AQ$71,MATCH(TRUE,INDEX(AQ71:$AQ$71&lt;&gt;"",0,1),0),))+AM70*24*BU70))</f>
        <v/>
      </c>
      <c r="AR70" s="34"/>
      <c r="AS70" s="34"/>
      <c r="AT70" s="34"/>
      <c r="AU70" s="34"/>
      <c r="AV70" s="41" t="str">
        <f>IF(I70="","",LOOKUP(9999999,$AV$14:AV69)+IF(AM69&lt;&gt;"",AM69,0))</f>
        <v/>
      </c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5"/>
      <c r="BX70" s="24"/>
      <c r="BY70" s="17"/>
      <c r="BZ70" s="17"/>
      <c r="CA70" s="17"/>
      <c r="CB70" s="17"/>
      <c r="CC70" s="17"/>
      <c r="CD70" s="17"/>
      <c r="CE70" s="23"/>
    </row>
    <row r="71" spans="1:83" ht="12" customHeight="1" x14ac:dyDescent="0.25">
      <c r="A71" s="34"/>
      <c r="B71" s="34"/>
      <c r="C71" s="34"/>
      <c r="D71" s="34"/>
      <c r="E71" s="34"/>
      <c r="F71" s="34"/>
      <c r="G71" s="34"/>
      <c r="H71" s="34"/>
      <c r="I71" s="49"/>
      <c r="J71" s="50"/>
      <c r="K71" s="50"/>
      <c r="L71" s="50"/>
      <c r="M71" s="50"/>
      <c r="N71" s="50"/>
      <c r="O71" s="50"/>
      <c r="P71" s="51"/>
      <c r="Q71" s="35" t="str">
        <f>IF(ISBLANK(W71),"",IF(ВетерНавМаг&gt;W71,ВетерНавМаг-W71,ВетерНавМаг-W71+360))</f>
        <v/>
      </c>
      <c r="R71" s="39"/>
      <c r="S71" s="40"/>
      <c r="T71" s="46" t="str">
        <f t="shared" si="7"/>
        <v/>
      </c>
      <c r="U71" s="47"/>
      <c r="V71" s="48"/>
      <c r="W71" s="35"/>
      <c r="X71" s="39"/>
      <c r="Y71" s="40"/>
      <c r="Z71" s="45" t="str">
        <f t="shared" si="2"/>
        <v/>
      </c>
      <c r="AA71" s="45"/>
      <c r="AB71" s="45"/>
      <c r="AC71" s="34"/>
      <c r="AD71" s="34"/>
      <c r="AE71" s="34"/>
      <c r="AF71" s="34" t="str">
        <f t="shared" si="3"/>
        <v/>
      </c>
      <c r="AG71" s="34"/>
      <c r="AH71" s="34"/>
      <c r="AI71" s="34"/>
      <c r="AJ71" s="34"/>
      <c r="AK71" s="34"/>
      <c r="AL71" s="34"/>
      <c r="AM71" s="42" t="str">
        <f t="shared" si="4"/>
        <v/>
      </c>
      <c r="AN71" s="43"/>
      <c r="AO71" s="43"/>
      <c r="AP71" s="44"/>
      <c r="AQ71" s="27" t="str">
        <f>IF(ISBLANK(I71),"",IF(AM71="",IF(ISERROR(INDEX(AQ$71:$AQ72,MATCH(TRUE,INDEX(AQ$71:$AQ72&lt;&gt;"",0,1),0),)),Лист2!$C$5+Лист2!$C$4,INDEX(AQ$71:$AQ72,MATCH(TRUE,INDEX(AQ$71:$AQ72&lt;&gt;"",0,1),0),)),IF(ISERROR(INDEX(AQ$71:$AQ72,MATCH(TRUE,INDEX(AQ$71:$AQ72&lt;&gt;"",0,1),0),)),Лист2!$C$5+Лист2!$C$4,INDEX(AQ$71:$AQ72,MATCH(TRUE,INDEX(AQ$71:$AQ72&lt;&gt;"",0,1),0),))+AM71*24*BU71))</f>
        <v/>
      </c>
      <c r="AR71" s="34"/>
      <c r="AS71" s="34"/>
      <c r="AT71" s="34"/>
      <c r="AU71" s="34"/>
      <c r="AV71" s="41" t="str">
        <f>IF(I71="","",LOOKUP(9999999,$AV$14:AV70)+IF(AM70&lt;&gt;"",AM70,0))</f>
        <v/>
      </c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5"/>
      <c r="BX71" s="25"/>
      <c r="BY71" s="4"/>
      <c r="BZ71" s="4"/>
      <c r="CA71" s="4"/>
      <c r="CB71" s="4"/>
      <c r="CC71" s="4"/>
      <c r="CD71" s="4"/>
      <c r="CE71" s="26"/>
    </row>
    <row r="72" spans="1:83" x14ac:dyDescent="0.25">
      <c r="Y72" s="34" t="s">
        <v>38</v>
      </c>
      <c r="Z72" s="34"/>
      <c r="AA72" s="34"/>
      <c r="AB72" s="34"/>
      <c r="AC72" s="34"/>
      <c r="AD72" s="34"/>
      <c r="AE72" s="34"/>
      <c r="AF72" s="34"/>
      <c r="AG72" s="34"/>
      <c r="AH72" s="34"/>
      <c r="AI72" s="34">
        <f>SUM(AI14:AL71)</f>
        <v>876</v>
      </c>
      <c r="AJ72" s="34"/>
      <c r="AK72" s="34"/>
      <c r="AL72" s="34"/>
      <c r="AM72" s="41">
        <f>SUM(AM14:AP71)</f>
        <v>0.11376987845398749</v>
      </c>
      <c r="AN72" s="34"/>
      <c r="AO72" s="34"/>
      <c r="AP72" s="34"/>
      <c r="AQ72" s="27" t="e">
        <f>AQ14+Лист2!C3+3%*(AQ14-(INDEX(AQ14:AQ71,MATCH(TRUE(),(AQ14:AQ71=""),FALSE()),1)))</f>
        <v>#VALUE!</v>
      </c>
    </row>
    <row r="73" spans="1:83" x14ac:dyDescent="0.25">
      <c r="BI73" s="68" t="s">
        <v>29</v>
      </c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4"/>
      <c r="BY73" s="4"/>
      <c r="BZ73" s="2" t="s">
        <v>33</v>
      </c>
      <c r="CA73" s="4"/>
      <c r="CB73" s="4"/>
      <c r="CC73" s="57" t="s">
        <v>32</v>
      </c>
      <c r="CD73" s="57"/>
      <c r="CE73" s="57"/>
    </row>
    <row r="74" spans="1:83" x14ac:dyDescent="0.25">
      <c r="A74" s="56" t="s">
        <v>36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2" t="s">
        <v>75</v>
      </c>
      <c r="S74" s="52"/>
      <c r="T74" s="52"/>
      <c r="U74" s="52"/>
      <c r="V74" s="2" t="s">
        <v>21</v>
      </c>
      <c r="W74" s="52">
        <f>SUM(AI64:AL69)</f>
        <v>0</v>
      </c>
      <c r="X74" s="52"/>
      <c r="Y74" s="52"/>
      <c r="Z74" s="53" t="s">
        <v>78</v>
      </c>
      <c r="AA74" s="53"/>
      <c r="AB74" s="11" t="s">
        <v>31</v>
      </c>
      <c r="AC74" s="54">
        <v>144</v>
      </c>
      <c r="AD74" s="54"/>
      <c r="AE74" s="54"/>
      <c r="AF74" s="55" t="s">
        <v>77</v>
      </c>
      <c r="AG74" s="55"/>
      <c r="BI74" s="9"/>
      <c r="BJ74" s="9"/>
      <c r="BK74" s="9"/>
      <c r="BL74" s="9"/>
      <c r="BM74" s="9"/>
      <c r="BN74" s="9"/>
      <c r="BO74" s="9"/>
      <c r="BP74" s="68" t="s">
        <v>30</v>
      </c>
      <c r="BQ74" s="68"/>
      <c r="BR74" s="68"/>
      <c r="BS74" s="68"/>
      <c r="BT74" s="68"/>
      <c r="BU74" s="68"/>
      <c r="BV74" s="68"/>
      <c r="BW74" s="68"/>
      <c r="BX74" s="6"/>
      <c r="BY74" s="6"/>
      <c r="BZ74" s="2" t="s">
        <v>33</v>
      </c>
      <c r="CA74" s="6"/>
      <c r="CB74" s="6"/>
      <c r="CC74" s="57" t="s">
        <v>32</v>
      </c>
      <c r="CD74" s="57"/>
      <c r="CE74" s="57"/>
    </row>
    <row r="75" spans="1:83" x14ac:dyDescent="0.25">
      <c r="A75" s="56" t="s">
        <v>37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70" t="s">
        <v>61</v>
      </c>
      <c r="W75" s="70"/>
      <c r="X75" s="7"/>
      <c r="Y75" s="7"/>
      <c r="Z75" s="1"/>
      <c r="AA75" s="1"/>
      <c r="AB75" s="37" t="s">
        <v>62</v>
      </c>
      <c r="AC75" s="69"/>
      <c r="AD75" s="69"/>
      <c r="AE75" s="7"/>
      <c r="AF75" s="7"/>
      <c r="AG75" s="7"/>
      <c r="AH75" s="7"/>
    </row>
    <row r="76" spans="1:83" x14ac:dyDescent="0.25">
      <c r="BJ76" s="56" t="s">
        <v>9</v>
      </c>
      <c r="BK76" s="56"/>
      <c r="BL76" s="56"/>
      <c r="BM76" s="56"/>
      <c r="BN76" s="56"/>
      <c r="BO76" s="56"/>
      <c r="BP76" s="56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</row>
    <row r="77" spans="1:83" x14ac:dyDescent="0.25">
      <c r="A77" s="56" t="s">
        <v>27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8"/>
      <c r="T77" s="8"/>
      <c r="BJ77" s="56" t="s">
        <v>10</v>
      </c>
      <c r="BK77" s="56"/>
      <c r="BL77" s="56"/>
      <c r="BM77" s="56"/>
      <c r="BN77" s="56"/>
      <c r="BO77" s="56"/>
      <c r="BP77" s="56"/>
      <c r="BQ77" s="56"/>
      <c r="BR77" s="56"/>
      <c r="BS77" s="56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</row>
    <row r="78" spans="1:83" x14ac:dyDescent="0.25">
      <c r="A78" s="56" t="s">
        <v>26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2" t="s">
        <v>34</v>
      </c>
      <c r="Z78" s="7"/>
      <c r="AA78" s="7"/>
      <c r="AB78" s="2" t="s">
        <v>34</v>
      </c>
      <c r="AC78" s="7"/>
      <c r="AD78" s="7"/>
      <c r="AE78" s="7"/>
      <c r="AF78" s="7"/>
      <c r="AG78" s="7"/>
      <c r="AH78" s="7"/>
      <c r="AI78" s="7"/>
      <c r="AJ78" s="7"/>
      <c r="AK78" s="7"/>
      <c r="AL78" s="2">
        <v>2</v>
      </c>
      <c r="AM78" s="2">
        <v>0</v>
      </c>
      <c r="AN78" s="7"/>
      <c r="AO78" s="7"/>
      <c r="AP78" s="2" t="s">
        <v>35</v>
      </c>
      <c r="BJ78" s="56" t="s">
        <v>28</v>
      </c>
      <c r="BK78" s="56"/>
      <c r="BL78" s="56"/>
      <c r="BM78" s="56"/>
      <c r="BN78" s="56"/>
      <c r="BO78" s="56"/>
      <c r="BP78" s="56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</row>
    <row r="82" spans="43:43" x14ac:dyDescent="0.25">
      <c r="AQ82" s="31">
        <f>AQ14+Лист2!C3</f>
        <v>1011.1431248687098</v>
      </c>
    </row>
    <row r="83" spans="43:43" x14ac:dyDescent="0.25">
      <c r="AQ83" s="31">
        <f>SUM(AQ14:AQ21)*3%</f>
        <v>169.78279685648758</v>
      </c>
    </row>
  </sheetData>
  <mergeCells count="1288">
    <mergeCell ref="I63:P63"/>
    <mergeCell ref="I64:P64"/>
    <mergeCell ref="I65:P65"/>
    <mergeCell ref="I66:P66"/>
    <mergeCell ref="I67:P67"/>
    <mergeCell ref="I68:P68"/>
    <mergeCell ref="I69:P69"/>
    <mergeCell ref="I70:P70"/>
    <mergeCell ref="I71:P71"/>
    <mergeCell ref="I54:P54"/>
    <mergeCell ref="I55:P55"/>
    <mergeCell ref="I56:P56"/>
    <mergeCell ref="I57:P57"/>
    <mergeCell ref="I58:P58"/>
    <mergeCell ref="I59:P59"/>
    <mergeCell ref="I60:P60"/>
    <mergeCell ref="I61:P61"/>
    <mergeCell ref="I62:P62"/>
    <mergeCell ref="I14:P14"/>
    <mergeCell ref="I15:P15"/>
    <mergeCell ref="I16:P16"/>
    <mergeCell ref="I41:P41"/>
    <mergeCell ref="I42:P42"/>
    <mergeCell ref="I43:P43"/>
    <mergeCell ref="I44:P44"/>
    <mergeCell ref="I45:P45"/>
    <mergeCell ref="I46:P46"/>
    <mergeCell ref="I47:P47"/>
    <mergeCell ref="I48:P48"/>
    <mergeCell ref="I49:P49"/>
    <mergeCell ref="I50:P50"/>
    <mergeCell ref="I51:P51"/>
    <mergeCell ref="I52:P52"/>
    <mergeCell ref="I53:P53"/>
    <mergeCell ref="T57:V57"/>
    <mergeCell ref="I33:P33"/>
    <mergeCell ref="I34:P34"/>
    <mergeCell ref="I17:P17"/>
    <mergeCell ref="I18:P18"/>
    <mergeCell ref="I19:P19"/>
    <mergeCell ref="I20:P20"/>
    <mergeCell ref="I21:P21"/>
    <mergeCell ref="I22:P22"/>
    <mergeCell ref="I23:P23"/>
    <mergeCell ref="I24:P24"/>
    <mergeCell ref="I25:P25"/>
    <mergeCell ref="T34:V34"/>
    <mergeCell ref="I35:P35"/>
    <mergeCell ref="I36:P36"/>
    <mergeCell ref="I37:P37"/>
    <mergeCell ref="Q68:S68"/>
    <mergeCell ref="Q69:S69"/>
    <mergeCell ref="Q70:S70"/>
    <mergeCell ref="Q71:S71"/>
    <mergeCell ref="T14:V14"/>
    <mergeCell ref="T15:V15"/>
    <mergeCell ref="T16:V16"/>
    <mergeCell ref="T41:V41"/>
    <mergeCell ref="T42:V42"/>
    <mergeCell ref="T43:V43"/>
    <mergeCell ref="T44:V44"/>
    <mergeCell ref="T45:V45"/>
    <mergeCell ref="T46:V46"/>
    <mergeCell ref="T47:V47"/>
    <mergeCell ref="T48:V48"/>
    <mergeCell ref="T49:V49"/>
    <mergeCell ref="T50:V50"/>
    <mergeCell ref="T51:V51"/>
    <mergeCell ref="T52:V52"/>
    <mergeCell ref="T53:V53"/>
    <mergeCell ref="T54:V54"/>
    <mergeCell ref="T71:V71"/>
    <mergeCell ref="T58:V58"/>
    <mergeCell ref="T59:V59"/>
    <mergeCell ref="T60:V60"/>
    <mergeCell ref="T61:V61"/>
    <mergeCell ref="T62:V62"/>
    <mergeCell ref="T66:V66"/>
    <mergeCell ref="T67:V67"/>
    <mergeCell ref="T68:V68"/>
    <mergeCell ref="T69:V69"/>
    <mergeCell ref="T70:V70"/>
    <mergeCell ref="Q66:S66"/>
    <mergeCell ref="Q67:S67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T55:V55"/>
    <mergeCell ref="T56:V56"/>
    <mergeCell ref="Q59:S59"/>
    <mergeCell ref="Q60:S60"/>
    <mergeCell ref="Q61:S61"/>
    <mergeCell ref="Q62:S62"/>
    <mergeCell ref="Q63:S63"/>
    <mergeCell ref="Q64:S64"/>
    <mergeCell ref="Q65:S65"/>
    <mergeCell ref="T63:V63"/>
    <mergeCell ref="T64:V64"/>
    <mergeCell ref="T65:V65"/>
    <mergeCell ref="BU58:BW58"/>
    <mergeCell ref="T13:V13"/>
    <mergeCell ref="Q13:S13"/>
    <mergeCell ref="Q14:S14"/>
    <mergeCell ref="Q15:S15"/>
    <mergeCell ref="Q16:S16"/>
    <mergeCell ref="Q41:S41"/>
    <mergeCell ref="Q42:S42"/>
    <mergeCell ref="Q43:S43"/>
    <mergeCell ref="Q44:S44"/>
    <mergeCell ref="Q35:S35"/>
    <mergeCell ref="Q36:S36"/>
    <mergeCell ref="Q37:S37"/>
    <mergeCell ref="Q38:S38"/>
    <mergeCell ref="Q39:S39"/>
    <mergeCell ref="Q40:S40"/>
    <mergeCell ref="T17:V17"/>
    <mergeCell ref="T18:V18"/>
    <mergeCell ref="T19:V19"/>
    <mergeCell ref="T20:V20"/>
    <mergeCell ref="T21:V21"/>
    <mergeCell ref="T22:V22"/>
    <mergeCell ref="T23:V23"/>
    <mergeCell ref="T24:V24"/>
    <mergeCell ref="T25:V25"/>
    <mergeCell ref="BU41:BW41"/>
    <mergeCell ref="BU42:BW42"/>
    <mergeCell ref="BU43:BW43"/>
    <mergeCell ref="BU44:BW44"/>
    <mergeCell ref="BU45:BW45"/>
    <mergeCell ref="BU46:BW46"/>
    <mergeCell ref="BU47:BW47"/>
    <mergeCell ref="BU48:BW48"/>
    <mergeCell ref="BU49:BW49"/>
    <mergeCell ref="BU50:BW50"/>
    <mergeCell ref="BU51:BW51"/>
    <mergeCell ref="BU52:BW52"/>
    <mergeCell ref="BU53:BW53"/>
    <mergeCell ref="BU54:BW54"/>
    <mergeCell ref="BU55:BW55"/>
    <mergeCell ref="BU56:BW56"/>
    <mergeCell ref="BU57:BW57"/>
    <mergeCell ref="BO58:BQ58"/>
    <mergeCell ref="BR41:BT41"/>
    <mergeCell ref="BR42:BT42"/>
    <mergeCell ref="BR43:BT43"/>
    <mergeCell ref="BR44:BT44"/>
    <mergeCell ref="BR45:BT45"/>
    <mergeCell ref="BR46:BT46"/>
    <mergeCell ref="BR47:BT47"/>
    <mergeCell ref="BR48:BT48"/>
    <mergeCell ref="BR49:BT49"/>
    <mergeCell ref="BR50:BT50"/>
    <mergeCell ref="BR51:BT51"/>
    <mergeCell ref="BR52:BT52"/>
    <mergeCell ref="BR53:BT53"/>
    <mergeCell ref="BR54:BT54"/>
    <mergeCell ref="BR55:BT55"/>
    <mergeCell ref="BR56:BT56"/>
    <mergeCell ref="BR57:BT57"/>
    <mergeCell ref="BR58:BT58"/>
    <mergeCell ref="BO41:BQ41"/>
    <mergeCell ref="BO42:BQ42"/>
    <mergeCell ref="BO43:BQ43"/>
    <mergeCell ref="BO45:BQ45"/>
    <mergeCell ref="BO46:BQ46"/>
    <mergeCell ref="BO47:BQ47"/>
    <mergeCell ref="BO48:BQ48"/>
    <mergeCell ref="BO49:BQ49"/>
    <mergeCell ref="BO50:BQ50"/>
    <mergeCell ref="BO51:BQ51"/>
    <mergeCell ref="BO52:BQ52"/>
    <mergeCell ref="BO53:BQ53"/>
    <mergeCell ref="BO54:BQ54"/>
    <mergeCell ref="BO55:BQ55"/>
    <mergeCell ref="BO56:BQ56"/>
    <mergeCell ref="BO57:BQ57"/>
    <mergeCell ref="BD50:BH50"/>
    <mergeCell ref="BD51:BH51"/>
    <mergeCell ref="BD52:BH52"/>
    <mergeCell ref="BD53:BH53"/>
    <mergeCell ref="BD54:BH54"/>
    <mergeCell ref="BD55:BH55"/>
    <mergeCell ref="BD56:BH56"/>
    <mergeCell ref="BD57:BH57"/>
    <mergeCell ref="BD58:BH58"/>
    <mergeCell ref="AZ49:BC49"/>
    <mergeCell ref="AZ50:BC50"/>
    <mergeCell ref="AZ51:BC51"/>
    <mergeCell ref="AZ52:BC52"/>
    <mergeCell ref="AZ53:BC53"/>
    <mergeCell ref="BI41:BK41"/>
    <mergeCell ref="BI42:BK42"/>
    <mergeCell ref="BI43:BK43"/>
    <mergeCell ref="BI44:BK44"/>
    <mergeCell ref="BI45:BK45"/>
    <mergeCell ref="BI46:BK46"/>
    <mergeCell ref="BI47:BK47"/>
    <mergeCell ref="BI48:BK48"/>
    <mergeCell ref="BI49:BK49"/>
    <mergeCell ref="BI50:BK50"/>
    <mergeCell ref="BI51:BK51"/>
    <mergeCell ref="BI52:BK52"/>
    <mergeCell ref="BI53:BK53"/>
    <mergeCell ref="BI54:BK54"/>
    <mergeCell ref="BI55:BK55"/>
    <mergeCell ref="BI56:BK56"/>
    <mergeCell ref="BI57:BK57"/>
    <mergeCell ref="BI58:BK58"/>
    <mergeCell ref="AR45:AU45"/>
    <mergeCell ref="AR46:AU46"/>
    <mergeCell ref="AR47:AU47"/>
    <mergeCell ref="AR48:AU48"/>
    <mergeCell ref="AR49:AU49"/>
    <mergeCell ref="AR50:AU50"/>
    <mergeCell ref="AR51:AU51"/>
    <mergeCell ref="AR52:AU52"/>
    <mergeCell ref="AR53:AU53"/>
    <mergeCell ref="AR54:AU54"/>
    <mergeCell ref="AR55:AU55"/>
    <mergeCell ref="AR56:AU56"/>
    <mergeCell ref="AR57:AU57"/>
    <mergeCell ref="AR58:AU58"/>
    <mergeCell ref="AV58:AY58"/>
    <mergeCell ref="AV41:AY41"/>
    <mergeCell ref="AV42:AY42"/>
    <mergeCell ref="AV43:AY43"/>
    <mergeCell ref="AV44:AY44"/>
    <mergeCell ref="AV45:AY45"/>
    <mergeCell ref="AV46:AY46"/>
    <mergeCell ref="AV47:AY47"/>
    <mergeCell ref="AV48:AY48"/>
    <mergeCell ref="AV49:AY49"/>
    <mergeCell ref="AV50:AY50"/>
    <mergeCell ref="AV51:AY51"/>
    <mergeCell ref="AV52:AY52"/>
    <mergeCell ref="AV53:AY53"/>
    <mergeCell ref="AV54:AY54"/>
    <mergeCell ref="AV55:AY55"/>
    <mergeCell ref="AV56:AY56"/>
    <mergeCell ref="AV57:AY57"/>
    <mergeCell ref="AF58:AH58"/>
    <mergeCell ref="AI41:AL41"/>
    <mergeCell ref="AI42:AL42"/>
    <mergeCell ref="AI43:AL43"/>
    <mergeCell ref="AI44:AL44"/>
    <mergeCell ref="AI45:AL45"/>
    <mergeCell ref="AI46:AL46"/>
    <mergeCell ref="AI47:AL47"/>
    <mergeCell ref="AI48:AL48"/>
    <mergeCell ref="AI49:AL49"/>
    <mergeCell ref="AI50:AL50"/>
    <mergeCell ref="AI51:AL51"/>
    <mergeCell ref="AI52:AL52"/>
    <mergeCell ref="AI53:AL53"/>
    <mergeCell ref="AI54:AL54"/>
    <mergeCell ref="AI55:AL55"/>
    <mergeCell ref="AI56:AL56"/>
    <mergeCell ref="AI57:AL57"/>
    <mergeCell ref="AI58:AL58"/>
    <mergeCell ref="AF41:AH41"/>
    <mergeCell ref="AF42:AH42"/>
    <mergeCell ref="AF43:AH43"/>
    <mergeCell ref="AF44:AH44"/>
    <mergeCell ref="AF45:AH45"/>
    <mergeCell ref="AF46:AH46"/>
    <mergeCell ref="AF47:AH47"/>
    <mergeCell ref="AF48:AH48"/>
    <mergeCell ref="AF49:AH49"/>
    <mergeCell ref="AF50:AH50"/>
    <mergeCell ref="AF51:AH51"/>
    <mergeCell ref="AF52:AH52"/>
    <mergeCell ref="AF53:AH53"/>
    <mergeCell ref="W50:Y50"/>
    <mergeCell ref="W51:Y51"/>
    <mergeCell ref="W52:Y52"/>
    <mergeCell ref="W53:Y53"/>
    <mergeCell ref="W54:Y54"/>
    <mergeCell ref="AF54:AH54"/>
    <mergeCell ref="AF55:AH55"/>
    <mergeCell ref="AF56:AH56"/>
    <mergeCell ref="AF57:AH57"/>
    <mergeCell ref="AC43:AE43"/>
    <mergeCell ref="AC44:AE44"/>
    <mergeCell ref="AC45:AE45"/>
    <mergeCell ref="AC46:AE46"/>
    <mergeCell ref="AC47:AE47"/>
    <mergeCell ref="AC48:AE48"/>
    <mergeCell ref="AC49:AE49"/>
    <mergeCell ref="AC50:AE50"/>
    <mergeCell ref="AC51:AE51"/>
    <mergeCell ref="AC52:AE52"/>
    <mergeCell ref="AC53:AE53"/>
    <mergeCell ref="AC54:AE54"/>
    <mergeCell ref="AC55:AE55"/>
    <mergeCell ref="AC56:AE56"/>
    <mergeCell ref="AC57:AE57"/>
    <mergeCell ref="Q48:S48"/>
    <mergeCell ref="Q49:S49"/>
    <mergeCell ref="Z48:AB48"/>
    <mergeCell ref="Z49:AB49"/>
    <mergeCell ref="Z50:AB50"/>
    <mergeCell ref="AC58:AE58"/>
    <mergeCell ref="Z46:AB46"/>
    <mergeCell ref="Z47:AB47"/>
    <mergeCell ref="A48:D48"/>
    <mergeCell ref="A49:D49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W55:Y55"/>
    <mergeCell ref="W56:Y56"/>
    <mergeCell ref="W57:Y57"/>
    <mergeCell ref="W58:Y58"/>
    <mergeCell ref="W41:Y41"/>
    <mergeCell ref="W42:Y42"/>
    <mergeCell ref="W43:Y43"/>
    <mergeCell ref="W44:Y44"/>
    <mergeCell ref="W45:Y45"/>
    <mergeCell ref="W46:Y46"/>
    <mergeCell ref="W47:Y47"/>
    <mergeCell ref="W48:Y48"/>
    <mergeCell ref="W49:Y49"/>
    <mergeCell ref="BO71:BQ71"/>
    <mergeCell ref="AM64:AP64"/>
    <mergeCell ref="AM65:AP65"/>
    <mergeCell ref="AM66:AP66"/>
    <mergeCell ref="AM68:AP68"/>
    <mergeCell ref="R74:U74"/>
    <mergeCell ref="BR70:BT70"/>
    <mergeCell ref="BU70:BW70"/>
    <mergeCell ref="BR71:BT71"/>
    <mergeCell ref="BU71:BW71"/>
    <mergeCell ref="BR69:BT69"/>
    <mergeCell ref="BR13:BT13"/>
    <mergeCell ref="AF68:AH68"/>
    <mergeCell ref="AC68:AE68"/>
    <mergeCell ref="Z68:AB68"/>
    <mergeCell ref="W68:Y68"/>
    <mergeCell ref="BU68:BW68"/>
    <mergeCell ref="BR68:BT68"/>
    <mergeCell ref="BO68:BQ68"/>
    <mergeCell ref="BL68:BN68"/>
    <mergeCell ref="BI68:BK68"/>
    <mergeCell ref="BR66:BT66"/>
    <mergeCell ref="BU66:BW66"/>
    <mergeCell ref="BR67:BT67"/>
    <mergeCell ref="BU67:BW67"/>
    <mergeCell ref="BL13:BN13"/>
    <mergeCell ref="BO13:BQ13"/>
    <mergeCell ref="BU13:BW13"/>
    <mergeCell ref="BO15:BQ15"/>
    <mergeCell ref="Q45:S45"/>
    <mergeCell ref="Q46:S46"/>
    <mergeCell ref="Q47:S47"/>
    <mergeCell ref="BI61:BK61"/>
    <mergeCell ref="AI72:AL72"/>
    <mergeCell ref="AM72:AP72"/>
    <mergeCell ref="Y72:AH72"/>
    <mergeCell ref="AV71:AY71"/>
    <mergeCell ref="AR71:AU71"/>
    <mergeCell ref="AI71:AL71"/>
    <mergeCell ref="AF71:AH71"/>
    <mergeCell ref="W71:Y71"/>
    <mergeCell ref="AM71:AP71"/>
    <mergeCell ref="BD69:BH69"/>
    <mergeCell ref="BD70:BH70"/>
    <mergeCell ref="BD68:BH68"/>
    <mergeCell ref="AZ71:BC71"/>
    <mergeCell ref="AV67:AY67"/>
    <mergeCell ref="AV69:AY69"/>
    <mergeCell ref="AV70:AY70"/>
    <mergeCell ref="AR67:AU67"/>
    <mergeCell ref="AR69:AU69"/>
    <mergeCell ref="AR70:AU70"/>
    <mergeCell ref="AZ69:BC69"/>
    <mergeCell ref="AZ70:BC70"/>
    <mergeCell ref="AV68:AY68"/>
    <mergeCell ref="BU16:BW16"/>
    <mergeCell ref="BR59:BT59"/>
    <mergeCell ref="BU59:BW59"/>
    <mergeCell ref="BO64:BQ64"/>
    <mergeCell ref="BO65:BQ65"/>
    <mergeCell ref="BO66:BQ66"/>
    <mergeCell ref="BO67:BQ67"/>
    <mergeCell ref="BO69:BQ69"/>
    <mergeCell ref="BO70:BQ70"/>
    <mergeCell ref="BO16:BQ16"/>
    <mergeCell ref="BO59:BQ59"/>
    <mergeCell ref="BO60:BQ60"/>
    <mergeCell ref="BO61:BQ61"/>
    <mergeCell ref="BO62:BQ62"/>
    <mergeCell ref="BO63:BQ63"/>
    <mergeCell ref="BO14:BQ14"/>
    <mergeCell ref="BU69:BW69"/>
    <mergeCell ref="BO39:BQ39"/>
    <mergeCell ref="BR63:BT63"/>
    <mergeCell ref="BU63:BW63"/>
    <mergeCell ref="BR64:BT64"/>
    <mergeCell ref="BU64:BW64"/>
    <mergeCell ref="BR65:BT65"/>
    <mergeCell ref="BU65:BW65"/>
    <mergeCell ref="BR60:BT60"/>
    <mergeCell ref="BU60:BW60"/>
    <mergeCell ref="BO17:BQ17"/>
    <mergeCell ref="BR61:BT61"/>
    <mergeCell ref="BU61:BW61"/>
    <mergeCell ref="BR62:BT62"/>
    <mergeCell ref="BU62:BW62"/>
    <mergeCell ref="BO44:BQ44"/>
    <mergeCell ref="A77:R77"/>
    <mergeCell ref="BJ78:BP78"/>
    <mergeCell ref="BJ76:BP76"/>
    <mergeCell ref="E59:H59"/>
    <mergeCell ref="E60:H60"/>
    <mergeCell ref="E61:H61"/>
    <mergeCell ref="BL69:BN69"/>
    <mergeCell ref="BL70:BN70"/>
    <mergeCell ref="BL71:BN71"/>
    <mergeCell ref="BJ77:BS77"/>
    <mergeCell ref="A59:D59"/>
    <mergeCell ref="A60:D60"/>
    <mergeCell ref="A61:D61"/>
    <mergeCell ref="A74:Q74"/>
    <mergeCell ref="A75:U75"/>
    <mergeCell ref="BI65:BK65"/>
    <mergeCell ref="BI66:BK66"/>
    <mergeCell ref="BI67:BK67"/>
    <mergeCell ref="BI69:BK69"/>
    <mergeCell ref="BI70:BK70"/>
    <mergeCell ref="BI71:BK71"/>
    <mergeCell ref="BD71:BH71"/>
    <mergeCell ref="BD66:BH66"/>
    <mergeCell ref="BD67:BH67"/>
    <mergeCell ref="AI59:AL59"/>
    <mergeCell ref="AI60:AL60"/>
    <mergeCell ref="AI61:AL61"/>
    <mergeCell ref="AM59:AP59"/>
    <mergeCell ref="AM60:AP60"/>
    <mergeCell ref="AM61:AP61"/>
    <mergeCell ref="Z60:AB60"/>
    <mergeCell ref="Z61:AB61"/>
    <mergeCell ref="BL14:BN14"/>
    <mergeCell ref="BL15:BN15"/>
    <mergeCell ref="BL16:BN16"/>
    <mergeCell ref="BL62:BN62"/>
    <mergeCell ref="BL63:BN63"/>
    <mergeCell ref="BL64:BN64"/>
    <mergeCell ref="BL65:BN65"/>
    <mergeCell ref="BL66:BN66"/>
    <mergeCell ref="BL67:BN67"/>
    <mergeCell ref="BL59:BN59"/>
    <mergeCell ref="BL60:BN60"/>
    <mergeCell ref="BL61:BN61"/>
    <mergeCell ref="BL41:BN41"/>
    <mergeCell ref="BL42:BN42"/>
    <mergeCell ref="BL43:BN43"/>
    <mergeCell ref="BL44:BN44"/>
    <mergeCell ref="BL45:BN45"/>
    <mergeCell ref="BL46:BN46"/>
    <mergeCell ref="BL47:BN47"/>
    <mergeCell ref="BL48:BN48"/>
    <mergeCell ref="BL49:BN49"/>
    <mergeCell ref="BL50:BN50"/>
    <mergeCell ref="BL51:BN51"/>
    <mergeCell ref="BL52:BN52"/>
    <mergeCell ref="BL53:BN53"/>
    <mergeCell ref="BL54:BN54"/>
    <mergeCell ref="BL55:BN55"/>
    <mergeCell ref="BL56:BN56"/>
    <mergeCell ref="BL57:BN57"/>
    <mergeCell ref="BL58:BN58"/>
    <mergeCell ref="BI14:BK14"/>
    <mergeCell ref="BI15:BK15"/>
    <mergeCell ref="BI16:BK16"/>
    <mergeCell ref="BI62:BK62"/>
    <mergeCell ref="BI63:BK63"/>
    <mergeCell ref="BI64:BK64"/>
    <mergeCell ref="BD64:BH64"/>
    <mergeCell ref="BD65:BH65"/>
    <mergeCell ref="BD13:BH13"/>
    <mergeCell ref="BD59:BH59"/>
    <mergeCell ref="BD60:BH60"/>
    <mergeCell ref="BD61:BH61"/>
    <mergeCell ref="BI59:BK59"/>
    <mergeCell ref="BI60:BK60"/>
    <mergeCell ref="BD14:BH14"/>
    <mergeCell ref="BD15:BH15"/>
    <mergeCell ref="BD16:BH16"/>
    <mergeCell ref="BD62:BH62"/>
    <mergeCell ref="BD63:BH63"/>
    <mergeCell ref="BD17:BH17"/>
    <mergeCell ref="BD18:BH18"/>
    <mergeCell ref="BD19:BH19"/>
    <mergeCell ref="BD20:BH20"/>
    <mergeCell ref="BD41:BH41"/>
    <mergeCell ref="BD42:BH42"/>
    <mergeCell ref="BD43:BH43"/>
    <mergeCell ref="BD44:BH44"/>
    <mergeCell ref="BD45:BH45"/>
    <mergeCell ref="BD46:BH46"/>
    <mergeCell ref="BD47:BH47"/>
    <mergeCell ref="BD48:BH48"/>
    <mergeCell ref="BD49:BH49"/>
    <mergeCell ref="AZ14:BC14"/>
    <mergeCell ref="AZ15:BC15"/>
    <mergeCell ref="AZ16:BC16"/>
    <mergeCell ref="AZ62:BC62"/>
    <mergeCell ref="AZ63:BC63"/>
    <mergeCell ref="AZ64:BC64"/>
    <mergeCell ref="AZ65:BC65"/>
    <mergeCell ref="AZ66:BC66"/>
    <mergeCell ref="AZ68:BC68"/>
    <mergeCell ref="AZ41:BC41"/>
    <mergeCell ref="AZ42:BC42"/>
    <mergeCell ref="AZ43:BC43"/>
    <mergeCell ref="AZ44:BC44"/>
    <mergeCell ref="AZ45:BC45"/>
    <mergeCell ref="AZ46:BC46"/>
    <mergeCell ref="AZ47:BC47"/>
    <mergeCell ref="AZ48:BC48"/>
    <mergeCell ref="AZ67:BC67"/>
    <mergeCell ref="AZ37:BC37"/>
    <mergeCell ref="AZ38:BC38"/>
    <mergeCell ref="AZ39:BC39"/>
    <mergeCell ref="AZ40:BC40"/>
    <mergeCell ref="AZ59:BC59"/>
    <mergeCell ref="AZ60:BC60"/>
    <mergeCell ref="AZ61:BC61"/>
    <mergeCell ref="AZ54:BC54"/>
    <mergeCell ref="AZ55:BC55"/>
    <mergeCell ref="AZ56:BC56"/>
    <mergeCell ref="AZ57:BC57"/>
    <mergeCell ref="AZ58:BC58"/>
    <mergeCell ref="AZ35:BC35"/>
    <mergeCell ref="AZ36:BC36"/>
    <mergeCell ref="AM54:AP54"/>
    <mergeCell ref="AR68:AU68"/>
    <mergeCell ref="AV14:AY14"/>
    <mergeCell ref="AV15:AY15"/>
    <mergeCell ref="AV16:AY16"/>
    <mergeCell ref="AV62:AY62"/>
    <mergeCell ref="AV63:AY63"/>
    <mergeCell ref="AR14:AU14"/>
    <mergeCell ref="AR15:AU15"/>
    <mergeCell ref="AR16:AU16"/>
    <mergeCell ref="AR62:AU62"/>
    <mergeCell ref="AR63:AU63"/>
    <mergeCell ref="AR64:AU64"/>
    <mergeCell ref="AR65:AU65"/>
    <mergeCell ref="AR66:AU66"/>
    <mergeCell ref="AV64:AY64"/>
    <mergeCell ref="AV65:AY65"/>
    <mergeCell ref="AV66:AY66"/>
    <mergeCell ref="AV59:AY59"/>
    <mergeCell ref="AV60:AY60"/>
    <mergeCell ref="AV61:AY61"/>
    <mergeCell ref="AR59:AU59"/>
    <mergeCell ref="AR60:AU60"/>
    <mergeCell ref="AR61:AU61"/>
    <mergeCell ref="AM55:AP55"/>
    <mergeCell ref="AM56:AP56"/>
    <mergeCell ref="AM57:AP57"/>
    <mergeCell ref="AM58:AP58"/>
    <mergeCell ref="AR41:AU41"/>
    <mergeCell ref="AR42:AU42"/>
    <mergeCell ref="AR43:AU43"/>
    <mergeCell ref="AR44:AU44"/>
    <mergeCell ref="AI67:AL67"/>
    <mergeCell ref="AI69:AL69"/>
    <mergeCell ref="AI70:AL70"/>
    <mergeCell ref="AF67:AH67"/>
    <mergeCell ref="AF69:AH69"/>
    <mergeCell ref="AF70:AH70"/>
    <mergeCell ref="AM67:AP67"/>
    <mergeCell ref="AM69:AP69"/>
    <mergeCell ref="AM70:AP70"/>
    <mergeCell ref="AI68:AL68"/>
    <mergeCell ref="AM14:AP14"/>
    <mergeCell ref="AM15:AP15"/>
    <mergeCell ref="AM16:AP16"/>
    <mergeCell ref="AM62:AP62"/>
    <mergeCell ref="AM63:AP63"/>
    <mergeCell ref="AM41:AP41"/>
    <mergeCell ref="AM42:AP42"/>
    <mergeCell ref="AM43:AP43"/>
    <mergeCell ref="AM44:AP44"/>
    <mergeCell ref="AM45:AP45"/>
    <mergeCell ref="AM46:AP46"/>
    <mergeCell ref="AM47:AP47"/>
    <mergeCell ref="AM48:AP48"/>
    <mergeCell ref="AM49:AP49"/>
    <mergeCell ref="AM50:AP50"/>
    <mergeCell ref="AM51:AP51"/>
    <mergeCell ref="AM52:AP52"/>
    <mergeCell ref="AM53:AP53"/>
    <mergeCell ref="AI14:AL14"/>
    <mergeCell ref="AI15:AL15"/>
    <mergeCell ref="AI16:AL16"/>
    <mergeCell ref="AI62:AL62"/>
    <mergeCell ref="AI63:AL63"/>
    <mergeCell ref="AC71:AE71"/>
    <mergeCell ref="AF14:AH14"/>
    <mergeCell ref="AF15:AH15"/>
    <mergeCell ref="AF16:AH16"/>
    <mergeCell ref="AF62:AH62"/>
    <mergeCell ref="AF63:AH63"/>
    <mergeCell ref="AF64:AH64"/>
    <mergeCell ref="AF65:AH65"/>
    <mergeCell ref="AF66:AH66"/>
    <mergeCell ref="AC64:AE64"/>
    <mergeCell ref="AC65:AE65"/>
    <mergeCell ref="AC66:AE66"/>
    <mergeCell ref="AC67:AE67"/>
    <mergeCell ref="AC69:AE69"/>
    <mergeCell ref="AC70:AE70"/>
    <mergeCell ref="AI64:AL64"/>
    <mergeCell ref="AI65:AL65"/>
    <mergeCell ref="AI66:AL66"/>
    <mergeCell ref="AC36:AE36"/>
    <mergeCell ref="AC59:AE59"/>
    <mergeCell ref="AC60:AE60"/>
    <mergeCell ref="AC61:AE61"/>
    <mergeCell ref="AF59:AH59"/>
    <mergeCell ref="AF60:AH60"/>
    <mergeCell ref="AF61:AH61"/>
    <mergeCell ref="AC41:AE41"/>
    <mergeCell ref="AC42:AE42"/>
    <mergeCell ref="AC17:AE17"/>
    <mergeCell ref="AC18:AE18"/>
    <mergeCell ref="AC19:AE19"/>
    <mergeCell ref="AC20:AE20"/>
    <mergeCell ref="Z67:AB67"/>
    <mergeCell ref="Z69:AB69"/>
    <mergeCell ref="Z70:AB70"/>
    <mergeCell ref="Z71:AB71"/>
    <mergeCell ref="AC14:AE14"/>
    <mergeCell ref="AC15:AE15"/>
    <mergeCell ref="AC16:AE16"/>
    <mergeCell ref="AC62:AE62"/>
    <mergeCell ref="AC63:AE63"/>
    <mergeCell ref="Z14:AB14"/>
    <mergeCell ref="Z15:AB15"/>
    <mergeCell ref="Z16:AB16"/>
    <mergeCell ref="Z62:AB62"/>
    <mergeCell ref="Z63:AB63"/>
    <mergeCell ref="Z64:AB64"/>
    <mergeCell ref="Z65:AB65"/>
    <mergeCell ref="Z66:AB66"/>
    <mergeCell ref="Z59:AB59"/>
    <mergeCell ref="Z41:AB41"/>
    <mergeCell ref="Z42:AB42"/>
    <mergeCell ref="Z43:AB43"/>
    <mergeCell ref="Z44:AB44"/>
    <mergeCell ref="Z45:AB45"/>
    <mergeCell ref="Z35:AB35"/>
    <mergeCell ref="Z51:AB51"/>
    <mergeCell ref="Z52:AB52"/>
    <mergeCell ref="Z53:AB53"/>
    <mergeCell ref="Z54:AB54"/>
    <mergeCell ref="Z55:AB55"/>
    <mergeCell ref="Z56:AB56"/>
    <mergeCell ref="Z57:AB57"/>
    <mergeCell ref="Z58:AB58"/>
    <mergeCell ref="E52:H52"/>
    <mergeCell ref="E53:H53"/>
    <mergeCell ref="E54:H54"/>
    <mergeCell ref="E55:H55"/>
    <mergeCell ref="E56:H56"/>
    <mergeCell ref="E57:H57"/>
    <mergeCell ref="E58:H58"/>
    <mergeCell ref="E39:H39"/>
    <mergeCell ref="E40:H40"/>
    <mergeCell ref="E64:H64"/>
    <mergeCell ref="E65:H65"/>
    <mergeCell ref="E66:H66"/>
    <mergeCell ref="E67:H67"/>
    <mergeCell ref="E69:H69"/>
    <mergeCell ref="E70:H70"/>
    <mergeCell ref="E68:H68"/>
    <mergeCell ref="E50:H50"/>
    <mergeCell ref="E51:H51"/>
    <mergeCell ref="A13:D13"/>
    <mergeCell ref="A63:D63"/>
    <mergeCell ref="A64:D64"/>
    <mergeCell ref="A65:D65"/>
    <mergeCell ref="A66:D66"/>
    <mergeCell ref="A67:D67"/>
    <mergeCell ref="A69:D69"/>
    <mergeCell ref="A68:D68"/>
    <mergeCell ref="A14:D14"/>
    <mergeCell ref="A15:D15"/>
    <mergeCell ref="A16:D16"/>
    <mergeCell ref="A62:D62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17:D17"/>
    <mergeCell ref="A18:D18"/>
    <mergeCell ref="A19:D19"/>
    <mergeCell ref="A20:D20"/>
    <mergeCell ref="A41:D41"/>
    <mergeCell ref="A42:D42"/>
    <mergeCell ref="A43:D43"/>
    <mergeCell ref="A44:D44"/>
    <mergeCell ref="A45:D45"/>
    <mergeCell ref="A46:D46"/>
    <mergeCell ref="A47:D47"/>
    <mergeCell ref="BI73:BW73"/>
    <mergeCell ref="BP74:BW74"/>
    <mergeCell ref="A78:K78"/>
    <mergeCell ref="BQ76:CE76"/>
    <mergeCell ref="BT77:CE77"/>
    <mergeCell ref="BQ78:CE78"/>
    <mergeCell ref="AB75:AD75"/>
    <mergeCell ref="CC73:CE73"/>
    <mergeCell ref="CC74:CE74"/>
    <mergeCell ref="V75:W75"/>
    <mergeCell ref="A70:D70"/>
    <mergeCell ref="A71:D71"/>
    <mergeCell ref="E14:H14"/>
    <mergeCell ref="E15:H15"/>
    <mergeCell ref="E16:H16"/>
    <mergeCell ref="E62:H62"/>
    <mergeCell ref="E63:H63"/>
    <mergeCell ref="W59:Y59"/>
    <mergeCell ref="W60:Y60"/>
    <mergeCell ref="W61:Y61"/>
    <mergeCell ref="W14:Y14"/>
    <mergeCell ref="W15:Y15"/>
    <mergeCell ref="W16:Y16"/>
    <mergeCell ref="W62:Y62"/>
    <mergeCell ref="W63:Y63"/>
    <mergeCell ref="E71:H71"/>
    <mergeCell ref="W64:Y64"/>
    <mergeCell ref="W65:Y65"/>
    <mergeCell ref="W66:Y66"/>
    <mergeCell ref="W67:Y67"/>
    <mergeCell ref="W69:Y69"/>
    <mergeCell ref="W70:Y70"/>
    <mergeCell ref="E13:H13"/>
    <mergeCell ref="W13:Y13"/>
    <mergeCell ref="Z13:AB13"/>
    <mergeCell ref="AC13:AE13"/>
    <mergeCell ref="AF13:AH13"/>
    <mergeCell ref="AZ11:BC12"/>
    <mergeCell ref="BD11:BH12"/>
    <mergeCell ref="AF11:AH12"/>
    <mergeCell ref="I11:V12"/>
    <mergeCell ref="AV11:AY12"/>
    <mergeCell ref="AI13:AL13"/>
    <mergeCell ref="AM13:AP13"/>
    <mergeCell ref="AR13:AU13"/>
    <mergeCell ref="AV13:AY13"/>
    <mergeCell ref="AZ13:BC13"/>
    <mergeCell ref="BI11:CE12"/>
    <mergeCell ref="E11:H11"/>
    <mergeCell ref="E12:H12"/>
    <mergeCell ref="BI13:BK13"/>
    <mergeCell ref="I13:P13"/>
    <mergeCell ref="BY9:CB9"/>
    <mergeCell ref="CB3:CE3"/>
    <mergeCell ref="BX3:CA3"/>
    <mergeCell ref="BT3:BW3"/>
    <mergeCell ref="BL2:BS3"/>
    <mergeCell ref="BT2:CE2"/>
    <mergeCell ref="AG6:AH6"/>
    <mergeCell ref="AV6:AZ6"/>
    <mergeCell ref="AX5:AZ5"/>
    <mergeCell ref="AD2:AV2"/>
    <mergeCell ref="A5:H5"/>
    <mergeCell ref="I5:L5"/>
    <mergeCell ref="M5:P5"/>
    <mergeCell ref="Q5:T5"/>
    <mergeCell ref="A2:H2"/>
    <mergeCell ref="M2:P2"/>
    <mergeCell ref="Q2:T2"/>
    <mergeCell ref="I2:L2"/>
    <mergeCell ref="A3:H3"/>
    <mergeCell ref="I3:L3"/>
    <mergeCell ref="M3:P3"/>
    <mergeCell ref="Q3:T3"/>
    <mergeCell ref="A4:H4"/>
    <mergeCell ref="I4:L4"/>
    <mergeCell ref="M4:P4"/>
    <mergeCell ref="Q4:T4"/>
    <mergeCell ref="CC9:CE9"/>
    <mergeCell ref="W9:Y9"/>
    <mergeCell ref="Z9:AC9"/>
    <mergeCell ref="BI9:BL9"/>
    <mergeCell ref="BM9:BP9"/>
    <mergeCell ref="BQ9:BT9"/>
    <mergeCell ref="BX4:CA4"/>
    <mergeCell ref="CB4:CE4"/>
    <mergeCell ref="BT5:BW5"/>
    <mergeCell ref="BX5:CA5"/>
    <mergeCell ref="CB5:CE5"/>
    <mergeCell ref="V5:AC5"/>
    <mergeCell ref="V4:AB4"/>
    <mergeCell ref="P6:Z6"/>
    <mergeCell ref="CC8:CE8"/>
    <mergeCell ref="BY8:CB8"/>
    <mergeCell ref="BI7:CE7"/>
    <mergeCell ref="A7:AC7"/>
    <mergeCell ref="BI8:BL8"/>
    <mergeCell ref="BM8:BP8"/>
    <mergeCell ref="BQ8:BT8"/>
    <mergeCell ref="BU8:BX8"/>
    <mergeCell ref="G8:J8"/>
    <mergeCell ref="K8:N8"/>
    <mergeCell ref="S8:V8"/>
    <mergeCell ref="O8:R8"/>
    <mergeCell ref="W8:Y8"/>
    <mergeCell ref="Z8:AC8"/>
    <mergeCell ref="A8:C8"/>
    <mergeCell ref="D8:F8"/>
    <mergeCell ref="A38:D38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W74:Y74"/>
    <mergeCell ref="Z74:AA74"/>
    <mergeCell ref="AC74:AE74"/>
    <mergeCell ref="AF74:AG74"/>
    <mergeCell ref="BL4:BS4"/>
    <mergeCell ref="BL5:BS5"/>
    <mergeCell ref="BT4:BW4"/>
    <mergeCell ref="BU9:BX9"/>
    <mergeCell ref="A9:C9"/>
    <mergeCell ref="D9:F9"/>
    <mergeCell ref="G9:J9"/>
    <mergeCell ref="K9:N9"/>
    <mergeCell ref="O9:R9"/>
    <mergeCell ref="S9:V9"/>
    <mergeCell ref="A11:D12"/>
    <mergeCell ref="W11:Y12"/>
    <mergeCell ref="Z11:AB12"/>
    <mergeCell ref="AC11:AE12"/>
    <mergeCell ref="AR12:AU12"/>
    <mergeCell ref="AQ11:AU11"/>
    <mergeCell ref="AM11:AP12"/>
    <mergeCell ref="AI11:AL12"/>
    <mergeCell ref="A39:D39"/>
    <mergeCell ref="A40:D40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A30:D30"/>
    <mergeCell ref="A31:D31"/>
    <mergeCell ref="A32:D32"/>
    <mergeCell ref="A33:D33"/>
    <mergeCell ref="A34:D34"/>
    <mergeCell ref="A35:D35"/>
    <mergeCell ref="A36:D36"/>
    <mergeCell ref="A37:D37"/>
    <mergeCell ref="I38:P38"/>
    <mergeCell ref="I39:P39"/>
    <mergeCell ref="I40:P40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I26:P26"/>
    <mergeCell ref="I27:P27"/>
    <mergeCell ref="I28:P28"/>
    <mergeCell ref="I29:P29"/>
    <mergeCell ref="I30:P30"/>
    <mergeCell ref="I31:P31"/>
    <mergeCell ref="I32:P32"/>
    <mergeCell ref="T35:V35"/>
    <mergeCell ref="T36:V36"/>
    <mergeCell ref="T37:V37"/>
    <mergeCell ref="T38:V38"/>
    <mergeCell ref="T39:V39"/>
    <mergeCell ref="T40:V40"/>
    <mergeCell ref="W17:Y17"/>
    <mergeCell ref="W18:Y18"/>
    <mergeCell ref="W19:Y19"/>
    <mergeCell ref="W20:Y20"/>
    <mergeCell ref="W21:Y21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T26:V26"/>
    <mergeCell ref="T27:V27"/>
    <mergeCell ref="T28:V28"/>
    <mergeCell ref="T29:V29"/>
    <mergeCell ref="T30:V30"/>
    <mergeCell ref="T31:V31"/>
    <mergeCell ref="T32:V32"/>
    <mergeCell ref="T33:V33"/>
    <mergeCell ref="W35:Y35"/>
    <mergeCell ref="W36:Y36"/>
    <mergeCell ref="W37:Y37"/>
    <mergeCell ref="W38:Y38"/>
    <mergeCell ref="W39:Y39"/>
    <mergeCell ref="W40:Y40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Z28:AB28"/>
    <mergeCell ref="Z29:AB29"/>
    <mergeCell ref="Z30:AB30"/>
    <mergeCell ref="Z31:AB31"/>
    <mergeCell ref="Z32:AB32"/>
    <mergeCell ref="Z33:AB33"/>
    <mergeCell ref="Z34:AB34"/>
    <mergeCell ref="Z36:AB36"/>
    <mergeCell ref="Z37:AB37"/>
    <mergeCell ref="Z38:AB38"/>
    <mergeCell ref="Z39:AB39"/>
    <mergeCell ref="Z40:AB40"/>
    <mergeCell ref="AF37:AH37"/>
    <mergeCell ref="AF38:AH38"/>
    <mergeCell ref="AF39:AH39"/>
    <mergeCell ref="AF40:AH4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  <mergeCell ref="AC37:AE37"/>
    <mergeCell ref="AC38:AE38"/>
    <mergeCell ref="AI24:AL24"/>
    <mergeCell ref="AI25:AL25"/>
    <mergeCell ref="AI26:AL26"/>
    <mergeCell ref="AI27:AL27"/>
    <mergeCell ref="AI28:AL28"/>
    <mergeCell ref="AI29:AL29"/>
    <mergeCell ref="AI30:AL30"/>
    <mergeCell ref="AI31:AL31"/>
    <mergeCell ref="AI32:AL32"/>
    <mergeCell ref="AI33:AL33"/>
    <mergeCell ref="AC39:AE39"/>
    <mergeCell ref="AC40:AE40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AF25:AH25"/>
    <mergeCell ref="AF26:AH26"/>
    <mergeCell ref="AF27:AH27"/>
    <mergeCell ref="AF28:AH28"/>
    <mergeCell ref="AF29:AH29"/>
    <mergeCell ref="AF30:AH30"/>
    <mergeCell ref="AF31:AH31"/>
    <mergeCell ref="AF32:AH32"/>
    <mergeCell ref="AF33:AH33"/>
    <mergeCell ref="AF34:AH34"/>
    <mergeCell ref="AF35:AH35"/>
    <mergeCell ref="AF36:AH36"/>
    <mergeCell ref="AM40:AP40"/>
    <mergeCell ref="AI37:AL37"/>
    <mergeCell ref="AI38:AL38"/>
    <mergeCell ref="AI39:AL39"/>
    <mergeCell ref="AI40:AL40"/>
    <mergeCell ref="AM17:AP17"/>
    <mergeCell ref="AM18:AP18"/>
    <mergeCell ref="AM19:AP19"/>
    <mergeCell ref="AM20:AP20"/>
    <mergeCell ref="AM21:AP21"/>
    <mergeCell ref="AM22:AP22"/>
    <mergeCell ref="AM23:AP23"/>
    <mergeCell ref="AM24:AP24"/>
    <mergeCell ref="AM25:AP25"/>
    <mergeCell ref="AM26:AP26"/>
    <mergeCell ref="AM27:AP27"/>
    <mergeCell ref="AM28:AP28"/>
    <mergeCell ref="AM29:AP29"/>
    <mergeCell ref="AM30:AP30"/>
    <mergeCell ref="AM31:AP31"/>
    <mergeCell ref="AM32:AP32"/>
    <mergeCell ref="AM33:AP33"/>
    <mergeCell ref="AM34:AP34"/>
    <mergeCell ref="AM35:AP35"/>
    <mergeCell ref="AM36:AP36"/>
    <mergeCell ref="AI17:AL17"/>
    <mergeCell ref="AI18:AL18"/>
    <mergeCell ref="AI19:AL19"/>
    <mergeCell ref="AI20:AL20"/>
    <mergeCell ref="AI21:AL21"/>
    <mergeCell ref="AI22:AL22"/>
    <mergeCell ref="AI23:AL23"/>
    <mergeCell ref="AR28:AU28"/>
    <mergeCell ref="AR29:AU29"/>
    <mergeCell ref="AR30:AU30"/>
    <mergeCell ref="AR31:AU31"/>
    <mergeCell ref="AR32:AU32"/>
    <mergeCell ref="AR33:AU33"/>
    <mergeCell ref="AR34:AU34"/>
    <mergeCell ref="AR35:AU35"/>
    <mergeCell ref="AR36:AU36"/>
    <mergeCell ref="AM37:AP37"/>
    <mergeCell ref="AM38:AP38"/>
    <mergeCell ref="AM39:AP39"/>
    <mergeCell ref="AR37:AU37"/>
    <mergeCell ref="AR38:AU38"/>
    <mergeCell ref="AR39:AU39"/>
    <mergeCell ref="AI34:AL34"/>
    <mergeCell ref="AI35:AL35"/>
    <mergeCell ref="AI36:AL36"/>
    <mergeCell ref="AR40:AU40"/>
    <mergeCell ref="AV17:AY17"/>
    <mergeCell ref="AV18:AY18"/>
    <mergeCell ref="AV19:AY19"/>
    <mergeCell ref="AV20:AY20"/>
    <mergeCell ref="AV21:AY21"/>
    <mergeCell ref="AV22:AY22"/>
    <mergeCell ref="AV23:AY23"/>
    <mergeCell ref="AV24:AY24"/>
    <mergeCell ref="AV25:AY25"/>
    <mergeCell ref="AV26:AY26"/>
    <mergeCell ref="AV27:AY27"/>
    <mergeCell ref="AV28:AY28"/>
    <mergeCell ref="AV29:AY29"/>
    <mergeCell ref="AV30:AY30"/>
    <mergeCell ref="AV31:AY31"/>
    <mergeCell ref="AV32:AY32"/>
    <mergeCell ref="AV33:AY33"/>
    <mergeCell ref="AV34:AY34"/>
    <mergeCell ref="AV35:AY35"/>
    <mergeCell ref="AV36:AY36"/>
    <mergeCell ref="AR17:AU17"/>
    <mergeCell ref="AR18:AU18"/>
    <mergeCell ref="AR19:AU19"/>
    <mergeCell ref="AR20:AU20"/>
    <mergeCell ref="AR21:AU21"/>
    <mergeCell ref="AR22:AU22"/>
    <mergeCell ref="AR23:AU23"/>
    <mergeCell ref="AR24:AU24"/>
    <mergeCell ref="AR25:AU25"/>
    <mergeCell ref="AR26:AU26"/>
    <mergeCell ref="AR27:AU27"/>
    <mergeCell ref="AV37:AY37"/>
    <mergeCell ref="AV38:AY38"/>
    <mergeCell ref="AV39:AY39"/>
    <mergeCell ref="AV40:AY40"/>
    <mergeCell ref="AZ17:BC17"/>
    <mergeCell ref="AZ18:BC18"/>
    <mergeCell ref="AZ19:BC19"/>
    <mergeCell ref="AZ20:BC20"/>
    <mergeCell ref="AZ21:BC21"/>
    <mergeCell ref="AZ22:BC22"/>
    <mergeCell ref="AZ23:BC23"/>
    <mergeCell ref="AZ24:BC24"/>
    <mergeCell ref="AZ25:BC25"/>
    <mergeCell ref="AZ26:BC26"/>
    <mergeCell ref="AZ27:BC27"/>
    <mergeCell ref="AZ28:BC28"/>
    <mergeCell ref="AZ29:BC29"/>
    <mergeCell ref="AZ30:BC30"/>
    <mergeCell ref="AZ31:BC31"/>
    <mergeCell ref="AZ32:BC32"/>
    <mergeCell ref="AZ33:BC33"/>
    <mergeCell ref="AZ34:BC34"/>
    <mergeCell ref="BD31:BH31"/>
    <mergeCell ref="BD32:BH32"/>
    <mergeCell ref="BD33:BH33"/>
    <mergeCell ref="BD34:BH34"/>
    <mergeCell ref="BD35:BH35"/>
    <mergeCell ref="BD36:BH36"/>
    <mergeCell ref="BD37:BH37"/>
    <mergeCell ref="BD38:BH38"/>
    <mergeCell ref="BD21:BH21"/>
    <mergeCell ref="BD22:BH22"/>
    <mergeCell ref="BD23:BH23"/>
    <mergeCell ref="BD24:BH24"/>
    <mergeCell ref="BD25:BH25"/>
    <mergeCell ref="BD26:BH26"/>
    <mergeCell ref="BD27:BH27"/>
    <mergeCell ref="BD28:BH28"/>
    <mergeCell ref="BD29:BH29"/>
    <mergeCell ref="BL34:BN34"/>
    <mergeCell ref="BL35:BN35"/>
    <mergeCell ref="BL36:BN36"/>
    <mergeCell ref="BL37:BN37"/>
    <mergeCell ref="BL38:BN38"/>
    <mergeCell ref="BL39:BN39"/>
    <mergeCell ref="BL40:BN40"/>
    <mergeCell ref="BD39:BH39"/>
    <mergeCell ref="BD40:BH40"/>
    <mergeCell ref="BI17:BK17"/>
    <mergeCell ref="BI18:BK18"/>
    <mergeCell ref="BI19:BK19"/>
    <mergeCell ref="BI20:BK20"/>
    <mergeCell ref="BI21:BK21"/>
    <mergeCell ref="BI22:BK22"/>
    <mergeCell ref="BI23:BK23"/>
    <mergeCell ref="BI24:BK24"/>
    <mergeCell ref="BI25:BK25"/>
    <mergeCell ref="BI26:BK26"/>
    <mergeCell ref="BI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38:BK38"/>
    <mergeCell ref="BD30:BH30"/>
    <mergeCell ref="BO22:BQ22"/>
    <mergeCell ref="BO23:BQ23"/>
    <mergeCell ref="BO24:BQ24"/>
    <mergeCell ref="BO25:BQ25"/>
    <mergeCell ref="BO26:BQ26"/>
    <mergeCell ref="BO27:BQ27"/>
    <mergeCell ref="BO28:BQ28"/>
    <mergeCell ref="BO29:BQ29"/>
    <mergeCell ref="BO30:BQ30"/>
    <mergeCell ref="BO31:BQ31"/>
    <mergeCell ref="BO32:BQ32"/>
    <mergeCell ref="BO33:BQ33"/>
    <mergeCell ref="BO34:BQ34"/>
    <mergeCell ref="BI39:BK39"/>
    <mergeCell ref="BI40:BK40"/>
    <mergeCell ref="BL17:BN17"/>
    <mergeCell ref="BL18:BN18"/>
    <mergeCell ref="BL19:BN19"/>
    <mergeCell ref="BL20:BN20"/>
    <mergeCell ref="BL21:BN21"/>
    <mergeCell ref="BL22:BN22"/>
    <mergeCell ref="BL23:BN23"/>
    <mergeCell ref="BL24:BN24"/>
    <mergeCell ref="BL25:BN25"/>
    <mergeCell ref="BL26:BN26"/>
    <mergeCell ref="BL27:BN27"/>
    <mergeCell ref="BL28:BN28"/>
    <mergeCell ref="BL29:BN29"/>
    <mergeCell ref="BL30:BN30"/>
    <mergeCell ref="BL31:BN31"/>
    <mergeCell ref="BL32:BN32"/>
    <mergeCell ref="BL33:BN33"/>
    <mergeCell ref="BO35:BQ35"/>
    <mergeCell ref="BO36:BQ36"/>
    <mergeCell ref="BO37:BQ37"/>
    <mergeCell ref="BO38:BQ38"/>
    <mergeCell ref="BO40:BQ40"/>
    <mergeCell ref="BR17:BT17"/>
    <mergeCell ref="BR18:BT18"/>
    <mergeCell ref="BR19:BT19"/>
    <mergeCell ref="BR20:BT20"/>
    <mergeCell ref="BR21:BT21"/>
    <mergeCell ref="BR22:BT22"/>
    <mergeCell ref="BR23:BT23"/>
    <mergeCell ref="BR24:BT24"/>
    <mergeCell ref="BR25:BT25"/>
    <mergeCell ref="BR26:BT26"/>
    <mergeCell ref="BR27:BT27"/>
    <mergeCell ref="BR28:BT28"/>
    <mergeCell ref="BR29:BT29"/>
    <mergeCell ref="BR30:BT30"/>
    <mergeCell ref="BR31:BT31"/>
    <mergeCell ref="BR32:BT32"/>
    <mergeCell ref="BR33:BT33"/>
    <mergeCell ref="BR34:BT34"/>
    <mergeCell ref="BR35:BT35"/>
    <mergeCell ref="BR36:BT36"/>
    <mergeCell ref="BR37:BT37"/>
    <mergeCell ref="BR38:BT38"/>
    <mergeCell ref="BR39:BT39"/>
    <mergeCell ref="BO18:BQ18"/>
    <mergeCell ref="BO19:BQ19"/>
    <mergeCell ref="BO20:BQ20"/>
    <mergeCell ref="BO21:BQ21"/>
    <mergeCell ref="BU40:BW40"/>
    <mergeCell ref="BX14:BY14"/>
    <mergeCell ref="BZ14:CB14"/>
    <mergeCell ref="BR40:BT40"/>
    <mergeCell ref="BU17:BW17"/>
    <mergeCell ref="BU18:BW18"/>
    <mergeCell ref="BU19:BW19"/>
    <mergeCell ref="BU20:BW20"/>
    <mergeCell ref="BU21:BW21"/>
    <mergeCell ref="BU22:BW22"/>
    <mergeCell ref="BU23:BW23"/>
    <mergeCell ref="BU24:BW24"/>
    <mergeCell ref="BU25:BW25"/>
    <mergeCell ref="BU26:BW26"/>
    <mergeCell ref="BU27:BW27"/>
    <mergeCell ref="BU28:BW28"/>
    <mergeCell ref="BU29:BW29"/>
    <mergeCell ref="BU30:BW30"/>
    <mergeCell ref="BU31:BW31"/>
    <mergeCell ref="BU32:BW32"/>
    <mergeCell ref="BU33:BW33"/>
    <mergeCell ref="BU34:BW34"/>
    <mergeCell ref="BU35:BW35"/>
    <mergeCell ref="BU36:BW36"/>
    <mergeCell ref="BU37:BW37"/>
    <mergeCell ref="BU38:BW38"/>
    <mergeCell ref="BU39:BW39"/>
    <mergeCell ref="BR14:BT14"/>
    <mergeCell ref="BU14:BW14"/>
    <mergeCell ref="BR15:BT15"/>
    <mergeCell ref="BU15:BW15"/>
    <mergeCell ref="BR16:BT16"/>
  </mergeCells>
  <pageMargins left="0.25" right="0.25" top="0.75" bottom="0.75" header="0.3" footer="0.3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Q21"/>
  <sheetViews>
    <sheetView workbookViewId="0">
      <selection activeCell="F21" sqref="F21"/>
    </sheetView>
  </sheetViews>
  <sheetFormatPr defaultRowHeight="15" x14ac:dyDescent="0.25"/>
  <cols>
    <col min="6" max="6" width="10.28515625" bestFit="1" customWidth="1"/>
  </cols>
  <sheetData>
    <row r="2" spans="2:17" x14ac:dyDescent="0.25">
      <c r="B2" t="s">
        <v>80</v>
      </c>
    </row>
    <row r="3" spans="2:17" ht="18" x14ac:dyDescent="0.35">
      <c r="B3" t="s">
        <v>81</v>
      </c>
      <c r="C3">
        <v>30</v>
      </c>
    </row>
    <row r="4" spans="2:17" ht="18" x14ac:dyDescent="0.35">
      <c r="B4" t="s">
        <v>82</v>
      </c>
      <c r="C4">
        <v>12</v>
      </c>
    </row>
    <row r="5" spans="2:17" ht="18" x14ac:dyDescent="0.35">
      <c r="B5" t="s">
        <v>83</v>
      </c>
      <c r="C5">
        <v>150</v>
      </c>
    </row>
    <row r="6" spans="2:17" ht="16.5" x14ac:dyDescent="0.3">
      <c r="B6" s="18" t="s">
        <v>85</v>
      </c>
      <c r="C6">
        <v>0.8</v>
      </c>
      <c r="F6" s="28"/>
    </row>
    <row r="7" spans="2:17" x14ac:dyDescent="0.25">
      <c r="F7" s="29"/>
    </row>
    <row r="8" spans="2:17" x14ac:dyDescent="0.25">
      <c r="F8" s="29">
        <v>2</v>
      </c>
    </row>
    <row r="9" spans="2:17" x14ac:dyDescent="0.25">
      <c r="F9" s="29">
        <v>2</v>
      </c>
    </row>
    <row r="10" spans="2:17" x14ac:dyDescent="0.25">
      <c r="F10" s="29">
        <v>2</v>
      </c>
    </row>
    <row r="11" spans="2:17" x14ac:dyDescent="0.25">
      <c r="F11" s="29">
        <v>5</v>
      </c>
    </row>
    <row r="12" spans="2:17" x14ac:dyDescent="0.25">
      <c r="F12" s="29">
        <v>6</v>
      </c>
    </row>
    <row r="13" spans="2:17" x14ac:dyDescent="0.25">
      <c r="F13" s="29">
        <v>9</v>
      </c>
      <c r="N13" s="14">
        <v>0.5347826086956522</v>
      </c>
      <c r="O13" s="13"/>
      <c r="P13" s="13"/>
      <c r="Q13" s="13"/>
    </row>
    <row r="14" spans="2:17" x14ac:dyDescent="0.25">
      <c r="F14" s="29">
        <v>2</v>
      </c>
    </row>
    <row r="15" spans="2:17" x14ac:dyDescent="0.25">
      <c r="F15" s="29"/>
      <c r="O15" t="str">
        <f>TEXT(N13/24,"ч:мм")</f>
        <v>0:32</v>
      </c>
      <c r="Q15" s="15">
        <f>N13/24</f>
        <v>2.2282608695652174E-2</v>
      </c>
    </row>
    <row r="16" spans="2:17" x14ac:dyDescent="0.25">
      <c r="F16" s="29"/>
    </row>
    <row r="17" spans="6:6" x14ac:dyDescent="0.25">
      <c r="F17" s="29"/>
    </row>
    <row r="18" spans="6:6" x14ac:dyDescent="0.25">
      <c r="F18" s="29"/>
    </row>
    <row r="19" spans="6:6" x14ac:dyDescent="0.25">
      <c r="F19" s="30"/>
    </row>
    <row r="21" spans="6:6" x14ac:dyDescent="0.25">
      <c r="F21">
        <f>SUMPRODUCT(MATCH(TRUE,F6:F19&lt;&gt;"",0))</f>
        <v>3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Razor</dc:creator>
  <cp:lastModifiedBy>User</cp:lastModifiedBy>
  <cp:lastPrinted>2017-04-08T20:27:28Z</cp:lastPrinted>
  <dcterms:created xsi:type="dcterms:W3CDTF">2017-04-06T18:01:08Z</dcterms:created>
  <dcterms:modified xsi:type="dcterms:W3CDTF">2017-04-09T16:36:08Z</dcterms:modified>
</cp:coreProperties>
</file>