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20490" windowHeight="8910" activeTab="1"/>
  </bookViews>
  <sheets>
    <sheet name="март" sheetId="1" r:id="rId1"/>
    <sheet name="Лист1" sheetId="3" r:id="rId2"/>
    <sheet name="ночные" sheetId="2" r:id="rId3"/>
  </sheets>
  <definedNames>
    <definedName name="_xlnm._FilterDatabase" localSheetId="0" hidden="1">март!$E$5:$M$28</definedName>
    <definedName name="_xlnm._FilterDatabase" localSheetId="2" hidden="1">ночные!$L$1:$L$23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3" l="1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3" i="3"/>
  <c r="C4" i="3" l="1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3" i="3"/>
  <c r="I3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4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J3" i="3"/>
  <c r="J26" i="3" s="1"/>
  <c r="E26" i="3"/>
  <c r="F26" i="3"/>
  <c r="G26" i="3"/>
  <c r="K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3" i="3"/>
  <c r="R6" i="3"/>
  <c r="R7" i="3"/>
  <c r="R8" i="3"/>
  <c r="R9" i="3"/>
  <c r="R10" i="3"/>
  <c r="R11" i="3"/>
  <c r="H26" i="3" l="1"/>
  <c r="I26" i="3"/>
  <c r="M7" i="1"/>
  <c r="M6" i="1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3" i="3"/>
  <c r="L6" i="1"/>
  <c r="K6" i="1"/>
  <c r="N6" i="1"/>
  <c r="J6" i="1"/>
  <c r="K26" i="3" l="1"/>
  <c r="H29" i="1"/>
  <c r="G22" i="2" l="1"/>
  <c r="G21" i="2"/>
  <c r="G20" i="2"/>
  <c r="G19" i="2"/>
  <c r="G17" i="2"/>
  <c r="G16" i="2"/>
  <c r="G15" i="2"/>
  <c r="G14" i="2"/>
  <c r="G12" i="2"/>
  <c r="G11" i="2"/>
  <c r="G10" i="2"/>
  <c r="G9" i="2"/>
  <c r="G7" i="2"/>
  <c r="G6" i="2"/>
  <c r="G5" i="2"/>
  <c r="G3" i="2"/>
  <c r="G23" i="2"/>
  <c r="G18" i="2"/>
  <c r="G13" i="2"/>
  <c r="G8" i="2"/>
  <c r="G4" i="2"/>
  <c r="G2" i="2" l="1"/>
  <c r="F2" i="2"/>
  <c r="F3" i="2"/>
  <c r="G24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" i="2"/>
  <c r="J27" i="1" l="1"/>
  <c r="M27" i="1" s="1"/>
  <c r="J26" i="1"/>
  <c r="M26" i="1" s="1"/>
  <c r="J25" i="1"/>
  <c r="M25" i="1" s="1"/>
  <c r="J24" i="1"/>
  <c r="M24" i="1" s="1"/>
  <c r="J22" i="1"/>
  <c r="M22" i="1" s="1"/>
  <c r="J21" i="1"/>
  <c r="M21" i="1" s="1"/>
  <c r="J20" i="1"/>
  <c r="M20" i="1" s="1"/>
  <c r="J19" i="1"/>
  <c r="M19" i="1" s="1"/>
  <c r="J17" i="1"/>
  <c r="M17" i="1" s="1"/>
  <c r="J16" i="1"/>
  <c r="M16" i="1" s="1"/>
  <c r="J15" i="1"/>
  <c r="M15" i="1" s="1"/>
  <c r="J14" i="1"/>
  <c r="M14" i="1" s="1"/>
  <c r="J12" i="1"/>
  <c r="M12" i="1" s="1"/>
  <c r="J11" i="1"/>
  <c r="M11" i="1" s="1"/>
  <c r="J10" i="1"/>
  <c r="M10" i="1" s="1"/>
  <c r="J9" i="1"/>
  <c r="M9" i="1" s="1"/>
  <c r="J7" i="1"/>
  <c r="J8" i="1"/>
  <c r="M8" i="1" s="1"/>
  <c r="J13" i="1"/>
  <c r="M13" i="1" s="1"/>
  <c r="J18" i="1"/>
  <c r="M18" i="1" s="1"/>
  <c r="J23" i="1"/>
  <c r="M23" i="1" s="1"/>
  <c r="J28" i="1"/>
  <c r="M28" i="1" s="1"/>
  <c r="M29" i="1" l="1"/>
</calcChain>
</file>

<file path=xl/sharedStrings.xml><?xml version="1.0" encoding="utf-8"?>
<sst xmlns="http://schemas.openxmlformats.org/spreadsheetml/2006/main" count="93" uniqueCount="39">
  <si>
    <t>дата</t>
  </si>
  <si>
    <t>день</t>
  </si>
  <si>
    <t>выезд</t>
  </si>
  <si>
    <t>заезд</t>
  </si>
  <si>
    <t>отработано</t>
  </si>
  <si>
    <t>переработано</t>
  </si>
  <si>
    <t>среда</t>
  </si>
  <si>
    <t>четверг</t>
  </si>
  <si>
    <t>пятница</t>
  </si>
  <si>
    <t>понедельник</t>
  </si>
  <si>
    <t>вторник</t>
  </si>
  <si>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</si>
  <si>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</si>
  <si>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</si>
  <si>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</si>
  <si>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</si>
  <si>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</si>
  <si>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Столбец42</t>
  </si>
  <si>
    <t>перерыв</t>
  </si>
  <si>
    <t>Итог</t>
  </si>
  <si>
    <t>обычные</t>
  </si>
  <si>
    <t>пред-празд</t>
  </si>
  <si>
    <t>Дата</t>
  </si>
  <si>
    <t>Выезд</t>
  </si>
  <si>
    <t>Заезд</t>
  </si>
  <si>
    <t>ВсегоОтработаноЧасов</t>
  </si>
  <si>
    <t>ИзНихНочные</t>
  </si>
  <si>
    <t>Переработка</t>
  </si>
  <si>
    <t>итого:</t>
  </si>
  <si>
    <t>суббота</t>
  </si>
  <si>
    <t>выходные</t>
  </si>
  <si>
    <t>Столбец52</t>
  </si>
  <si>
    <t>Столбец53</t>
  </si>
  <si>
    <t>в т.ч. вечерние</t>
  </si>
  <si>
    <t>в т. ч. ночные</t>
  </si>
  <si>
    <t>вечерние</t>
  </si>
  <si>
    <t>ночные</t>
  </si>
  <si>
    <t>днем</t>
  </si>
  <si>
    <t>в т. 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</si>
</sst>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h]:mm"/>
    <numFmt numFmtId="165" formatCode="d/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theme="8" tint="0.7999816888943144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8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/>
      <top style="double">
        <color theme="8"/>
      </top>
      <bottom style="thin">
        <color theme="8" tint="0.39997558519241921"/>
      </bottom>
      <diagonal/>
    </border>
    <border>
      <left/>
      <right/>
      <top style="double">
        <color theme="8"/>
      </top>
      <bottom style="thin">
        <color theme="8" tint="0.39997558519241921"/>
      </bottom>
      <diagonal/>
    </border>
    <border>
      <left/>
      <right/>
      <top style="medium">
        <color indexed="64"/>
      </top>
      <bottom style="thin">
        <color theme="8" tint="0.39997558519241921"/>
      </bottom>
      <diagonal/>
    </border>
    <border>
      <left style="thin">
        <color indexed="64"/>
      </left>
      <right style="medium">
        <color indexed="64"/>
      </right>
      <top style="double">
        <color theme="8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double">
        <color theme="8"/>
      </top>
      <bottom style="thin">
        <color theme="8" tint="0.3999755851924192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20" fontId="0" fillId="0" borderId="1" xfId="0" applyNumberFormat="1" applyBorder="1"/>
    <xf numFmtId="0" fontId="0" fillId="0" borderId="3" xfId="0" applyBorder="1"/>
    <xf numFmtId="165" fontId="0" fillId="0" borderId="4" xfId="0" applyNumberFormat="1" applyBorder="1"/>
    <xf numFmtId="0" fontId="0" fillId="0" borderId="5" xfId="0" applyBorder="1"/>
    <xf numFmtId="20" fontId="0" fillId="0" borderId="5" xfId="0" applyNumberFormat="1" applyBorder="1"/>
    <xf numFmtId="164" fontId="0" fillId="0" borderId="6" xfId="0" applyNumberFormat="1" applyBorder="1"/>
    <xf numFmtId="20" fontId="0" fillId="0" borderId="7" xfId="0" applyNumberFormat="1" applyBorder="1"/>
    <xf numFmtId="164" fontId="0" fillId="0" borderId="9" xfId="0" applyNumberFormat="1" applyBorder="1"/>
    <xf numFmtId="20" fontId="0" fillId="0" borderId="8" xfId="0" applyNumberFormat="1" applyBorder="1"/>
    <xf numFmtId="0" fontId="0" fillId="0" borderId="0" xfId="0" applyBorder="1"/>
    <xf numFmtId="20" fontId="0" fillId="0" borderId="10" xfId="0" applyNumberFormat="1" applyBorder="1"/>
    <xf numFmtId="0" fontId="0" fillId="0" borderId="11" xfId="0" applyBorder="1"/>
    <xf numFmtId="0" fontId="0" fillId="0" borderId="2" xfId="0" applyBorder="1"/>
    <xf numFmtId="164" fontId="0" fillId="0" borderId="0" xfId="0" applyNumberFormat="1" applyBorder="1"/>
    <xf numFmtId="0" fontId="0" fillId="0" borderId="12" xfId="0" applyBorder="1"/>
    <xf numFmtId="0" fontId="0" fillId="0" borderId="14" xfId="0" applyBorder="1"/>
    <xf numFmtId="20" fontId="0" fillId="0" borderId="0" xfId="0" applyNumberFormat="1"/>
    <xf numFmtId="14" fontId="0" fillId="0" borderId="0" xfId="0" applyNumberFormat="1"/>
    <xf numFmtId="164" fontId="0" fillId="0" borderId="0" xfId="0" applyNumberFormat="1"/>
    <xf numFmtId="0" fontId="0" fillId="2" borderId="0" xfId="0" applyFill="1"/>
    <xf numFmtId="0" fontId="0" fillId="2" borderId="0" xfId="0" applyNumberFormat="1" applyFill="1"/>
    <xf numFmtId="14" fontId="0" fillId="3" borderId="0" xfId="0" applyNumberFormat="1" applyFill="1"/>
    <xf numFmtId="0" fontId="0" fillId="4" borderId="0" xfId="0" applyNumberFormat="1" applyFill="1"/>
    <xf numFmtId="0" fontId="0" fillId="4" borderId="0" xfId="0" applyFill="1"/>
    <xf numFmtId="0" fontId="0" fillId="5" borderId="0" xfId="0" applyNumberFormat="1" applyFill="1"/>
    <xf numFmtId="0" fontId="0" fillId="6" borderId="0" xfId="0" applyNumberFormat="1" applyFill="1"/>
    <xf numFmtId="0" fontId="0" fillId="6" borderId="0" xfId="0" applyFill="1"/>
    <xf numFmtId="0" fontId="0" fillId="7" borderId="0" xfId="0" applyNumberFormat="1" applyFill="1"/>
    <xf numFmtId="0" fontId="0" fillId="7" borderId="0" xfId="0" applyFill="1"/>
    <xf numFmtId="0" fontId="0" fillId="8" borderId="0" xfId="0" applyFill="1"/>
    <xf numFmtId="0" fontId="0" fillId="9" borderId="0" xfId="0" applyNumberFormat="1" applyFill="1"/>
    <xf numFmtId="0" fontId="0" fillId="0" borderId="1" xfId="0" applyBorder="1"/>
    <xf numFmtId="0" fontId="2" fillId="0" borderId="0" xfId="0" applyFont="1"/>
    <xf numFmtId="0" fontId="1" fillId="2" borderId="0" xfId="0" applyFont="1" applyFill="1"/>
    <xf numFmtId="0" fontId="1" fillId="2" borderId="1" xfId="0" applyNumberFormat="1" applyFont="1" applyFill="1" applyBorder="1"/>
    <xf numFmtId="0" fontId="0" fillId="0" borderId="15" xfId="0" applyBorder="1"/>
    <xf numFmtId="20" fontId="0" fillId="0" borderId="13" xfId="0" applyNumberFormat="1" applyBorder="1"/>
    <xf numFmtId="20" fontId="0" fillId="0" borderId="16" xfId="0" applyNumberFormat="1" applyBorder="1"/>
    <xf numFmtId="0" fontId="0" fillId="10" borderId="17" xfId="0" applyFont="1" applyFill="1" applyBorder="1"/>
    <xf numFmtId="20" fontId="0" fillId="10" borderId="18" xfId="0" applyNumberFormat="1" applyFont="1" applyFill="1" applyBorder="1"/>
    <xf numFmtId="165" fontId="0" fillId="0" borderId="4" xfId="0" applyNumberFormat="1" applyFont="1" applyBorder="1"/>
    <xf numFmtId="20" fontId="0" fillId="0" borderId="5" xfId="0" applyNumberFormat="1" applyFont="1" applyBorder="1"/>
    <xf numFmtId="164" fontId="0" fillId="0" borderId="6" xfId="0" applyNumberFormat="1" applyFont="1" applyBorder="1"/>
    <xf numFmtId="20" fontId="0" fillId="0" borderId="18" xfId="0" applyNumberFormat="1" applyFont="1" applyBorder="1"/>
    <xf numFmtId="165" fontId="0" fillId="10" borderId="4" xfId="0" applyNumberFormat="1" applyFont="1" applyFill="1" applyBorder="1"/>
    <xf numFmtId="20" fontId="0" fillId="10" borderId="1" xfId="0" applyNumberFormat="1" applyFont="1" applyFill="1" applyBorder="1"/>
    <xf numFmtId="20" fontId="0" fillId="10" borderId="5" xfId="0" applyNumberFormat="1" applyFont="1" applyFill="1" applyBorder="1"/>
    <xf numFmtId="20" fontId="0" fillId="0" borderId="1" xfId="0" applyNumberFormat="1" applyFont="1" applyBorder="1"/>
    <xf numFmtId="20" fontId="0" fillId="0" borderId="7" xfId="0" applyNumberFormat="1" applyFont="1" applyBorder="1"/>
    <xf numFmtId="0" fontId="1" fillId="0" borderId="19" xfId="0" applyFont="1" applyBorder="1"/>
    <xf numFmtId="0" fontId="1" fillId="0" borderId="20" xfId="0" applyFont="1" applyBorder="1"/>
    <xf numFmtId="20" fontId="1" fillId="0" borderId="21" xfId="0" applyNumberFormat="1" applyFont="1" applyBorder="1"/>
    <xf numFmtId="164" fontId="1" fillId="0" borderId="22" xfId="0" applyNumberFormat="1" applyFont="1" applyBorder="1"/>
    <xf numFmtId="0" fontId="1" fillId="0" borderId="23" xfId="0" applyFont="1" applyBorder="1"/>
    <xf numFmtId="20" fontId="0" fillId="0" borderId="0" xfId="0" applyNumberFormat="1" applyBorder="1"/>
    <xf numFmtId="20" fontId="0" fillId="0" borderId="24" xfId="0" applyNumberFormat="1" applyBorder="1"/>
    <xf numFmtId="20" fontId="0" fillId="10" borderId="24" xfId="0" applyNumberFormat="1" applyFont="1" applyFill="1" applyBorder="1"/>
    <xf numFmtId="20" fontId="0" fillId="0" borderId="24" xfId="0" applyNumberFormat="1" applyFont="1" applyBorder="1"/>
    <xf numFmtId="20" fontId="0" fillId="0" borderId="3" xfId="0" applyNumberFormat="1" applyBorder="1"/>
    <xf numFmtId="20" fontId="0" fillId="10" borderId="17" xfId="0" applyNumberFormat="1" applyFont="1" applyFill="1" applyBorder="1"/>
    <xf numFmtId="0" fontId="0" fillId="0" borderId="0" xfId="0" applyNumberFormat="1"/>
    <xf numFmtId="0" fontId="0" fillId="0" borderId="0" xfId="0" applyNumberFormat="1" applyBorder="1"/>
    <xf numFmtId="0" fontId="0" fillId="10" borderId="25" xfId="0" applyFont="1" applyFill="1" applyBorder="1"/>
    <xf numFmtId="164" fontId="1" fillId="0" borderId="20" xfId="0" applyNumberFormat="1" applyFont="1" applyBorder="1"/>
    <xf numFmtId="165" fontId="0" fillId="0" borderId="5" xfId="0" applyNumberFormat="1" applyFont="1" applyBorder="1"/>
    <xf numFmtId="0" fontId="0" fillId="0" borderId="26" xfId="0" applyBorder="1" applyAlignment="1">
      <alignment horizontal="center"/>
    </xf>
  </cellXfs>
  <cellStyles count="1">
    <cellStyle name="Обычный" xfId="0" builtinId="0"/>
  </cellStyles>
  <dxfs count="18">
    <dxf>
      <numFmt numFmtId="166" formatCode="h:mm"/>
    </dxf>
    <dxf>
      <numFmt numFmtId="166" formatCode="h:mm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numFmt numFmtId="164" formatCode="[h]:mm"/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numFmt numFmtId="164" formatCode="[h]:mm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diagonalUp="0" diagonalDown="0" outline="0">
        <left/>
        <right style="thin">
          <color indexed="64"/>
        </right>
        <top/>
        <bottom/>
      </border>
    </dxf>
    <dxf>
      <numFmt numFmtId="166" formatCode="h:mm"/>
      <border diagonalUp="0" diagonalDown="0">
        <left style="thin">
          <color indexed="64"/>
        </left>
        <right/>
        <top style="medium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/>
        <right style="thin">
          <color indexed="64"/>
        </right>
        <top/>
        <bottom/>
      </border>
    </dxf>
    <dxf>
      <numFmt numFmtId="166" formatCode="h:mm"/>
      <border diagonalUp="0" diagonalDown="0">
        <left style="thin">
          <color indexed="64"/>
        </left>
        <right/>
        <top style="medium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/>
        <right style="thin">
          <color indexed="64"/>
        </right>
        <top/>
        <bottom/>
      </border>
    </dxf>
    <dxf>
      <numFmt numFmtId="166" formatCode="h:mm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diagonalUp="0" diagonalDown="0" outline="0">
        <left/>
        <right/>
        <top style="thin">
          <color indexed="64"/>
        </top>
        <bottom/>
      </border>
    </dxf>
    <dxf>
      <numFmt numFmtId="166" formatCode="h:mm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numFmt numFmtId="166" formatCode="h:mm"/>
      <border diagonalUp="0" diagonalDown="0" outline="0">
        <left/>
        <right/>
        <top style="medium">
          <color indexed="64"/>
        </top>
        <bottom/>
      </border>
    </dxf>
    <dxf>
      <numFmt numFmtId="166" formatCode="h:mm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numFmt numFmtId="166" formatCode="h:mm"/>
      <border diagonalUp="0" diagonalDown="0" outline="0">
        <left/>
        <right/>
        <top style="medium">
          <color indexed="64"/>
        </top>
        <bottom/>
      </border>
    </dxf>
    <dxf>
      <numFmt numFmtId="166" formatCode="h:mm"/>
    </dxf>
    <dxf>
      <numFmt numFmtId="0" formatCode="General"/>
    </dxf>
    <dxf>
      <numFmt numFmtId="166" formatCode="h: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E4:N29" totalsRowCount="1" headerRowDxfId="16">
  <autoFilter ref="E4:N28"/>
  <tableColumns count="10">
    <tableColumn id="1" name="Столбец1" totalsRowLabel="Итог"/>
    <tableColumn id="2" name="Столбец2"/>
    <tableColumn id="3" name="Столбец3" dataDxfId="15" totalsRowDxfId="14"/>
    <tableColumn id="4" name="Столбец4" totalsRowFunction="max" dataDxfId="13" totalsRowDxfId="12"/>
    <tableColumn id="7" name="Столбец42" dataDxfId="11" totalsRowDxfId="10"/>
    <tableColumn id="5" name="Столбец5" dataDxfId="9" totalsRowDxfId="8"/>
    <tableColumn id="10" name="Столбец53" dataDxfId="7" totalsRowDxfId="6"/>
    <tableColumn id="9" name="Столбец52" dataDxfId="5" totalsRowDxfId="4"/>
    <tableColumn id="6" name="Столбец6" totalsRowFunction="custom" dataDxfId="3" totalsRowDxfId="2">
      <totalsRowFormula>SUM(M6:M28)</totalsRowFormula>
    </tableColumn>
    <tableColumn id="8" name="выходные" dataDxfId="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Q35"/>
  <sheetViews>
    <sheetView workbookViewId="0">
      <selection activeCell="M8" sqref="M8"/>
    </sheetView>
  </sheetViews>
  <sheetFormatPr defaultRowHeight="15" x14ac:dyDescent="0.25"/>
  <cols>
    <col min="4" max="4" width="8.28515625" customWidth="1"/>
    <col min="5" max="5" width="11.85546875" customWidth="1"/>
    <col min="6" max="6" width="13.7109375" customWidth="1"/>
    <col min="7" max="7" width="13" style="17" customWidth="1"/>
    <col min="8" max="8" width="11.85546875" style="17" customWidth="1"/>
    <col min="9" max="12" width="11.85546875" customWidth="1"/>
    <col min="13" max="13" width="14.42578125" customWidth="1"/>
    <col min="14" max="14" width="13.140625" bestFit="1" customWidth="1"/>
  </cols>
  <sheetData>
    <row r="1" spans="5:17" ht="15.75" thickBot="1" x14ac:dyDescent="0.3"/>
    <row r="2" spans="5:17" ht="15.75" thickBot="1" x14ac:dyDescent="0.3">
      <c r="H2" s="55"/>
      <c r="I2" s="13" t="s">
        <v>20</v>
      </c>
      <c r="J2" s="11">
        <v>0.33333333333333331</v>
      </c>
      <c r="K2" s="55"/>
      <c r="L2" s="55"/>
    </row>
    <row r="3" spans="5:17" ht="15.75" thickBot="1" x14ac:dyDescent="0.3">
      <c r="I3" s="12" t="s">
        <v>21</v>
      </c>
      <c r="J3" s="9">
        <v>0.29166666666666669</v>
      </c>
      <c r="K3" s="55"/>
      <c r="L3" s="55"/>
    </row>
    <row r="4" spans="5:17" s="61" customFormat="1" x14ac:dyDescent="0.25">
      <c r="E4" s="61" t="s">
        <v>11</v>
      </c>
      <c r="F4" s="61" t="s">
        <v>12</v>
      </c>
      <c r="G4" s="61" t="s">
        <v>13</v>
      </c>
      <c r="H4" s="61" t="s">
        <v>14</v>
      </c>
      <c r="I4" s="61" t="s">
        <v>17</v>
      </c>
      <c r="J4" s="61" t="s">
        <v>15</v>
      </c>
      <c r="K4" s="61" t="s">
        <v>32</v>
      </c>
      <c r="L4" s="61" t="s">
        <v>31</v>
      </c>
      <c r="M4" s="61" t="s">
        <v>16</v>
      </c>
      <c r="N4" s="62" t="s">
        <v>30</v>
      </c>
      <c r="O4" s="62"/>
      <c r="P4" s="62"/>
    </row>
    <row r="5" spans="5:17" ht="15.75" thickBot="1" x14ac:dyDescent="0.3">
      <c r="E5" s="2" t="s">
        <v>0</v>
      </c>
      <c r="F5" s="2" t="s">
        <v>1</v>
      </c>
      <c r="G5" s="59" t="s">
        <v>2</v>
      </c>
      <c r="H5" s="59" t="s">
        <v>3</v>
      </c>
      <c r="I5" s="2" t="s">
        <v>18</v>
      </c>
      <c r="J5" s="2" t="s">
        <v>4</v>
      </c>
      <c r="K5" s="2" t="s">
        <v>33</v>
      </c>
      <c r="L5" s="2" t="s">
        <v>34</v>
      </c>
      <c r="M5" s="2" t="s">
        <v>5</v>
      </c>
      <c r="N5" s="38" t="s">
        <v>30</v>
      </c>
    </row>
    <row r="6" spans="5:17" ht="15.75" thickBot="1" x14ac:dyDescent="0.3">
      <c r="E6" s="3">
        <v>42826</v>
      </c>
      <c r="F6" s="4" t="s">
        <v>29</v>
      </c>
      <c r="G6" s="5">
        <v>0.4375</v>
      </c>
      <c r="H6" s="5">
        <v>0.99930555555555556</v>
      </c>
      <c r="I6" s="5">
        <v>4.1666666666666664E-2</v>
      </c>
      <c r="J6" s="5">
        <f>Таблица1[[#This Row],[Столбец4]]-Таблица1[[#This Row],[Столбец3]]-Таблица1[[#This Row],[Столбец42]]</f>
        <v>0.52013888888888893</v>
      </c>
      <c r="K6" s="56" t="str">
        <f>IF(Таблица1[[#This Row],[Столбец3]]&gt;"06:00","!","")</f>
        <v/>
      </c>
      <c r="L6" s="56">
        <f>IF(Таблица1[[#This Row],[Столбец3]]&gt;"06:00","6:00"-Таблица1[[#This Row],[Столбец3]],"0:00")+IF(Таблица1[[#This Row],[Столбец4]]&gt;"22:00",Таблица1[[#This Row],[Столбец4]]-"22:00","0:00")</f>
        <v>0</v>
      </c>
      <c r="M6" s="6">
        <f>Таблица1[[#This Row],[Столбец5]]-J$3</f>
        <v>0.22847222222222224</v>
      </c>
      <c r="N6" s="38" t="str">
        <f>IF(OR(Таблица1[[#This Row],[Столбец2]]="суббота",Таблица1[[#This Row],[Столбец2]]="воскресенье"),"выходные","")</f>
        <v>выходные</v>
      </c>
    </row>
    <row r="7" spans="5:17" ht="15.75" thickBot="1" x14ac:dyDescent="0.3">
      <c r="E7" s="3">
        <v>42828</v>
      </c>
      <c r="F7" s="4" t="s">
        <v>9</v>
      </c>
      <c r="G7" s="1">
        <v>0.29166666666666669</v>
      </c>
      <c r="H7" s="1">
        <v>0.81597222222222221</v>
      </c>
      <c r="I7" s="5">
        <v>4.1666666666666664E-2</v>
      </c>
      <c r="J7" s="5">
        <f>Таблица1[[#This Row],[Столбец4]]-Таблица1[[#This Row],[Столбец3]]-Таблица1[[#This Row],[Столбец42]]</f>
        <v>0.4826388888888889</v>
      </c>
      <c r="K7" s="56"/>
      <c r="L7" s="56"/>
      <c r="M7" s="6">
        <f>Таблица1[[#This Row],[Столбец5]]-J$2</f>
        <v>0.14930555555555558</v>
      </c>
      <c r="N7" s="38"/>
      <c r="Q7" s="19"/>
    </row>
    <row r="8" spans="5:17" ht="15.75" thickBot="1" x14ac:dyDescent="0.3">
      <c r="E8" s="3">
        <v>42829</v>
      </c>
      <c r="F8" s="4" t="s">
        <v>10</v>
      </c>
      <c r="G8" s="1">
        <v>0.29166666666666669</v>
      </c>
      <c r="H8" s="1"/>
      <c r="I8" s="5">
        <v>4.1666666666666664E-2</v>
      </c>
      <c r="J8" s="5">
        <f>Таблица1[[#This Row],[Столбец4]]-Таблица1[[#This Row],[Столбец3]]-Таблица1[[#This Row],[Столбец42]]</f>
        <v>-0.33333333333333337</v>
      </c>
      <c r="K8" s="56"/>
      <c r="L8" s="56"/>
      <c r="M8" s="6">
        <f>Таблица1[[#This Row],[Столбец5]]-J$2</f>
        <v>-0.66666666666666674</v>
      </c>
      <c r="N8" s="38"/>
      <c r="Q8" s="19"/>
    </row>
    <row r="9" spans="5:17" ht="15.75" thickBot="1" x14ac:dyDescent="0.3">
      <c r="E9" s="3">
        <v>42830</v>
      </c>
      <c r="F9" s="4" t="s">
        <v>6</v>
      </c>
      <c r="G9" s="1">
        <v>0.29166666666666669</v>
      </c>
      <c r="H9" s="1"/>
      <c r="I9" s="5">
        <v>4.1666666666666664E-2</v>
      </c>
      <c r="J9" s="5">
        <f>Таблица1[[#This Row],[Столбец4]]-Таблица1[[#This Row],[Столбец3]]-Таблица1[[#This Row],[Столбец42]]</f>
        <v>-0.33333333333333337</v>
      </c>
      <c r="K9" s="56"/>
      <c r="L9" s="56"/>
      <c r="M9" s="6">
        <f>Таблица1[[#This Row],[Столбец5]]-J$2</f>
        <v>-0.66666666666666674</v>
      </c>
      <c r="N9" s="38"/>
      <c r="Q9" s="19"/>
    </row>
    <row r="10" spans="5:17" ht="15.75" thickBot="1" x14ac:dyDescent="0.3">
      <c r="E10" s="3">
        <v>42831</v>
      </c>
      <c r="F10" s="4" t="s">
        <v>7</v>
      </c>
      <c r="G10" s="1">
        <v>0.29166666666666669</v>
      </c>
      <c r="H10" s="1"/>
      <c r="I10" s="5">
        <v>4.1666666666666664E-2</v>
      </c>
      <c r="J10" s="5">
        <f>Таблица1[[#This Row],[Столбец4]]-Таблица1[[#This Row],[Столбец3]]-Таблица1[[#This Row],[Столбец42]]</f>
        <v>-0.33333333333333337</v>
      </c>
      <c r="K10" s="56"/>
      <c r="L10" s="56"/>
      <c r="M10" s="6">
        <f>Таблица1[[#This Row],[Столбец5]]-J$2</f>
        <v>-0.66666666666666674</v>
      </c>
      <c r="N10" s="38"/>
      <c r="Q10" s="19"/>
    </row>
    <row r="11" spans="5:17" ht="15.75" thickBot="1" x14ac:dyDescent="0.3">
      <c r="E11" s="3">
        <v>42832</v>
      </c>
      <c r="F11" s="4" t="s">
        <v>8</v>
      </c>
      <c r="G11" s="1">
        <v>0.29166666666666669</v>
      </c>
      <c r="H11" s="1"/>
      <c r="I11" s="5">
        <v>4.1666666666666664E-2</v>
      </c>
      <c r="J11" s="5">
        <f>Таблица1[[#This Row],[Столбец4]]-Таблица1[[#This Row],[Столбец3]]-Таблица1[[#This Row],[Столбец42]]</f>
        <v>-0.33333333333333337</v>
      </c>
      <c r="K11" s="56"/>
      <c r="L11" s="56"/>
      <c r="M11" s="6">
        <f>Таблица1[[#This Row],[Столбец5]]-J$3</f>
        <v>-0.625</v>
      </c>
      <c r="N11" s="38"/>
      <c r="Q11" s="19"/>
    </row>
    <row r="12" spans="5:17" ht="15.75" thickBot="1" x14ac:dyDescent="0.3">
      <c r="E12" s="3">
        <v>42835</v>
      </c>
      <c r="F12" s="4" t="s">
        <v>9</v>
      </c>
      <c r="G12" s="1">
        <v>0.29166666666666669</v>
      </c>
      <c r="H12" s="1"/>
      <c r="I12" s="5">
        <v>4.1666666666666664E-2</v>
      </c>
      <c r="J12" s="5">
        <f>Таблица1[[#This Row],[Столбец4]]-Таблица1[[#This Row],[Столбец3]]-Таблица1[[#This Row],[Столбец42]]</f>
        <v>-0.33333333333333337</v>
      </c>
      <c r="K12" s="56"/>
      <c r="L12" s="56"/>
      <c r="M12" s="6">
        <f>Таблица1[[#This Row],[Столбец5]]-J$2</f>
        <v>-0.66666666666666674</v>
      </c>
      <c r="N12" s="38"/>
      <c r="Q12" s="19"/>
    </row>
    <row r="13" spans="5:17" ht="15.75" thickBot="1" x14ac:dyDescent="0.3">
      <c r="E13" s="3">
        <v>42836</v>
      </c>
      <c r="F13" s="4" t="s">
        <v>10</v>
      </c>
      <c r="G13" s="1">
        <v>0.29166666666666669</v>
      </c>
      <c r="H13" s="1"/>
      <c r="I13" s="5">
        <v>4.1666666666666664E-2</v>
      </c>
      <c r="J13" s="5">
        <f>Таблица1[[#This Row],[Столбец4]]-Таблица1[[#This Row],[Столбец3]]-Таблица1[[#This Row],[Столбец42]]</f>
        <v>-0.33333333333333337</v>
      </c>
      <c r="K13" s="56"/>
      <c r="L13" s="56"/>
      <c r="M13" s="6">
        <f>Таблица1[[#This Row],[Столбец5]]-J$2</f>
        <v>-0.66666666666666674</v>
      </c>
      <c r="N13" s="38"/>
      <c r="Q13" s="19"/>
    </row>
    <row r="14" spans="5:17" ht="15.75" thickBot="1" x14ac:dyDescent="0.3">
      <c r="E14" s="3">
        <v>42837</v>
      </c>
      <c r="F14" s="4" t="s">
        <v>6</v>
      </c>
      <c r="G14" s="1">
        <v>0.29166666666666669</v>
      </c>
      <c r="H14" s="1"/>
      <c r="I14" s="5">
        <v>4.1666666666666664E-2</v>
      </c>
      <c r="J14" s="5">
        <f>Таблица1[[#This Row],[Столбец4]]-Таблица1[[#This Row],[Столбец3]]-Таблица1[[#This Row],[Столбец42]]</f>
        <v>-0.33333333333333337</v>
      </c>
      <c r="K14" s="56"/>
      <c r="L14" s="56"/>
      <c r="M14" s="6">
        <f>Таблица1[[#This Row],[Столбец5]]-J$2</f>
        <v>-0.66666666666666674</v>
      </c>
      <c r="N14" s="38"/>
      <c r="Q14" s="19"/>
    </row>
    <row r="15" spans="5:17" ht="15.75" thickBot="1" x14ac:dyDescent="0.3">
      <c r="E15" s="3">
        <v>42838</v>
      </c>
      <c r="F15" s="4" t="s">
        <v>7</v>
      </c>
      <c r="G15" s="1">
        <v>0.29166666666666669</v>
      </c>
      <c r="H15" s="1"/>
      <c r="I15" s="5">
        <v>4.1666666666666664E-2</v>
      </c>
      <c r="J15" s="5">
        <f>Таблица1[[#This Row],[Столбец4]]-Таблица1[[#This Row],[Столбец3]]-Таблица1[[#This Row],[Столбец42]]</f>
        <v>-0.33333333333333337</v>
      </c>
      <c r="K15" s="56"/>
      <c r="L15" s="56"/>
      <c r="M15" s="6">
        <f>Таблица1[[#This Row],[Столбец5]]-J$2</f>
        <v>-0.66666666666666674</v>
      </c>
      <c r="N15" s="38"/>
      <c r="Q15" s="19"/>
    </row>
    <row r="16" spans="5:17" ht="15.75" thickBot="1" x14ac:dyDescent="0.3">
      <c r="E16" s="3">
        <v>42839</v>
      </c>
      <c r="F16" s="4" t="s">
        <v>8</v>
      </c>
      <c r="G16" s="1">
        <v>0.29166666666666669</v>
      </c>
      <c r="H16" s="1"/>
      <c r="I16" s="5">
        <v>4.1666666666666664E-2</v>
      </c>
      <c r="J16" s="5">
        <f>Таблица1[[#This Row],[Столбец4]]-Таблица1[[#This Row],[Столбец3]]-Таблица1[[#This Row],[Столбец42]]</f>
        <v>-0.33333333333333337</v>
      </c>
      <c r="K16" s="56"/>
      <c r="L16" s="56"/>
      <c r="M16" s="6">
        <f>Таблица1[[#This Row],[Столбец5]]-J$3</f>
        <v>-0.625</v>
      </c>
      <c r="N16" s="38"/>
      <c r="Q16" s="19"/>
    </row>
    <row r="17" spans="5:17" ht="15.75" thickBot="1" x14ac:dyDescent="0.3">
      <c r="E17" s="3">
        <v>42842</v>
      </c>
      <c r="F17" s="4" t="s">
        <v>9</v>
      </c>
      <c r="G17" s="1">
        <v>0.29166666666666669</v>
      </c>
      <c r="H17" s="1"/>
      <c r="I17" s="5">
        <v>4.1666666666666664E-2</v>
      </c>
      <c r="J17" s="5">
        <f>Таблица1[[#This Row],[Столбец4]]-Таблица1[[#This Row],[Столбец3]]-Таблица1[[#This Row],[Столбец42]]</f>
        <v>-0.33333333333333337</v>
      </c>
      <c r="K17" s="56"/>
      <c r="L17" s="56"/>
      <c r="M17" s="6">
        <f>Таблица1[[#This Row],[Столбец5]]-J$2</f>
        <v>-0.66666666666666674</v>
      </c>
      <c r="N17" s="38"/>
      <c r="Q17" s="19"/>
    </row>
    <row r="18" spans="5:17" ht="15.75" thickBot="1" x14ac:dyDescent="0.3">
      <c r="E18" s="3">
        <v>42843</v>
      </c>
      <c r="F18" s="4" t="s">
        <v>10</v>
      </c>
      <c r="G18" s="1">
        <v>0.29166666666666669</v>
      </c>
      <c r="H18" s="1"/>
      <c r="I18" s="5">
        <v>4.1666666666666664E-2</v>
      </c>
      <c r="J18" s="5">
        <f>Таблица1[[#This Row],[Столбец4]]-Таблица1[[#This Row],[Столбец3]]-Таблица1[[#This Row],[Столбец42]]</f>
        <v>-0.33333333333333337</v>
      </c>
      <c r="K18" s="56"/>
      <c r="L18" s="56"/>
      <c r="M18" s="6">
        <f>Таблица1[[#This Row],[Столбец5]]-J$2</f>
        <v>-0.66666666666666674</v>
      </c>
      <c r="N18" s="38"/>
      <c r="Q18" s="19"/>
    </row>
    <row r="19" spans="5:17" ht="15.75" thickBot="1" x14ac:dyDescent="0.3">
      <c r="E19" s="3">
        <v>42844</v>
      </c>
      <c r="F19" s="4" t="s">
        <v>6</v>
      </c>
      <c r="G19" s="1">
        <v>0.29166666666666669</v>
      </c>
      <c r="H19" s="1"/>
      <c r="I19" s="5">
        <v>4.1666666666666664E-2</v>
      </c>
      <c r="J19" s="5">
        <f>Таблица1[[#This Row],[Столбец4]]-Таблица1[[#This Row],[Столбец3]]-Таблица1[[#This Row],[Столбец42]]</f>
        <v>-0.33333333333333337</v>
      </c>
      <c r="K19" s="56"/>
      <c r="L19" s="56"/>
      <c r="M19" s="6">
        <f>Таблица1[[#This Row],[Столбец5]]-J$2</f>
        <v>-0.66666666666666674</v>
      </c>
      <c r="N19" s="38"/>
      <c r="Q19" s="19"/>
    </row>
    <row r="20" spans="5:17" ht="15.75" thickBot="1" x14ac:dyDescent="0.3">
      <c r="E20" s="3">
        <v>42845</v>
      </c>
      <c r="F20" s="4" t="s">
        <v>7</v>
      </c>
      <c r="G20" s="1">
        <v>0.29166666666666669</v>
      </c>
      <c r="H20" s="1"/>
      <c r="I20" s="5">
        <v>4.1666666666666664E-2</v>
      </c>
      <c r="J20" s="5">
        <f>Таблица1[[#This Row],[Столбец4]]-Таблица1[[#This Row],[Столбец3]]-Таблица1[[#This Row],[Столбец42]]</f>
        <v>-0.33333333333333337</v>
      </c>
      <c r="K20" s="56"/>
      <c r="L20" s="56"/>
      <c r="M20" s="6">
        <f>Таблица1[[#This Row],[Столбец5]]-J$2</f>
        <v>-0.66666666666666674</v>
      </c>
      <c r="N20" s="38"/>
      <c r="Q20" s="19"/>
    </row>
    <row r="21" spans="5:17" ht="15.75" thickBot="1" x14ac:dyDescent="0.3">
      <c r="E21" s="3">
        <v>42846</v>
      </c>
      <c r="F21" s="4" t="s">
        <v>8</v>
      </c>
      <c r="G21" s="1">
        <v>0.29166666666666669</v>
      </c>
      <c r="H21" s="1"/>
      <c r="I21" s="5">
        <v>4.1666666666666664E-2</v>
      </c>
      <c r="J21" s="5">
        <f>Таблица1[[#This Row],[Столбец4]]-Таблица1[[#This Row],[Столбец3]]-Таблица1[[#This Row],[Столбец42]]</f>
        <v>-0.33333333333333337</v>
      </c>
      <c r="K21" s="56"/>
      <c r="L21" s="56"/>
      <c r="M21" s="6">
        <f>Таблица1[[#This Row],[Столбец5]]-J$3</f>
        <v>-0.625</v>
      </c>
      <c r="N21" s="38"/>
      <c r="Q21" s="19"/>
    </row>
    <row r="22" spans="5:17" ht="15.75" thickBot="1" x14ac:dyDescent="0.3">
      <c r="E22" s="3">
        <v>42849</v>
      </c>
      <c r="F22" s="4" t="s">
        <v>9</v>
      </c>
      <c r="G22" s="1">
        <v>0.29166666666666669</v>
      </c>
      <c r="H22" s="1"/>
      <c r="I22" s="5">
        <v>4.1666666666666664E-2</v>
      </c>
      <c r="J22" s="5">
        <f>Таблица1[[#This Row],[Столбец4]]-Таблица1[[#This Row],[Столбец3]]-Таблица1[[#This Row],[Столбец42]]</f>
        <v>-0.33333333333333337</v>
      </c>
      <c r="K22" s="56"/>
      <c r="L22" s="56"/>
      <c r="M22" s="6">
        <f>Таблица1[[#This Row],[Столбец5]]-J$2</f>
        <v>-0.66666666666666674</v>
      </c>
      <c r="N22" s="38"/>
      <c r="Q22" s="19"/>
    </row>
    <row r="23" spans="5:17" ht="15.75" thickBot="1" x14ac:dyDescent="0.3">
      <c r="E23" s="3">
        <v>42850</v>
      </c>
      <c r="F23" s="4" t="s">
        <v>10</v>
      </c>
      <c r="G23" s="1">
        <v>0.29166666666666669</v>
      </c>
      <c r="H23" s="1"/>
      <c r="I23" s="5">
        <v>4.1666666666666664E-2</v>
      </c>
      <c r="J23" s="5">
        <f>Таблица1[[#This Row],[Столбец4]]-Таблица1[[#This Row],[Столбец3]]-Таблица1[[#This Row],[Столбец42]]</f>
        <v>-0.33333333333333337</v>
      </c>
      <c r="K23" s="56"/>
      <c r="L23" s="56"/>
      <c r="M23" s="6">
        <f>Таблица1[[#This Row],[Столбец5]]-J$2</f>
        <v>-0.66666666666666674</v>
      </c>
      <c r="N23" s="38"/>
      <c r="Q23" s="19"/>
    </row>
    <row r="24" spans="5:17" ht="15.75" thickBot="1" x14ac:dyDescent="0.3">
      <c r="E24" s="3">
        <v>42851</v>
      </c>
      <c r="F24" s="4" t="s">
        <v>6</v>
      </c>
      <c r="G24" s="1">
        <v>0.29166666666666669</v>
      </c>
      <c r="H24" s="1"/>
      <c r="I24" s="5">
        <v>4.1666666666666664E-2</v>
      </c>
      <c r="J24" s="5">
        <f>Таблица1[[#This Row],[Столбец4]]-Таблица1[[#This Row],[Столбец3]]-Таблица1[[#This Row],[Столбец42]]</f>
        <v>-0.33333333333333337</v>
      </c>
      <c r="K24" s="56"/>
      <c r="L24" s="56"/>
      <c r="M24" s="6">
        <f>Таблица1[[#This Row],[Столбец5]]-J$2</f>
        <v>-0.66666666666666674</v>
      </c>
      <c r="N24" s="38"/>
      <c r="Q24" s="19"/>
    </row>
    <row r="25" spans="5:17" ht="15.75" thickBot="1" x14ac:dyDescent="0.3">
      <c r="E25" s="3">
        <v>42852</v>
      </c>
      <c r="F25" s="4" t="s">
        <v>7</v>
      </c>
      <c r="G25" s="1">
        <v>0.29166666666666669</v>
      </c>
      <c r="H25" s="1"/>
      <c r="I25" s="5">
        <v>4.1666666666666664E-2</v>
      </c>
      <c r="J25" s="5">
        <f>Таблица1[[#This Row],[Столбец4]]-Таблица1[[#This Row],[Столбец3]]-Таблица1[[#This Row],[Столбец42]]</f>
        <v>-0.33333333333333337</v>
      </c>
      <c r="K25" s="56"/>
      <c r="L25" s="56"/>
      <c r="M25" s="6">
        <f>Таблица1[[#This Row],[Столбец5]]-J$2</f>
        <v>-0.66666666666666674</v>
      </c>
      <c r="N25" s="38"/>
      <c r="Q25" s="19"/>
    </row>
    <row r="26" spans="5:17" ht="15.75" thickBot="1" x14ac:dyDescent="0.3">
      <c r="E26" s="3">
        <v>42853</v>
      </c>
      <c r="F26" s="4" t="s">
        <v>8</v>
      </c>
      <c r="G26" s="1">
        <v>0.29166666666666669</v>
      </c>
      <c r="H26" s="1"/>
      <c r="I26" s="5">
        <v>4.1666666666666664E-2</v>
      </c>
      <c r="J26" s="5">
        <f>Таблица1[[#This Row],[Столбец4]]-Таблица1[[#This Row],[Столбец3]]-Таблица1[[#This Row],[Столбец42]]</f>
        <v>-0.33333333333333337</v>
      </c>
      <c r="K26" s="56"/>
      <c r="L26" s="56"/>
      <c r="M26" s="6">
        <f>Таблица1[[#This Row],[Столбец5]]-J$3</f>
        <v>-0.625</v>
      </c>
      <c r="N26" s="38"/>
      <c r="Q26" s="19"/>
    </row>
    <row r="27" spans="5:17" ht="15.75" thickBot="1" x14ac:dyDescent="0.3">
      <c r="E27" s="3">
        <v>42856</v>
      </c>
      <c r="F27" s="4" t="s">
        <v>9</v>
      </c>
      <c r="G27" s="1">
        <v>0.29166666666666669</v>
      </c>
      <c r="H27" s="1"/>
      <c r="I27" s="5">
        <v>4.1666666666666664E-2</v>
      </c>
      <c r="J27" s="5">
        <f>Таблица1[[#This Row],[Столбец4]]-Таблица1[[#This Row],[Столбец3]]-Таблица1[[#This Row],[Столбец42]]</f>
        <v>-0.33333333333333337</v>
      </c>
      <c r="K27" s="56"/>
      <c r="L27" s="56"/>
      <c r="M27" s="6">
        <f>Таблица1[[#This Row],[Столбец5]]-J$2</f>
        <v>-0.66666666666666674</v>
      </c>
      <c r="N27" s="38"/>
      <c r="Q27" s="19"/>
    </row>
    <row r="28" spans="5:17" ht="15.75" thickBot="1" x14ac:dyDescent="0.3">
      <c r="E28" s="3">
        <v>42857</v>
      </c>
      <c r="F28" s="4" t="s">
        <v>10</v>
      </c>
      <c r="G28" s="7">
        <v>0.29166666666666669</v>
      </c>
      <c r="H28" s="7"/>
      <c r="I28" s="5">
        <v>4.1666666666666664E-2</v>
      </c>
      <c r="J28" s="5">
        <f>Таблица1[[#This Row],[Столбец4]]-Таблица1[[#This Row],[Столбец3]]-Таблица1[[#This Row],[Столбец42]]</f>
        <v>-0.33333333333333337</v>
      </c>
      <c r="K28" s="56"/>
      <c r="L28" s="56"/>
      <c r="M28" s="6">
        <f>Таблица1[[#This Row],[Столбец5]]-J$2</f>
        <v>-0.66666666666666674</v>
      </c>
      <c r="N28" s="38"/>
    </row>
    <row r="29" spans="5:17" x14ac:dyDescent="0.25">
      <c r="E29" t="s">
        <v>19</v>
      </c>
      <c r="G29" s="37"/>
      <c r="H29" s="37">
        <f>SUBTOTAL(104,Таблица1[Столбец4])</f>
        <v>0.99930555555555556</v>
      </c>
      <c r="I29" s="16"/>
      <c r="J29" s="15"/>
      <c r="K29" s="15"/>
      <c r="L29" s="15"/>
      <c r="M29" s="8">
        <f>SUM(M6:M28)</f>
        <v>-13.455555555555554</v>
      </c>
    </row>
    <row r="30" spans="5:17" x14ac:dyDescent="0.25">
      <c r="G30" s="55"/>
      <c r="H30" s="55"/>
      <c r="I30" s="10"/>
      <c r="J30" s="10"/>
      <c r="K30" s="10"/>
      <c r="L30" s="10"/>
      <c r="M30" s="14"/>
    </row>
    <row r="31" spans="5:17" x14ac:dyDescent="0.25">
      <c r="G31" s="55"/>
      <c r="H31" s="55"/>
      <c r="I31" s="10"/>
      <c r="J31" s="10"/>
      <c r="K31" s="10"/>
      <c r="L31" s="10"/>
      <c r="M31" s="14"/>
    </row>
    <row r="32" spans="5:17" x14ac:dyDescent="0.25">
      <c r="G32" s="55"/>
      <c r="H32" s="55"/>
      <c r="I32" s="10"/>
      <c r="J32" s="10"/>
      <c r="K32" s="10"/>
      <c r="L32" s="10"/>
      <c r="M32" s="14"/>
    </row>
    <row r="33" spans="7:13" x14ac:dyDescent="0.25">
      <c r="G33" s="55"/>
      <c r="H33" s="55"/>
      <c r="I33" s="10"/>
      <c r="J33" s="10"/>
      <c r="K33" s="10"/>
      <c r="L33" s="10"/>
      <c r="M33" s="14"/>
    </row>
    <row r="34" spans="7:13" x14ac:dyDescent="0.25">
      <c r="G34" s="55"/>
      <c r="H34" s="55"/>
      <c r="I34" s="10"/>
      <c r="J34" s="10"/>
      <c r="K34" s="10"/>
      <c r="L34" s="10"/>
      <c r="M34" s="14"/>
    </row>
    <row r="35" spans="7:13" x14ac:dyDescent="0.25">
      <c r="H35" s="55"/>
      <c r="J35" s="10"/>
      <c r="K35" s="10"/>
      <c r="L35" s="10"/>
      <c r="M35" s="10"/>
    </row>
  </sheetData>
  <conditionalFormatting sqref="M6:M28">
    <cfRule type="cellIs" dxfId="17" priority="3" operator="equal">
      <formula>0.145833333333333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6"/>
  <sheetViews>
    <sheetView tabSelected="1" workbookViewId="0">
      <selection activeCell="H3" sqref="H3"/>
    </sheetView>
  </sheetViews>
  <sheetFormatPr defaultRowHeight="15" x14ac:dyDescent="0.25"/>
  <cols>
    <col min="3" max="3" width="11" customWidth="1"/>
    <col min="7" max="7" width="12.140625" customWidth="1"/>
    <col min="8" max="8" width="11.7109375" customWidth="1"/>
  </cols>
  <sheetData>
    <row r="1" spans="2:18" x14ac:dyDescent="0.25">
      <c r="H1" s="66" t="s">
        <v>38</v>
      </c>
      <c r="I1" s="66"/>
      <c r="J1" s="66"/>
      <c r="N1" t="s">
        <v>1</v>
      </c>
      <c r="O1" s="17">
        <v>0.25</v>
      </c>
      <c r="P1" s="17">
        <v>0.75</v>
      </c>
      <c r="Q1" s="17"/>
    </row>
    <row r="2" spans="2:18" ht="15.75" thickBot="1" x14ac:dyDescent="0.3">
      <c r="B2" s="39" t="s">
        <v>0</v>
      </c>
      <c r="C2" s="39" t="s">
        <v>1</v>
      </c>
      <c r="D2" s="60" t="s">
        <v>2</v>
      </c>
      <c r="E2" s="60" t="s">
        <v>3</v>
      </c>
      <c r="F2" s="39" t="s">
        <v>18</v>
      </c>
      <c r="G2" s="39" t="s">
        <v>4</v>
      </c>
      <c r="H2" s="39" t="s">
        <v>37</v>
      </c>
      <c r="I2" s="39" t="s">
        <v>35</v>
      </c>
      <c r="J2" s="39" t="s">
        <v>36</v>
      </c>
      <c r="K2" s="39" t="s">
        <v>5</v>
      </c>
      <c r="L2" s="40" t="s">
        <v>30</v>
      </c>
      <c r="N2" t="s">
        <v>35</v>
      </c>
      <c r="O2" s="17">
        <v>0.75</v>
      </c>
      <c r="P2" s="17">
        <v>0.91666666666666663</v>
      </c>
      <c r="Q2" s="17"/>
    </row>
    <row r="3" spans="2:18" ht="15.75" thickBot="1" x14ac:dyDescent="0.3">
      <c r="B3" s="41">
        <v>42826</v>
      </c>
      <c r="C3" s="65" t="str">
        <f>TEXT(B3,"ДДДД")</f>
        <v>суббота</v>
      </c>
      <c r="D3" s="42">
        <v>0.4375</v>
      </c>
      <c r="E3" s="42">
        <v>0.99930555555555556</v>
      </c>
      <c r="F3" s="42">
        <v>4.1666666666666664E-2</v>
      </c>
      <c r="G3" s="42">
        <f>IF(E3="","",E3-D3-F3)</f>
        <v>0.52013888888888893</v>
      </c>
      <c r="H3" s="58">
        <f>IF(E3="","",MIN(E3,IF(WEEKDAY(B3,2)=5,$P$1-"1:00",$P$1))-MAX(D3,$O$1)-F3)</f>
        <v>0.27083333333333331</v>
      </c>
      <c r="I3" s="58">
        <f>IF(E3&gt;=IF(WEEKDAY(B3,2)=5,$O$2-"1:00",$O$2),MIN(E3,$P$2)-MAX(D3,IF(WEEKDAY(B3,2)=5,$O$2-"1:00",$O$2)),"0:00")</f>
        <v>0.16666666666666663</v>
      </c>
      <c r="J3" s="58">
        <f>MAX($P$3-D3,"0:00")+MAX(EE3-$P$2,"0:00")</f>
        <v>0</v>
      </c>
      <c r="K3" s="43">
        <f>IFERROR(G3-IF(WEEKDAY(B3,2)&gt;4,"7:00","8:00"),"")</f>
        <v>0.22847222222222224</v>
      </c>
      <c r="L3" s="44" t="str">
        <f>IF(OR(C3="суббота",C3="воскресенье"),"выходные","")</f>
        <v>выходные</v>
      </c>
      <c r="N3" s="63" t="s">
        <v>36</v>
      </c>
      <c r="O3" s="17">
        <v>0.91666666666666663</v>
      </c>
      <c r="P3" s="17">
        <v>0.25</v>
      </c>
      <c r="Q3" s="17"/>
      <c r="R3" s="17"/>
    </row>
    <row r="4" spans="2:18" ht="15.75" thickBot="1" x14ac:dyDescent="0.3">
      <c r="B4" s="45">
        <v>42828</v>
      </c>
      <c r="C4" s="65" t="str">
        <f t="shared" ref="C4:C25" si="0">TEXT(B4,"ДДДД")</f>
        <v>понедельник</v>
      </c>
      <c r="D4" s="46">
        <v>0.29166666666666669</v>
      </c>
      <c r="E4" s="46">
        <v>0.81597222222222221</v>
      </c>
      <c r="F4" s="47">
        <v>4.1666666666666664E-2</v>
      </c>
      <c r="G4" s="42">
        <f t="shared" ref="G4:G25" si="1">IF(E4="","",E4-D4-F4)</f>
        <v>0.4826388888888889</v>
      </c>
      <c r="H4" s="58">
        <f t="shared" ref="H4:H25" si="2">IF(E4="","",MIN(E4,IF(WEEKDAY(B4,2)=5,$P$1-"1:00",$P$1))-MAX(D4,$O$1)-F4)</f>
        <v>0.41666666666666663</v>
      </c>
      <c r="I4" s="58">
        <f>IF(E4&gt;=IF(WEEKDAY(B4,2)=5,$O$2-"1:00",$O$2),MIN(E4,$P$2)-MAX(D4,IF(WEEKDAY(B4,2)=5,$O$2-"1:00",$O$2)),"0:00")</f>
        <v>6.597222222222221E-2</v>
      </c>
      <c r="J4" s="57">
        <f t="shared" ref="J4:J25" si="3">IF(D4&lt;$P$3,$P$3-D4,"0:00")+IF(E4&gt;$P$2,E4-$P$2,"0:00")</f>
        <v>0</v>
      </c>
      <c r="K4" s="43">
        <f t="shared" ref="K4:K25" si="4">IFERROR(G4-IF(WEEKDAY(B4,2)&gt;4,"7:00","8:00"),"")</f>
        <v>0.14930555555555558</v>
      </c>
      <c r="L4" s="40" t="str">
        <f t="shared" ref="L4:L25" si="5">IF(OR(C4="суббота",C4="воскресенье"),"выходные","")</f>
        <v/>
      </c>
      <c r="R4" s="17"/>
    </row>
    <row r="5" spans="2:18" ht="15.75" thickBot="1" x14ac:dyDescent="0.3">
      <c r="B5" s="41">
        <v>42829</v>
      </c>
      <c r="C5" s="65" t="str">
        <f t="shared" si="0"/>
        <v>вторник</v>
      </c>
      <c r="D5" s="48">
        <v>0.29166666666666669</v>
      </c>
      <c r="E5" s="48">
        <v>0.95833333333333337</v>
      </c>
      <c r="F5" s="42">
        <v>4.1666666666666664E-2</v>
      </c>
      <c r="G5" s="42">
        <f t="shared" si="1"/>
        <v>0.62500000000000011</v>
      </c>
      <c r="H5" s="58">
        <f t="shared" si="2"/>
        <v>0.41666666666666663</v>
      </c>
      <c r="I5" s="58">
        <f t="shared" ref="I5:I25" si="6">IF(E5&gt;=IF(WEEKDAY(B5,2)=5,$O$2-"1:00",$O$2),MIN(E5,$P$2)-MAX(D5,IF(WEEKDAY(B5,2)=5,$O$2-"1:00",$O$2)),"0:00")</f>
        <v>0.16666666666666663</v>
      </c>
      <c r="J5" s="58">
        <f t="shared" si="3"/>
        <v>4.1666666666666741E-2</v>
      </c>
      <c r="K5" s="43">
        <f t="shared" si="4"/>
        <v>0.2916666666666668</v>
      </c>
      <c r="L5" s="44" t="str">
        <f t="shared" si="5"/>
        <v/>
      </c>
      <c r="R5" s="17"/>
    </row>
    <row r="6" spans="2:18" ht="15.75" thickBot="1" x14ac:dyDescent="0.3">
      <c r="B6" s="45">
        <v>42830</v>
      </c>
      <c r="C6" s="65" t="str">
        <f t="shared" si="0"/>
        <v>среда</v>
      </c>
      <c r="D6" s="46">
        <v>0.29166666666666669</v>
      </c>
      <c r="E6" s="46"/>
      <c r="F6" s="47">
        <v>4.1666666666666664E-2</v>
      </c>
      <c r="G6" s="42" t="str">
        <f t="shared" si="1"/>
        <v/>
      </c>
      <c r="H6" s="58" t="str">
        <f t="shared" si="2"/>
        <v/>
      </c>
      <c r="I6" s="58" t="str">
        <f t="shared" si="6"/>
        <v>0:00</v>
      </c>
      <c r="J6" s="57">
        <f t="shared" si="3"/>
        <v>0</v>
      </c>
      <c r="K6" s="43" t="str">
        <f t="shared" si="4"/>
        <v/>
      </c>
      <c r="L6" s="40" t="str">
        <f t="shared" si="5"/>
        <v/>
      </c>
      <c r="R6" s="17" t="str">
        <f t="shared" ref="R6:R11" si="7">IF(E6="","",MIN(E6,$P$1)-MAX(D6,$O$1)-F6)</f>
        <v/>
      </c>
    </row>
    <row r="7" spans="2:18" ht="15.75" thickBot="1" x14ac:dyDescent="0.3">
      <c r="B7" s="41">
        <v>42831</v>
      </c>
      <c r="C7" s="65" t="str">
        <f t="shared" si="0"/>
        <v>четверг</v>
      </c>
      <c r="D7" s="48">
        <v>0.29166666666666669</v>
      </c>
      <c r="E7" s="48"/>
      <c r="F7" s="42">
        <v>4.1666666666666664E-2</v>
      </c>
      <c r="G7" s="42" t="str">
        <f t="shared" si="1"/>
        <v/>
      </c>
      <c r="H7" s="58" t="str">
        <f t="shared" si="2"/>
        <v/>
      </c>
      <c r="I7" s="58" t="str">
        <f t="shared" si="6"/>
        <v>0:00</v>
      </c>
      <c r="J7" s="58">
        <f t="shared" si="3"/>
        <v>0</v>
      </c>
      <c r="K7" s="43" t="str">
        <f t="shared" si="4"/>
        <v/>
      </c>
      <c r="L7" s="44" t="str">
        <f t="shared" si="5"/>
        <v/>
      </c>
      <c r="R7" s="17" t="str">
        <f t="shared" si="7"/>
        <v/>
      </c>
    </row>
    <row r="8" spans="2:18" ht="15.75" thickBot="1" x14ac:dyDescent="0.3">
      <c r="B8" s="45">
        <v>42832</v>
      </c>
      <c r="C8" s="65" t="str">
        <f t="shared" si="0"/>
        <v>пятница</v>
      </c>
      <c r="D8" s="46">
        <v>0.29166666666666669</v>
      </c>
      <c r="E8" s="46"/>
      <c r="F8" s="47">
        <v>4.1666666666666664E-2</v>
      </c>
      <c r="G8" s="42" t="str">
        <f t="shared" si="1"/>
        <v/>
      </c>
      <c r="H8" s="58" t="str">
        <f t="shared" si="2"/>
        <v/>
      </c>
      <c r="I8" s="58" t="str">
        <f t="shared" si="6"/>
        <v>0:00</v>
      </c>
      <c r="J8" s="57">
        <f t="shared" si="3"/>
        <v>0</v>
      </c>
      <c r="K8" s="43" t="str">
        <f t="shared" si="4"/>
        <v/>
      </c>
      <c r="L8" s="40" t="str">
        <f t="shared" si="5"/>
        <v/>
      </c>
      <c r="R8" s="17" t="str">
        <f t="shared" si="7"/>
        <v/>
      </c>
    </row>
    <row r="9" spans="2:18" ht="15.75" thickBot="1" x14ac:dyDescent="0.3">
      <c r="B9" s="41">
        <v>42835</v>
      </c>
      <c r="C9" s="65" t="str">
        <f t="shared" si="0"/>
        <v>понедельник</v>
      </c>
      <c r="D9" s="48">
        <v>0.29166666666666669</v>
      </c>
      <c r="E9" s="48"/>
      <c r="F9" s="42">
        <v>4.1666666666666664E-2</v>
      </c>
      <c r="G9" s="42" t="str">
        <f t="shared" si="1"/>
        <v/>
      </c>
      <c r="H9" s="58" t="str">
        <f t="shared" si="2"/>
        <v/>
      </c>
      <c r="I9" s="58" t="str">
        <f t="shared" si="6"/>
        <v>0:00</v>
      </c>
      <c r="J9" s="58">
        <f t="shared" si="3"/>
        <v>0</v>
      </c>
      <c r="K9" s="43" t="str">
        <f t="shared" si="4"/>
        <v/>
      </c>
      <c r="L9" s="44" t="str">
        <f t="shared" si="5"/>
        <v/>
      </c>
      <c r="R9" s="17" t="str">
        <f t="shared" si="7"/>
        <v/>
      </c>
    </row>
    <row r="10" spans="2:18" ht="15.75" thickBot="1" x14ac:dyDescent="0.3">
      <c r="B10" s="45">
        <v>42836</v>
      </c>
      <c r="C10" s="65" t="str">
        <f t="shared" si="0"/>
        <v>вторник</v>
      </c>
      <c r="D10" s="46">
        <v>0.29166666666666669</v>
      </c>
      <c r="E10" s="46"/>
      <c r="F10" s="47">
        <v>4.1666666666666664E-2</v>
      </c>
      <c r="G10" s="42" t="str">
        <f t="shared" si="1"/>
        <v/>
      </c>
      <c r="H10" s="58" t="str">
        <f t="shared" si="2"/>
        <v/>
      </c>
      <c r="I10" s="58" t="str">
        <f t="shared" si="6"/>
        <v>0:00</v>
      </c>
      <c r="J10" s="57">
        <f t="shared" si="3"/>
        <v>0</v>
      </c>
      <c r="K10" s="43" t="str">
        <f t="shared" si="4"/>
        <v/>
      </c>
      <c r="L10" s="40" t="str">
        <f t="shared" si="5"/>
        <v/>
      </c>
      <c r="R10" s="17" t="str">
        <f t="shared" si="7"/>
        <v/>
      </c>
    </row>
    <row r="11" spans="2:18" ht="15.75" thickBot="1" x14ac:dyDescent="0.3">
      <c r="B11" s="41">
        <v>42837</v>
      </c>
      <c r="C11" s="65" t="str">
        <f t="shared" si="0"/>
        <v>среда</v>
      </c>
      <c r="D11" s="48">
        <v>0.29166666666666669</v>
      </c>
      <c r="E11" s="48"/>
      <c r="F11" s="42">
        <v>4.1666666666666664E-2</v>
      </c>
      <c r="G11" s="42" t="str">
        <f t="shared" si="1"/>
        <v/>
      </c>
      <c r="H11" s="58" t="str">
        <f t="shared" si="2"/>
        <v/>
      </c>
      <c r="I11" s="58" t="str">
        <f t="shared" si="6"/>
        <v>0:00</v>
      </c>
      <c r="J11" s="58">
        <f t="shared" si="3"/>
        <v>0</v>
      </c>
      <c r="K11" s="43" t="str">
        <f t="shared" si="4"/>
        <v/>
      </c>
      <c r="L11" s="44" t="str">
        <f t="shared" si="5"/>
        <v/>
      </c>
      <c r="R11" s="17" t="str">
        <f t="shared" si="7"/>
        <v/>
      </c>
    </row>
    <row r="12" spans="2:18" ht="15.75" thickBot="1" x14ac:dyDescent="0.3">
      <c r="B12" s="45">
        <v>42838</v>
      </c>
      <c r="C12" s="65" t="str">
        <f t="shared" si="0"/>
        <v>четверг</v>
      </c>
      <c r="D12" s="46">
        <v>0.29166666666666669</v>
      </c>
      <c r="E12" s="46"/>
      <c r="F12" s="47">
        <v>4.1666666666666664E-2</v>
      </c>
      <c r="G12" s="42" t="str">
        <f t="shared" si="1"/>
        <v/>
      </c>
      <c r="H12" s="58" t="str">
        <f t="shared" si="2"/>
        <v/>
      </c>
      <c r="I12" s="58" t="str">
        <f t="shared" si="6"/>
        <v>0:00</v>
      </c>
      <c r="J12" s="57">
        <f t="shared" si="3"/>
        <v>0</v>
      </c>
      <c r="K12" s="43" t="str">
        <f t="shared" si="4"/>
        <v/>
      </c>
      <c r="L12" s="40" t="str">
        <f t="shared" si="5"/>
        <v/>
      </c>
    </row>
    <row r="13" spans="2:18" ht="15.75" thickBot="1" x14ac:dyDescent="0.3">
      <c r="B13" s="41">
        <v>42839</v>
      </c>
      <c r="C13" s="65" t="str">
        <f t="shared" si="0"/>
        <v>пятница</v>
      </c>
      <c r="D13" s="48">
        <v>0.29166666666666669</v>
      </c>
      <c r="E13" s="48"/>
      <c r="F13" s="42">
        <v>4.1666666666666664E-2</v>
      </c>
      <c r="G13" s="42" t="str">
        <f t="shared" si="1"/>
        <v/>
      </c>
      <c r="H13" s="58" t="str">
        <f t="shared" si="2"/>
        <v/>
      </c>
      <c r="I13" s="58" t="str">
        <f t="shared" si="6"/>
        <v>0:00</v>
      </c>
      <c r="J13" s="58">
        <f t="shared" si="3"/>
        <v>0</v>
      </c>
      <c r="K13" s="43" t="str">
        <f t="shared" si="4"/>
        <v/>
      </c>
      <c r="L13" s="44" t="str">
        <f t="shared" si="5"/>
        <v/>
      </c>
    </row>
    <row r="14" spans="2:18" ht="15.75" thickBot="1" x14ac:dyDescent="0.3">
      <c r="B14" s="45">
        <v>42842</v>
      </c>
      <c r="C14" s="65" t="str">
        <f t="shared" si="0"/>
        <v>понедельник</v>
      </c>
      <c r="D14" s="46">
        <v>0.29166666666666669</v>
      </c>
      <c r="E14" s="46"/>
      <c r="F14" s="47">
        <v>4.1666666666666664E-2</v>
      </c>
      <c r="G14" s="42" t="str">
        <f t="shared" si="1"/>
        <v/>
      </c>
      <c r="H14" s="58" t="str">
        <f t="shared" si="2"/>
        <v/>
      </c>
      <c r="I14" s="58" t="str">
        <f t="shared" si="6"/>
        <v>0:00</v>
      </c>
      <c r="J14" s="57">
        <f t="shared" si="3"/>
        <v>0</v>
      </c>
      <c r="K14" s="43" t="str">
        <f t="shared" si="4"/>
        <v/>
      </c>
      <c r="L14" s="40" t="str">
        <f t="shared" si="5"/>
        <v/>
      </c>
    </row>
    <row r="15" spans="2:18" ht="15.75" thickBot="1" x14ac:dyDescent="0.3">
      <c r="B15" s="41">
        <v>42843</v>
      </c>
      <c r="C15" s="65" t="str">
        <f t="shared" si="0"/>
        <v>вторник</v>
      </c>
      <c r="D15" s="48">
        <v>0.29166666666666669</v>
      </c>
      <c r="E15" s="48"/>
      <c r="F15" s="42">
        <v>4.1666666666666664E-2</v>
      </c>
      <c r="G15" s="42" t="str">
        <f t="shared" si="1"/>
        <v/>
      </c>
      <c r="H15" s="58" t="str">
        <f t="shared" si="2"/>
        <v/>
      </c>
      <c r="I15" s="58" t="str">
        <f t="shared" si="6"/>
        <v>0:00</v>
      </c>
      <c r="J15" s="58">
        <f t="shared" si="3"/>
        <v>0</v>
      </c>
      <c r="K15" s="43" t="str">
        <f t="shared" si="4"/>
        <v/>
      </c>
      <c r="L15" s="44" t="str">
        <f t="shared" si="5"/>
        <v/>
      </c>
    </row>
    <row r="16" spans="2:18" ht="15.75" thickBot="1" x14ac:dyDescent="0.3">
      <c r="B16" s="45">
        <v>42844</v>
      </c>
      <c r="C16" s="65" t="str">
        <f t="shared" si="0"/>
        <v>среда</v>
      </c>
      <c r="D16" s="46">
        <v>0.29166666666666669</v>
      </c>
      <c r="E16" s="46"/>
      <c r="F16" s="47">
        <v>4.1666666666666664E-2</v>
      </c>
      <c r="G16" s="42" t="str">
        <f t="shared" si="1"/>
        <v/>
      </c>
      <c r="H16" s="58" t="str">
        <f t="shared" si="2"/>
        <v/>
      </c>
      <c r="I16" s="58" t="str">
        <f t="shared" si="6"/>
        <v>0:00</v>
      </c>
      <c r="J16" s="57">
        <f t="shared" si="3"/>
        <v>0</v>
      </c>
      <c r="K16" s="43" t="str">
        <f t="shared" si="4"/>
        <v/>
      </c>
      <c r="L16" s="40" t="str">
        <f t="shared" si="5"/>
        <v/>
      </c>
    </row>
    <row r="17" spans="2:12" ht="15.75" thickBot="1" x14ac:dyDescent="0.3">
      <c r="B17" s="41">
        <v>42845</v>
      </c>
      <c r="C17" s="65" t="str">
        <f t="shared" si="0"/>
        <v>четверг</v>
      </c>
      <c r="D17" s="48">
        <v>0.29166666666666669</v>
      </c>
      <c r="E17" s="48"/>
      <c r="F17" s="42">
        <v>4.1666666666666664E-2</v>
      </c>
      <c r="G17" s="42" t="str">
        <f t="shared" si="1"/>
        <v/>
      </c>
      <c r="H17" s="58" t="str">
        <f t="shared" si="2"/>
        <v/>
      </c>
      <c r="I17" s="58" t="str">
        <f t="shared" si="6"/>
        <v>0:00</v>
      </c>
      <c r="J17" s="58">
        <f t="shared" si="3"/>
        <v>0</v>
      </c>
      <c r="K17" s="43" t="str">
        <f t="shared" si="4"/>
        <v/>
      </c>
      <c r="L17" s="44" t="str">
        <f t="shared" si="5"/>
        <v/>
      </c>
    </row>
    <row r="18" spans="2:12" ht="15.75" thickBot="1" x14ac:dyDescent="0.3">
      <c r="B18" s="45">
        <v>42846</v>
      </c>
      <c r="C18" s="65" t="str">
        <f t="shared" si="0"/>
        <v>пятница</v>
      </c>
      <c r="D18" s="46">
        <v>0.29166666666666669</v>
      </c>
      <c r="E18" s="46"/>
      <c r="F18" s="47">
        <v>4.1666666666666664E-2</v>
      </c>
      <c r="G18" s="42" t="str">
        <f t="shared" si="1"/>
        <v/>
      </c>
      <c r="H18" s="58" t="str">
        <f t="shared" si="2"/>
        <v/>
      </c>
      <c r="I18" s="58" t="str">
        <f t="shared" si="6"/>
        <v>0:00</v>
      </c>
      <c r="J18" s="57">
        <f t="shared" si="3"/>
        <v>0</v>
      </c>
      <c r="K18" s="43" t="str">
        <f t="shared" si="4"/>
        <v/>
      </c>
      <c r="L18" s="40" t="str">
        <f t="shared" si="5"/>
        <v/>
      </c>
    </row>
    <row r="19" spans="2:12" ht="15.75" thickBot="1" x14ac:dyDescent="0.3">
      <c r="B19" s="41">
        <v>42849</v>
      </c>
      <c r="C19" s="65" t="str">
        <f t="shared" si="0"/>
        <v>понедельник</v>
      </c>
      <c r="D19" s="48">
        <v>0.29166666666666669</v>
      </c>
      <c r="E19" s="48"/>
      <c r="F19" s="42">
        <v>4.1666666666666664E-2</v>
      </c>
      <c r="G19" s="42" t="str">
        <f t="shared" si="1"/>
        <v/>
      </c>
      <c r="H19" s="58" t="str">
        <f t="shared" si="2"/>
        <v/>
      </c>
      <c r="I19" s="58" t="str">
        <f t="shared" si="6"/>
        <v>0:00</v>
      </c>
      <c r="J19" s="58">
        <f t="shared" si="3"/>
        <v>0</v>
      </c>
      <c r="K19" s="43" t="str">
        <f t="shared" si="4"/>
        <v/>
      </c>
      <c r="L19" s="44" t="str">
        <f t="shared" si="5"/>
        <v/>
      </c>
    </row>
    <row r="20" spans="2:12" ht="15.75" thickBot="1" x14ac:dyDescent="0.3">
      <c r="B20" s="45">
        <v>42850</v>
      </c>
      <c r="C20" s="65" t="str">
        <f t="shared" si="0"/>
        <v>вторник</v>
      </c>
      <c r="D20" s="46">
        <v>0.29166666666666669</v>
      </c>
      <c r="E20" s="46"/>
      <c r="F20" s="47">
        <v>4.1666666666666664E-2</v>
      </c>
      <c r="G20" s="42" t="str">
        <f t="shared" si="1"/>
        <v/>
      </c>
      <c r="H20" s="58" t="str">
        <f t="shared" si="2"/>
        <v/>
      </c>
      <c r="I20" s="58" t="str">
        <f t="shared" si="6"/>
        <v>0:00</v>
      </c>
      <c r="J20" s="57">
        <f t="shared" si="3"/>
        <v>0</v>
      </c>
      <c r="K20" s="43" t="str">
        <f t="shared" si="4"/>
        <v/>
      </c>
      <c r="L20" s="40" t="str">
        <f t="shared" si="5"/>
        <v/>
      </c>
    </row>
    <row r="21" spans="2:12" ht="15.75" thickBot="1" x14ac:dyDescent="0.3">
      <c r="B21" s="41">
        <v>42851</v>
      </c>
      <c r="C21" s="65" t="str">
        <f t="shared" si="0"/>
        <v>среда</v>
      </c>
      <c r="D21" s="48">
        <v>0.29166666666666669</v>
      </c>
      <c r="E21" s="48"/>
      <c r="F21" s="42">
        <v>4.1666666666666664E-2</v>
      </c>
      <c r="G21" s="42" t="str">
        <f t="shared" si="1"/>
        <v/>
      </c>
      <c r="H21" s="58" t="str">
        <f t="shared" si="2"/>
        <v/>
      </c>
      <c r="I21" s="58" t="str">
        <f t="shared" si="6"/>
        <v>0:00</v>
      </c>
      <c r="J21" s="58">
        <f t="shared" si="3"/>
        <v>0</v>
      </c>
      <c r="K21" s="43" t="str">
        <f t="shared" si="4"/>
        <v/>
      </c>
      <c r="L21" s="44" t="str">
        <f t="shared" si="5"/>
        <v/>
      </c>
    </row>
    <row r="22" spans="2:12" ht="15.75" thickBot="1" x14ac:dyDescent="0.3">
      <c r="B22" s="45">
        <v>42852</v>
      </c>
      <c r="C22" s="65" t="str">
        <f t="shared" si="0"/>
        <v>четверг</v>
      </c>
      <c r="D22" s="46">
        <v>0.29166666666666669</v>
      </c>
      <c r="E22" s="46"/>
      <c r="F22" s="47">
        <v>4.1666666666666664E-2</v>
      </c>
      <c r="G22" s="42" t="str">
        <f t="shared" si="1"/>
        <v/>
      </c>
      <c r="H22" s="58" t="str">
        <f t="shared" si="2"/>
        <v/>
      </c>
      <c r="I22" s="58" t="str">
        <f t="shared" si="6"/>
        <v>0:00</v>
      </c>
      <c r="J22" s="57">
        <f t="shared" si="3"/>
        <v>0</v>
      </c>
      <c r="K22" s="43" t="str">
        <f t="shared" si="4"/>
        <v/>
      </c>
      <c r="L22" s="40" t="str">
        <f t="shared" si="5"/>
        <v/>
      </c>
    </row>
    <row r="23" spans="2:12" ht="15.75" thickBot="1" x14ac:dyDescent="0.3">
      <c r="B23" s="41">
        <v>42853</v>
      </c>
      <c r="C23" s="65" t="str">
        <f t="shared" si="0"/>
        <v>пятница</v>
      </c>
      <c r="D23" s="48">
        <v>0.29166666666666669</v>
      </c>
      <c r="E23" s="48"/>
      <c r="F23" s="42">
        <v>4.1666666666666664E-2</v>
      </c>
      <c r="G23" s="42" t="str">
        <f t="shared" si="1"/>
        <v/>
      </c>
      <c r="H23" s="58" t="str">
        <f t="shared" si="2"/>
        <v/>
      </c>
      <c r="I23" s="58" t="str">
        <f t="shared" si="6"/>
        <v>0:00</v>
      </c>
      <c r="J23" s="58">
        <f t="shared" si="3"/>
        <v>0</v>
      </c>
      <c r="K23" s="43" t="str">
        <f t="shared" si="4"/>
        <v/>
      </c>
      <c r="L23" s="44" t="str">
        <f t="shared" si="5"/>
        <v/>
      </c>
    </row>
    <row r="24" spans="2:12" ht="15.75" thickBot="1" x14ac:dyDescent="0.3">
      <c r="B24" s="45">
        <v>42856</v>
      </c>
      <c r="C24" s="65" t="str">
        <f t="shared" si="0"/>
        <v>понедельник</v>
      </c>
      <c r="D24" s="46">
        <v>0.29166666666666669</v>
      </c>
      <c r="E24" s="46"/>
      <c r="F24" s="47">
        <v>4.1666666666666664E-2</v>
      </c>
      <c r="G24" s="42" t="str">
        <f t="shared" si="1"/>
        <v/>
      </c>
      <c r="H24" s="58" t="str">
        <f t="shared" si="2"/>
        <v/>
      </c>
      <c r="I24" s="58" t="str">
        <f t="shared" si="6"/>
        <v>0:00</v>
      </c>
      <c r="J24" s="57">
        <f t="shared" si="3"/>
        <v>0</v>
      </c>
      <c r="K24" s="43" t="str">
        <f t="shared" si="4"/>
        <v/>
      </c>
      <c r="L24" s="40" t="str">
        <f t="shared" si="5"/>
        <v/>
      </c>
    </row>
    <row r="25" spans="2:12" ht="15.75" thickBot="1" x14ac:dyDescent="0.3">
      <c r="B25" s="41">
        <v>42857</v>
      </c>
      <c r="C25" s="65" t="str">
        <f t="shared" si="0"/>
        <v>вторник</v>
      </c>
      <c r="D25" s="49">
        <v>0.29166666666666669</v>
      </c>
      <c r="E25" s="49"/>
      <c r="F25" s="42">
        <v>4.1666666666666664E-2</v>
      </c>
      <c r="G25" s="42" t="str">
        <f t="shared" si="1"/>
        <v/>
      </c>
      <c r="H25" s="58" t="str">
        <f t="shared" si="2"/>
        <v/>
      </c>
      <c r="I25" s="58" t="str">
        <f t="shared" si="6"/>
        <v>0:00</v>
      </c>
      <c r="J25" s="58">
        <f t="shared" si="3"/>
        <v>0</v>
      </c>
      <c r="K25" s="43" t="str">
        <f t="shared" si="4"/>
        <v/>
      </c>
      <c r="L25" s="44" t="str">
        <f t="shared" si="5"/>
        <v/>
      </c>
    </row>
    <row r="26" spans="2:12" ht="15.75" thickTop="1" x14ac:dyDescent="0.25">
      <c r="B26" s="50" t="s">
        <v>19</v>
      </c>
      <c r="C26" s="51"/>
      <c r="D26" s="52"/>
      <c r="E26" s="64">
        <f t="shared" ref="E26:J26" si="8">SUM(E3:E25)</f>
        <v>2.7736111111111112</v>
      </c>
      <c r="F26" s="64">
        <f t="shared" si="8"/>
        <v>0.95833333333333293</v>
      </c>
      <c r="G26" s="64">
        <f t="shared" si="8"/>
        <v>1.6277777777777778</v>
      </c>
      <c r="H26" s="64">
        <f t="shared" si="8"/>
        <v>1.1041666666666665</v>
      </c>
      <c r="I26" s="64">
        <f t="shared" si="8"/>
        <v>0.39930555555555547</v>
      </c>
      <c r="J26" s="64">
        <f t="shared" si="8"/>
        <v>4.1666666666666741E-2</v>
      </c>
      <c r="K26" s="53">
        <f>SUM(K3:K25)</f>
        <v>0.66944444444444462</v>
      </c>
      <c r="L26" s="54"/>
    </row>
  </sheetData>
  <mergeCells count="1">
    <mergeCell ref="H1:J1"/>
  </mergeCells>
  <conditionalFormatting sqref="K3:K25">
    <cfRule type="cellIs" dxfId="0" priority="1" operator="equal">
      <formula>0.145833333333333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C23" sqref="C23"/>
    </sheetView>
  </sheetViews>
  <sheetFormatPr defaultRowHeight="15" x14ac:dyDescent="0.25"/>
  <cols>
    <col min="1" max="1" width="16" bestFit="1" customWidth="1"/>
    <col min="5" max="5" width="22.42578125" bestFit="1" customWidth="1"/>
    <col min="6" max="6" width="14" bestFit="1" customWidth="1"/>
    <col min="7" max="7" width="13.140625" bestFit="1" customWidth="1"/>
    <col min="12" max="12" width="11.85546875" customWidth="1"/>
  </cols>
  <sheetData>
    <row r="1" spans="1:15" x14ac:dyDescent="0.25">
      <c r="A1" s="20" t="s">
        <v>22</v>
      </c>
      <c r="B1" s="20" t="s">
        <v>23</v>
      </c>
      <c r="C1" s="20" t="s">
        <v>24</v>
      </c>
      <c r="D1" s="20" t="s">
        <v>18</v>
      </c>
      <c r="E1" s="20" t="s">
        <v>25</v>
      </c>
      <c r="F1" s="20" t="s">
        <v>26</v>
      </c>
      <c r="G1" s="20" t="s">
        <v>27</v>
      </c>
      <c r="H1" s="21">
        <v>8</v>
      </c>
      <c r="I1">
        <v>7</v>
      </c>
      <c r="K1" s="15"/>
      <c r="L1" s="36" t="s">
        <v>1</v>
      </c>
    </row>
    <row r="2" spans="1:15" x14ac:dyDescent="0.25">
      <c r="A2" s="22">
        <v>42795</v>
      </c>
      <c r="B2" s="23">
        <v>7</v>
      </c>
      <c r="C2" s="25">
        <v>19.3</v>
      </c>
      <c r="D2" s="26">
        <v>1</v>
      </c>
      <c r="E2" s="28">
        <f>C2-B2-D2</f>
        <v>11.3</v>
      </c>
      <c r="F2" s="30">
        <f>IF(C2&lt;=22,0,C2-22)+IF(B2&gt;=6,0,IF(C2&gt;=6,6-B2,C2-B2))</f>
        <v>0</v>
      </c>
      <c r="G2" s="31">
        <f>C2-B2-D2-$H$1</f>
        <v>3.3000000000000007</v>
      </c>
      <c r="H2" s="34"/>
      <c r="L2" t="s">
        <v>6</v>
      </c>
    </row>
    <row r="3" spans="1:15" x14ac:dyDescent="0.25">
      <c r="A3" s="22">
        <v>42796</v>
      </c>
      <c r="B3" s="24">
        <v>7</v>
      </c>
      <c r="C3" s="25">
        <v>19.350000000000001</v>
      </c>
      <c r="D3" s="27">
        <v>1</v>
      </c>
      <c r="E3" s="29">
        <f t="shared" ref="E3:E23" si="0">C3-B3-D3</f>
        <v>11.350000000000001</v>
      </c>
      <c r="F3" s="30">
        <f>IF(C3&lt;=22,0,C3-22)+IF(B3&gt;=6,0,IF(C3&gt;=6,6-B3,C3-B3))</f>
        <v>0</v>
      </c>
      <c r="G3" s="31">
        <f>C3-B3-D3-$H$1</f>
        <v>3.3500000000000014</v>
      </c>
      <c r="H3" s="34"/>
      <c r="L3" t="s">
        <v>7</v>
      </c>
    </row>
    <row r="4" spans="1:15" x14ac:dyDescent="0.25">
      <c r="A4" s="22">
        <v>42797</v>
      </c>
      <c r="B4" s="24">
        <v>7</v>
      </c>
      <c r="C4" s="25">
        <v>19</v>
      </c>
      <c r="D4" s="27">
        <v>1</v>
      </c>
      <c r="E4" s="29">
        <f t="shared" si="0"/>
        <v>11</v>
      </c>
      <c r="F4" s="30">
        <f t="shared" ref="F4:F23" si="1">IF(C4&lt;=22,0,C4-22)+IF(B4&gt;=6,0,IF(C4&gt;=6,6-B4,C4-B4))</f>
        <v>0</v>
      </c>
      <c r="G4" s="31">
        <f>C4-B4-D4-$I$1</f>
        <v>4</v>
      </c>
      <c r="H4" s="34"/>
      <c r="L4" t="s">
        <v>8</v>
      </c>
    </row>
    <row r="5" spans="1:15" x14ac:dyDescent="0.25">
      <c r="A5" s="22">
        <v>42800</v>
      </c>
      <c r="B5" s="24">
        <v>7</v>
      </c>
      <c r="C5" s="25">
        <v>19.3</v>
      </c>
      <c r="D5" s="27">
        <v>1</v>
      </c>
      <c r="E5" s="29">
        <f t="shared" si="0"/>
        <v>11.3</v>
      </c>
      <c r="F5" s="30">
        <f t="shared" si="1"/>
        <v>0</v>
      </c>
      <c r="G5" s="31">
        <f t="shared" ref="G5:G7" si="2">C5-B5-D5-$H$1</f>
        <v>3.3000000000000007</v>
      </c>
      <c r="H5" s="34"/>
      <c r="I5" s="33"/>
      <c r="L5" t="s">
        <v>9</v>
      </c>
    </row>
    <row r="6" spans="1:15" x14ac:dyDescent="0.25">
      <c r="A6" s="22">
        <v>42801</v>
      </c>
      <c r="B6" s="24">
        <v>7</v>
      </c>
      <c r="C6" s="25">
        <v>19</v>
      </c>
      <c r="D6" s="27">
        <v>1</v>
      </c>
      <c r="E6" s="29">
        <f t="shared" si="0"/>
        <v>11</v>
      </c>
      <c r="F6" s="30">
        <f t="shared" si="1"/>
        <v>0</v>
      </c>
      <c r="G6" s="31">
        <f t="shared" si="2"/>
        <v>3</v>
      </c>
      <c r="H6" s="34"/>
      <c r="L6" t="s">
        <v>10</v>
      </c>
    </row>
    <row r="7" spans="1:15" x14ac:dyDescent="0.25">
      <c r="A7" s="22">
        <v>42803</v>
      </c>
      <c r="B7" s="24">
        <v>7</v>
      </c>
      <c r="C7" s="25">
        <v>19.399999999999999</v>
      </c>
      <c r="D7" s="27">
        <v>1</v>
      </c>
      <c r="E7" s="29">
        <f t="shared" si="0"/>
        <v>11.399999999999999</v>
      </c>
      <c r="F7" s="30">
        <f t="shared" si="1"/>
        <v>0</v>
      </c>
      <c r="G7" s="31">
        <f t="shared" si="2"/>
        <v>3.3999999999999986</v>
      </c>
      <c r="H7" s="34"/>
      <c r="L7" t="s">
        <v>7</v>
      </c>
    </row>
    <row r="8" spans="1:15" x14ac:dyDescent="0.25">
      <c r="A8" s="22">
        <v>42804</v>
      </c>
      <c r="B8" s="24">
        <v>7</v>
      </c>
      <c r="C8" s="25">
        <v>19</v>
      </c>
      <c r="D8" s="27">
        <v>1</v>
      </c>
      <c r="E8" s="29">
        <f t="shared" si="0"/>
        <v>11</v>
      </c>
      <c r="F8" s="30">
        <f t="shared" si="1"/>
        <v>0</v>
      </c>
      <c r="G8" s="31">
        <f>C8-B8-D8-$I$1</f>
        <v>4</v>
      </c>
      <c r="H8" s="34"/>
      <c r="L8" t="s">
        <v>8</v>
      </c>
    </row>
    <row r="9" spans="1:15" x14ac:dyDescent="0.25">
      <c r="A9" s="22">
        <v>42807</v>
      </c>
      <c r="B9" s="24">
        <v>7</v>
      </c>
      <c r="C9" s="25">
        <v>19.45</v>
      </c>
      <c r="D9" s="27">
        <v>1</v>
      </c>
      <c r="E9" s="29">
        <f t="shared" si="0"/>
        <v>11.45</v>
      </c>
      <c r="F9" s="30">
        <f t="shared" si="1"/>
        <v>0</v>
      </c>
      <c r="G9" s="31">
        <f t="shared" ref="G9:G12" si="3">C9-B9-D9-$H$1</f>
        <v>3.4499999999999993</v>
      </c>
      <c r="H9" s="34"/>
      <c r="L9" t="s">
        <v>9</v>
      </c>
    </row>
    <row r="10" spans="1:15" x14ac:dyDescent="0.25">
      <c r="A10" s="22">
        <v>42808</v>
      </c>
      <c r="B10" s="24">
        <v>7</v>
      </c>
      <c r="C10" s="25">
        <v>19.3</v>
      </c>
      <c r="D10" s="27">
        <v>1</v>
      </c>
      <c r="E10" s="29">
        <f t="shared" si="0"/>
        <v>11.3</v>
      </c>
      <c r="F10" s="30">
        <f t="shared" si="1"/>
        <v>0</v>
      </c>
      <c r="G10" s="31">
        <f t="shared" si="3"/>
        <v>3.3000000000000007</v>
      </c>
      <c r="H10" s="34"/>
      <c r="L10" t="s">
        <v>10</v>
      </c>
      <c r="O10" s="17"/>
    </row>
    <row r="11" spans="1:15" x14ac:dyDescent="0.25">
      <c r="A11" s="22">
        <v>42809</v>
      </c>
      <c r="B11" s="24">
        <v>7</v>
      </c>
      <c r="C11" s="25">
        <v>19.3</v>
      </c>
      <c r="D11" s="27">
        <v>1</v>
      </c>
      <c r="E11" s="29">
        <f t="shared" si="0"/>
        <v>11.3</v>
      </c>
      <c r="F11" s="30">
        <f t="shared" si="1"/>
        <v>0</v>
      </c>
      <c r="G11" s="31">
        <f t="shared" si="3"/>
        <v>3.3000000000000007</v>
      </c>
      <c r="H11" s="34"/>
      <c r="L11" t="s">
        <v>6</v>
      </c>
    </row>
    <row r="12" spans="1:15" x14ac:dyDescent="0.25">
      <c r="A12" s="22">
        <v>42810</v>
      </c>
      <c r="B12" s="24">
        <v>7</v>
      </c>
      <c r="C12" s="25">
        <v>19.350000000000001</v>
      </c>
      <c r="D12" s="27">
        <v>1</v>
      </c>
      <c r="E12" s="29">
        <f t="shared" si="0"/>
        <v>11.350000000000001</v>
      </c>
      <c r="F12" s="30">
        <f t="shared" si="1"/>
        <v>0</v>
      </c>
      <c r="G12" s="31">
        <f t="shared" si="3"/>
        <v>3.3500000000000014</v>
      </c>
      <c r="H12" s="34"/>
      <c r="L12" t="s">
        <v>7</v>
      </c>
      <c r="M12" s="19"/>
      <c r="N12" s="19"/>
      <c r="O12" s="19"/>
    </row>
    <row r="13" spans="1:15" x14ac:dyDescent="0.25">
      <c r="A13" s="22">
        <v>42811</v>
      </c>
      <c r="B13" s="24">
        <v>7</v>
      </c>
      <c r="C13" s="25">
        <v>19</v>
      </c>
      <c r="D13" s="27">
        <v>1</v>
      </c>
      <c r="E13" s="29">
        <f t="shared" si="0"/>
        <v>11</v>
      </c>
      <c r="F13" s="30">
        <f t="shared" si="1"/>
        <v>0</v>
      </c>
      <c r="G13" s="31">
        <f>C13-B13-D13-$I$1</f>
        <v>4</v>
      </c>
      <c r="H13" s="34"/>
      <c r="L13" t="s">
        <v>8</v>
      </c>
      <c r="M13" s="19"/>
      <c r="N13" s="19"/>
      <c r="O13" s="19"/>
    </row>
    <row r="14" spans="1:15" x14ac:dyDescent="0.25">
      <c r="A14" s="22">
        <v>42814</v>
      </c>
      <c r="B14" s="24">
        <v>7</v>
      </c>
      <c r="C14" s="25">
        <v>18.350000000000001</v>
      </c>
      <c r="D14" s="27">
        <v>1</v>
      </c>
      <c r="E14" s="29">
        <f t="shared" si="0"/>
        <v>10.350000000000001</v>
      </c>
      <c r="F14" s="30">
        <f t="shared" si="1"/>
        <v>0</v>
      </c>
      <c r="G14" s="31">
        <f t="shared" ref="G14:G17" si="4">C14-B14-D14-$H$1</f>
        <v>2.3500000000000014</v>
      </c>
      <c r="H14" s="34"/>
      <c r="L14" t="s">
        <v>9</v>
      </c>
      <c r="M14" s="19"/>
      <c r="N14" s="19"/>
      <c r="O14" s="19"/>
    </row>
    <row r="15" spans="1:15" x14ac:dyDescent="0.25">
      <c r="A15" s="22">
        <v>42815</v>
      </c>
      <c r="B15" s="24">
        <v>7</v>
      </c>
      <c r="C15" s="25">
        <v>19.45</v>
      </c>
      <c r="D15" s="27">
        <v>1</v>
      </c>
      <c r="E15" s="29">
        <f t="shared" si="0"/>
        <v>11.45</v>
      </c>
      <c r="F15" s="30">
        <f t="shared" si="1"/>
        <v>0</v>
      </c>
      <c r="G15" s="31">
        <f t="shared" si="4"/>
        <v>3.4499999999999993</v>
      </c>
      <c r="H15" s="34"/>
      <c r="L15" t="s">
        <v>10</v>
      </c>
      <c r="M15" s="19"/>
      <c r="N15" s="19"/>
      <c r="O15" s="19"/>
    </row>
    <row r="16" spans="1:15" x14ac:dyDescent="0.25">
      <c r="A16" s="22">
        <v>42816</v>
      </c>
      <c r="B16" s="24">
        <v>7</v>
      </c>
      <c r="C16" s="25">
        <v>20.100000000000001</v>
      </c>
      <c r="D16" s="27">
        <v>1</v>
      </c>
      <c r="E16" s="29">
        <f t="shared" si="0"/>
        <v>12.100000000000001</v>
      </c>
      <c r="F16" s="30">
        <f t="shared" si="1"/>
        <v>0</v>
      </c>
      <c r="G16" s="31">
        <f t="shared" si="4"/>
        <v>4.1000000000000014</v>
      </c>
      <c r="H16" s="34"/>
      <c r="L16" t="s">
        <v>6</v>
      </c>
      <c r="M16" s="19"/>
      <c r="N16" s="19"/>
      <c r="O16" s="19"/>
    </row>
    <row r="17" spans="1:12" x14ac:dyDescent="0.25">
      <c r="A17" s="22">
        <v>42817</v>
      </c>
      <c r="B17" s="24">
        <v>7</v>
      </c>
      <c r="C17" s="25">
        <v>19.350000000000001</v>
      </c>
      <c r="D17" s="27">
        <v>1</v>
      </c>
      <c r="E17" s="29">
        <f t="shared" si="0"/>
        <v>11.350000000000001</v>
      </c>
      <c r="F17" s="30">
        <f t="shared" si="1"/>
        <v>0</v>
      </c>
      <c r="G17" s="31">
        <f t="shared" si="4"/>
        <v>3.3500000000000014</v>
      </c>
      <c r="H17" s="34"/>
      <c r="L17" t="s">
        <v>7</v>
      </c>
    </row>
    <row r="18" spans="1:12" x14ac:dyDescent="0.25">
      <c r="A18" s="22">
        <v>42818</v>
      </c>
      <c r="B18" s="24">
        <v>7</v>
      </c>
      <c r="C18" s="25">
        <v>19</v>
      </c>
      <c r="D18" s="27">
        <v>1</v>
      </c>
      <c r="E18" s="29">
        <f t="shared" si="0"/>
        <v>11</v>
      </c>
      <c r="F18" s="30">
        <f t="shared" si="1"/>
        <v>0</v>
      </c>
      <c r="G18" s="31">
        <f>C18-B18-D18-$I$1</f>
        <v>4</v>
      </c>
      <c r="H18" s="34"/>
      <c r="L18" t="s">
        <v>8</v>
      </c>
    </row>
    <row r="19" spans="1:12" x14ac:dyDescent="0.25">
      <c r="A19" s="22">
        <v>42821</v>
      </c>
      <c r="B19" s="24">
        <v>7</v>
      </c>
      <c r="C19" s="25">
        <v>19.3</v>
      </c>
      <c r="D19" s="27">
        <v>1</v>
      </c>
      <c r="E19" s="29">
        <f t="shared" si="0"/>
        <v>11.3</v>
      </c>
      <c r="F19" s="30">
        <f t="shared" si="1"/>
        <v>0</v>
      </c>
      <c r="G19" s="31">
        <f t="shared" ref="G19:G22" si="5">C19-B19-D19-$H$1</f>
        <v>3.3000000000000007</v>
      </c>
      <c r="H19" s="34"/>
      <c r="L19" t="s">
        <v>9</v>
      </c>
    </row>
    <row r="20" spans="1:12" x14ac:dyDescent="0.25">
      <c r="A20" s="22">
        <v>42822</v>
      </c>
      <c r="B20" s="24">
        <v>7</v>
      </c>
      <c r="C20" s="25">
        <v>19.5</v>
      </c>
      <c r="D20" s="27">
        <v>1</v>
      </c>
      <c r="E20" s="29">
        <f t="shared" si="0"/>
        <v>11.5</v>
      </c>
      <c r="F20" s="30">
        <f t="shared" si="1"/>
        <v>0</v>
      </c>
      <c r="G20" s="31">
        <f t="shared" si="5"/>
        <v>3.5</v>
      </c>
      <c r="H20" s="34"/>
      <c r="L20" t="s">
        <v>10</v>
      </c>
    </row>
    <row r="21" spans="1:12" x14ac:dyDescent="0.25">
      <c r="A21" s="22">
        <v>42823</v>
      </c>
      <c r="B21" s="24">
        <v>7</v>
      </c>
      <c r="C21" s="25">
        <v>19.350000000000001</v>
      </c>
      <c r="D21" s="27">
        <v>1</v>
      </c>
      <c r="E21" s="29">
        <f t="shared" si="0"/>
        <v>11.350000000000001</v>
      </c>
      <c r="F21" s="30">
        <f t="shared" si="1"/>
        <v>0</v>
      </c>
      <c r="G21" s="31">
        <f t="shared" si="5"/>
        <v>3.3500000000000014</v>
      </c>
      <c r="H21" s="34"/>
      <c r="L21" t="s">
        <v>6</v>
      </c>
    </row>
    <row r="22" spans="1:12" x14ac:dyDescent="0.25">
      <c r="A22" s="22">
        <v>42824</v>
      </c>
      <c r="B22" s="24">
        <v>7</v>
      </c>
      <c r="C22" s="25">
        <v>19.399999999999999</v>
      </c>
      <c r="D22" s="27">
        <v>1</v>
      </c>
      <c r="E22" s="29">
        <f t="shared" si="0"/>
        <v>11.399999999999999</v>
      </c>
      <c r="F22" s="30">
        <f t="shared" si="1"/>
        <v>0</v>
      </c>
      <c r="G22" s="31">
        <f t="shared" si="5"/>
        <v>3.3999999999999986</v>
      </c>
      <c r="H22" s="34"/>
      <c r="L22" t="s">
        <v>7</v>
      </c>
    </row>
    <row r="23" spans="1:12" x14ac:dyDescent="0.25">
      <c r="A23" s="22">
        <v>42825</v>
      </c>
      <c r="B23" s="24">
        <v>7</v>
      </c>
      <c r="C23" s="25">
        <v>19</v>
      </c>
      <c r="D23" s="27">
        <v>1</v>
      </c>
      <c r="E23" s="29">
        <f t="shared" si="0"/>
        <v>11</v>
      </c>
      <c r="F23" s="30">
        <f t="shared" si="1"/>
        <v>0</v>
      </c>
      <c r="G23" s="31">
        <f>C23-B23-D23-$I$1</f>
        <v>4</v>
      </c>
      <c r="H23" s="34"/>
      <c r="L23" t="s">
        <v>8</v>
      </c>
    </row>
    <row r="24" spans="1:12" x14ac:dyDescent="0.25">
      <c r="A24" s="18"/>
      <c r="F24" s="32" t="s">
        <v>28</v>
      </c>
      <c r="G24" s="35">
        <f>SUM(G2:G23)</f>
        <v>76.550000000000011</v>
      </c>
      <c r="H24" s="20"/>
    </row>
    <row r="25" spans="1:12" x14ac:dyDescent="0.25">
      <c r="A25" s="18"/>
    </row>
    <row r="26" spans="1:12" x14ac:dyDescent="0.25">
      <c r="A26" s="18"/>
    </row>
  </sheetData>
  <autoFilter ref="L1:L2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март</vt:lpstr>
      <vt:lpstr>Лист1</vt:lpstr>
      <vt:lpstr>ночные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2017-04-06T07:00:23Z</dcterms:modified>
</cp:coreProperties>
</file>