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44-00-235\Desktop\"/>
    </mc:Choice>
  </mc:AlternateContent>
  <bookViews>
    <workbookView xWindow="0" yWindow="0" windowWidth="25200" windowHeight="12915" activeTab="7"/>
  </bookViews>
  <sheets>
    <sheet name="Б1" sheetId="1" r:id="rId1"/>
    <sheet name="Б2" sheetId="2" r:id="rId2"/>
    <sheet name="Б3" sheetId="3" r:id="rId3"/>
    <sheet name="УВВ" sheetId="4" r:id="rId4"/>
    <sheet name="ДЧСзв" sheetId="5" r:id="rId5"/>
    <sheet name="ДЧОтк" sheetId="6" r:id="rId6"/>
    <sheet name="УВР" sheetId="7" r:id="rId7"/>
    <sheet name="Итого баллы" sheetId="10" r:id="rId8"/>
  </sheets>
  <calcPr calcId="162913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D28" i="10"/>
  <c r="F28" i="10" s="1"/>
  <c r="F23" i="10"/>
  <c r="F18" i="10"/>
  <c r="F6" i="10"/>
  <c r="E6" i="10"/>
  <c r="F1" i="10"/>
  <c r="D6" i="10" l="1"/>
  <c r="D1" i="10"/>
  <c r="D3" i="7" l="1"/>
  <c r="B9" i="7" s="1"/>
  <c r="D33" i="10" s="1"/>
  <c r="D7" i="6"/>
  <c r="G4" i="6"/>
  <c r="G3" i="6"/>
  <c r="G9" i="5"/>
  <c r="H8" i="5" s="1"/>
  <c r="B12" i="5" s="1"/>
  <c r="D23" i="10" s="1"/>
  <c r="G8" i="5"/>
  <c r="D3" i="5"/>
  <c r="H6" i="4"/>
  <c r="I4" i="4" s="1"/>
  <c r="C9" i="4" s="1"/>
  <c r="D18" i="10" s="1"/>
  <c r="H5" i="4"/>
  <c r="H4" i="4"/>
  <c r="G3" i="4"/>
  <c r="K5" i="3"/>
  <c r="K4" i="3"/>
  <c r="K6" i="2"/>
  <c r="K5" i="2"/>
  <c r="J9" i="1"/>
  <c r="J8" i="1"/>
  <c r="D4" i="1"/>
  <c r="B10" i="2" l="1"/>
  <c r="K8" i="1"/>
  <c r="B12" i="1" s="1"/>
  <c r="B7" i="3"/>
  <c r="D12" i="10" s="1"/>
  <c r="F12" i="10" s="1"/>
  <c r="J18" i="10" s="1"/>
  <c r="H3" i="6"/>
  <c r="B10" i="6" s="1"/>
</calcChain>
</file>

<file path=xl/sharedStrings.xml><?xml version="1.0" encoding="utf-8"?>
<sst xmlns="http://schemas.openxmlformats.org/spreadsheetml/2006/main" count="112" uniqueCount="108">
  <si>
    <t>Б1=Од(Баллы)</t>
  </si>
  <si>
    <t>Од</t>
  </si>
  <si>
    <t>ВА=</t>
  </si>
  <si>
    <t>стр.2100 - 01.01.2017</t>
  </si>
  <si>
    <t>стр.2100 - 01.10.2016</t>
  </si>
  <si>
    <t>ВК=</t>
  </si>
  <si>
    <t>СТР. 1000 - 01.01.2017</t>
  </si>
  <si>
    <t>СТР. 1000 - 01.10.2016</t>
  </si>
  <si>
    <t>Б2 = ДВ (БАЛЛЫ)</t>
  </si>
  <si>
    <t>ДВ = В1/В0*100%</t>
  </si>
  <si>
    <t>Б1=</t>
  </si>
  <si>
    <t>В1=</t>
  </si>
  <si>
    <t>СТР. 1000 ЗА 2015</t>
  </si>
  <si>
    <t xml:space="preserve">СТР. 1000 ЗА 2016 </t>
  </si>
  <si>
    <t>ГР. (2+3+4+5+6+7)+СТР. 1850 ГР1- СТР.1859 ГР.1</t>
  </si>
  <si>
    <t>В0=</t>
  </si>
  <si>
    <t>Б2=</t>
  </si>
  <si>
    <t>Б3=Z (БАЛЛЫ)</t>
  </si>
  <si>
    <t>Z= СВ/ЧУ</t>
  </si>
  <si>
    <t>СВ=</t>
  </si>
  <si>
    <t>СТР. 1000 НА 01.01.2017</t>
  </si>
  <si>
    <t>Ч=</t>
  </si>
  <si>
    <t>1-ГК СТР. 2010ГР1 - Ф. 2НК СТР 1580 ГР.1</t>
  </si>
  <si>
    <t>Б3=</t>
  </si>
  <si>
    <t>УВВ = НВ/И*100%</t>
  </si>
  <si>
    <t>И=</t>
  </si>
  <si>
    <t>СТР100 ГР1 НА 01.01.2016 - СТР.100 ГР.1 НА 01.11.2015 + СТР 100 ГР1 НА 01.11.2016</t>
  </si>
  <si>
    <t>НВ=</t>
  </si>
  <si>
    <t xml:space="preserve">Форма 1-НДС (01.11.2015) 
([стр. 200](гр.1) – [стр. 212](гр.1) –                [стр. 213](гр.1) – [стр. 230](гр.1)) + 
Форма 1-НДС (01.11.2016) </t>
  </si>
  <si>
    <t xml:space="preserve">Форма 1-НДС (01.01.2016) 
([стр. 200](гр.1) – [стр. 212](гр.1) –                [стр. 213](гр.1) – [стр. 230](гр.1)) – 
</t>
  </si>
  <si>
    <t>Форма 1-НДС (01.11.2016) 
([стр. 200](гр.1) – [стр. 212](гр.1) –                [стр. 213](гр.1) – [стр. 230](гр.1))</t>
  </si>
  <si>
    <t>ДЧСЗВ=ЧОТ/СЗВ*100</t>
  </si>
  <si>
    <t>СЗВ=</t>
  </si>
  <si>
    <t xml:space="preserve">Форма 2-НДС (01.11.2014) [стр.100] + </t>
  </si>
  <si>
    <t xml:space="preserve">Форма 2-НДС (01.01.2016) [стр.100] + </t>
  </si>
  <si>
    <t>Форма 2-НДС (01.11.2016) [стр.100</t>
  </si>
  <si>
    <t xml:space="preserve">Форма 2-НДС (01.01.2015) [стр.100] –
</t>
  </si>
  <si>
    <t>ЧОТ=</t>
  </si>
  <si>
    <t xml:space="preserve">Форма 2-НК(01.01.2016) ([стр.5030](гр.1) – [стр.5045](гр.1) – [стр.5050](гр.1) + [стр.5070](гр.1)) +
</t>
  </si>
  <si>
    <t xml:space="preserve">Форма 2-НК(01.01.2017) ([стр.5030](гр.1) – [стр.5045](гр.1) – [стр.5050](гр.1) + [стр.5070](гр.1)) 
</t>
  </si>
  <si>
    <t>ДЧОТК=ЧОТ/ОТК*100%</t>
  </si>
  <si>
    <t>ОТК=</t>
  </si>
  <si>
    <r>
      <t>Форма 2-НК(</t>
    </r>
    <r>
      <rPr>
        <b/>
        <sz val="11"/>
        <color theme="1"/>
        <rFont val="Times New Roman"/>
        <family val="1"/>
        <charset val="204"/>
      </rPr>
      <t>01.01.2016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>](гр.1) +</t>
    </r>
  </si>
  <si>
    <r>
      <t>Форма 2-НК(</t>
    </r>
    <r>
      <rPr>
        <b/>
        <sz val="11"/>
        <color theme="1"/>
        <rFont val="Times New Roman"/>
        <family val="1"/>
        <charset val="204"/>
      </rPr>
      <t>01.01.2017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 xml:space="preserve">](гр.1) </t>
    </r>
  </si>
  <si>
    <t>ДЧОТК=</t>
  </si>
  <si>
    <t>УВР=Р/НВ*100%</t>
  </si>
  <si>
    <t>Р=</t>
  </si>
  <si>
    <t>2-МЭ НА 01.02.2017 ГР.1</t>
  </si>
  <si>
    <t>2-МЭ НА 01.02.2017 ГР.2</t>
  </si>
  <si>
    <t>УВВ</t>
  </si>
  <si>
    <t>УВВ=</t>
  </si>
  <si>
    <t>ДЧСзв=</t>
  </si>
  <si>
    <t>УВР</t>
  </si>
  <si>
    <t>УВР=</t>
  </si>
  <si>
    <t xml:space="preserve"> Дв&gt;=105</t>
  </si>
  <si>
    <t>Б2=30</t>
  </si>
  <si>
    <t>100&lt;= Дв &lt;105</t>
  </si>
  <si>
    <t>15&lt;=Б2&lt;30</t>
  </si>
  <si>
    <t>80&lt;= Дв &lt;100</t>
  </si>
  <si>
    <t>0&lt;=Б2&lt;15</t>
  </si>
  <si>
    <t>Дв &lt;=80</t>
  </si>
  <si>
    <t>Б2=0</t>
  </si>
  <si>
    <t>Z&gt;=1200</t>
  </si>
  <si>
    <t>Б3=25</t>
  </si>
  <si>
    <t>1000&lt;= Z &lt;1200</t>
  </si>
  <si>
    <t>13&lt;=Б3&lt;25</t>
  </si>
  <si>
    <t>800&lt;= Z &lt;1000</t>
  </si>
  <si>
    <t>0&lt;=Б3&lt;13</t>
  </si>
  <si>
    <t>Z &lt;=800</t>
  </si>
  <si>
    <t>Б3=0</t>
  </si>
  <si>
    <t>Б2</t>
  </si>
  <si>
    <t>Б3</t>
  </si>
  <si>
    <t>Б1</t>
  </si>
  <si>
    <t>ДЧСзв</t>
  </si>
  <si>
    <t>ДЧОтк</t>
  </si>
  <si>
    <t>Общий бал по всем 
составляющим</t>
  </si>
  <si>
    <t>Од ≥ 18,7%</t>
  </si>
  <si>
    <t>0% ≤ Од &lt; 18,7%</t>
  </si>
  <si>
    <t>Б1 = 0</t>
  </si>
  <si>
    <t>Од &lt; 0%</t>
  </si>
  <si>
    <t>Б1 = 10</t>
  </si>
  <si>
    <t>0≤ Б1 &lt; 10</t>
  </si>
  <si>
    <r>
      <t>Увв</t>
    </r>
    <r>
      <rPr>
        <sz val="11"/>
        <color theme="1"/>
        <rFont val="Times New Roman"/>
        <family val="1"/>
        <charset val="204"/>
      </rPr>
      <t xml:space="preserve"> ≤ 86,7</t>
    </r>
  </si>
  <si>
    <r>
      <t xml:space="preserve">86,7 &lt; </t>
    </r>
    <r>
      <rPr>
        <b/>
        <i/>
        <sz val="11"/>
        <color theme="1"/>
        <rFont val="Times New Roman"/>
        <family val="1"/>
        <charset val="204"/>
      </rPr>
      <t>Увв</t>
    </r>
    <r>
      <rPr>
        <sz val="11"/>
        <color theme="1"/>
        <rFont val="Times New Roman"/>
        <family val="1"/>
        <charset val="204"/>
      </rPr>
      <t xml:space="preserve"> ≤ 90,1</t>
    </r>
  </si>
  <si>
    <r>
      <rPr>
        <b/>
        <i/>
        <sz val="11"/>
        <color theme="1"/>
        <rFont val="Times New Roman"/>
        <family val="1"/>
        <charset val="204"/>
      </rPr>
      <t>Увв</t>
    </r>
    <r>
      <rPr>
        <sz val="11"/>
        <color theme="1"/>
        <rFont val="Times New Roman"/>
        <family val="1"/>
        <charset val="204"/>
      </rPr>
      <t xml:space="preserve"> ≥ 90,1              </t>
    </r>
  </si>
  <si>
    <t>Б1= 6</t>
  </si>
  <si>
    <t>6 &gt; Б1 ≥ 0</t>
  </si>
  <si>
    <t>Б1= 0</t>
  </si>
  <si>
    <r>
      <rPr>
        <b/>
        <i/>
        <sz val="11"/>
        <color theme="1"/>
        <rFont val="Times New Roman"/>
        <family val="1"/>
        <charset val="204"/>
      </rPr>
      <t>ДЧСзв</t>
    </r>
    <r>
      <rPr>
        <sz val="11"/>
        <color theme="1"/>
        <rFont val="Times New Roman"/>
        <family val="1"/>
        <charset val="204"/>
      </rPr>
      <t xml:space="preserve"> ≥ 4,5</t>
    </r>
  </si>
  <si>
    <r>
      <t xml:space="preserve">0 ≤ </t>
    </r>
    <r>
      <rPr>
        <b/>
        <i/>
        <sz val="11"/>
        <color theme="1"/>
        <rFont val="Times New Roman"/>
        <family val="1"/>
        <charset val="204"/>
      </rPr>
      <t>ДЧСзв</t>
    </r>
    <r>
      <rPr>
        <sz val="11"/>
        <color theme="1"/>
        <rFont val="Times New Roman"/>
        <family val="1"/>
        <charset val="204"/>
      </rPr>
      <t xml:space="preserve"> &lt; 4,5</t>
    </r>
  </si>
  <si>
    <r>
      <rPr>
        <b/>
        <i/>
        <sz val="11"/>
        <color theme="1"/>
        <rFont val="Times New Roman"/>
        <family val="1"/>
        <charset val="204"/>
      </rPr>
      <t>ДЧСзв</t>
    </r>
    <r>
      <rPr>
        <sz val="11"/>
        <color theme="1"/>
        <rFont val="Times New Roman"/>
        <family val="1"/>
        <charset val="204"/>
      </rPr>
      <t xml:space="preserve"> ≤ 0</t>
    </r>
  </si>
  <si>
    <t>Б2 = 2</t>
  </si>
  <si>
    <t>0 ≤ Б2 &lt; 2</t>
  </si>
  <si>
    <t>Б2 = 0</t>
  </si>
  <si>
    <r>
      <t>ДЧОтк</t>
    </r>
    <r>
      <rPr>
        <sz val="11"/>
        <color theme="1"/>
        <rFont val="Times New Roman"/>
        <family val="1"/>
        <charset val="204"/>
      </rPr>
      <t xml:space="preserve"> ≥ 81,4</t>
    </r>
  </si>
  <si>
    <r>
      <t xml:space="preserve">50,9 ≤ </t>
    </r>
    <r>
      <rPr>
        <b/>
        <i/>
        <sz val="11"/>
        <color theme="1"/>
        <rFont val="Times New Roman"/>
        <family val="1"/>
        <charset val="204"/>
      </rPr>
      <t>ДЧОтк</t>
    </r>
    <r>
      <rPr>
        <sz val="11"/>
        <color theme="1"/>
        <rFont val="Times New Roman"/>
        <family val="1"/>
        <charset val="204"/>
      </rPr>
      <t xml:space="preserve"> &lt; 81,4</t>
    </r>
  </si>
  <si>
    <r>
      <rPr>
        <b/>
        <i/>
        <sz val="11"/>
        <color theme="1"/>
        <rFont val="Times New Roman"/>
        <family val="1"/>
        <charset val="204"/>
      </rPr>
      <t>ДЧОтк</t>
    </r>
    <r>
      <rPr>
        <sz val="11"/>
        <color theme="1"/>
        <rFont val="Times New Roman"/>
        <family val="1"/>
        <charset val="204"/>
      </rPr>
      <t xml:space="preserve"> ≤ 50,9</t>
    </r>
  </si>
  <si>
    <t>Б3 = 2</t>
  </si>
  <si>
    <t>0 ≤ Б3 &lt; 2</t>
  </si>
  <si>
    <t>Б3 = 0</t>
  </si>
  <si>
    <t>УВр  ≤ 0,60</t>
  </si>
  <si>
    <t>Б1= 20</t>
  </si>
  <si>
    <t>20 &gt; Б1 ≥ 0</t>
  </si>
  <si>
    <t>0,60 &lt; УВр  ≤ 2,60</t>
  </si>
  <si>
    <t xml:space="preserve">    2,60 &lt; УВр  ≤ 4,20</t>
  </si>
  <si>
    <t>0 &gt; Б1 &gt; -3</t>
  </si>
  <si>
    <t>Б1= -3</t>
  </si>
  <si>
    <t>УВр  &gt; 4,20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</si>
</sst>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i/>
      <u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64" fontId="0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9525</xdr:rowOff>
    </xdr:from>
    <xdr:to>
      <xdr:col>9</xdr:col>
      <xdr:colOff>19050</xdr:colOff>
      <xdr:row>17</xdr:row>
      <xdr:rowOff>0</xdr:rowOff>
    </xdr:to>
    <xdr:cxnSp macro="">
      <xdr:nvCxnSpPr>
        <xdr:cNvPr id="6" name="Прямая со стрелкой 5"/>
        <xdr:cNvCxnSpPr/>
      </xdr:nvCxnSpPr>
      <xdr:spPr>
        <a:xfrm>
          <a:off x="3305175" y="723900"/>
          <a:ext cx="3038475" cy="3467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7</xdr:row>
      <xdr:rowOff>9525</xdr:rowOff>
    </xdr:from>
    <xdr:to>
      <xdr:col>9</xdr:col>
      <xdr:colOff>9525</xdr:colOff>
      <xdr:row>18</xdr:row>
      <xdr:rowOff>0</xdr:rowOff>
    </xdr:to>
    <xdr:cxnSp macro="">
      <xdr:nvCxnSpPr>
        <xdr:cNvPr id="8" name="Прямая со стрелкой 7"/>
        <xdr:cNvCxnSpPr/>
      </xdr:nvCxnSpPr>
      <xdr:spPr>
        <a:xfrm>
          <a:off x="3295650" y="2057400"/>
          <a:ext cx="3038475" cy="2371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12</xdr:row>
      <xdr:rowOff>171450</xdr:rowOff>
    </xdr:from>
    <xdr:to>
      <xdr:col>9</xdr:col>
      <xdr:colOff>0</xdr:colOff>
      <xdr:row>18</xdr:row>
      <xdr:rowOff>133350</xdr:rowOff>
    </xdr:to>
    <xdr:cxnSp macro="">
      <xdr:nvCxnSpPr>
        <xdr:cNvPr id="10" name="Прямая со стрелкой 9"/>
        <xdr:cNvCxnSpPr/>
      </xdr:nvCxnSpPr>
      <xdr:spPr>
        <a:xfrm>
          <a:off x="3305175" y="3276600"/>
          <a:ext cx="3009900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19</xdr:row>
      <xdr:rowOff>9525</xdr:rowOff>
    </xdr:from>
    <xdr:to>
      <xdr:col>9</xdr:col>
      <xdr:colOff>0</xdr:colOff>
      <xdr:row>19</xdr:row>
      <xdr:rowOff>9525</xdr:rowOff>
    </xdr:to>
    <xdr:cxnSp macro="">
      <xdr:nvCxnSpPr>
        <xdr:cNvPr id="12" name="Прямая со стрелкой 11"/>
        <xdr:cNvCxnSpPr/>
      </xdr:nvCxnSpPr>
      <xdr:spPr>
        <a:xfrm>
          <a:off x="3295650" y="4676775"/>
          <a:ext cx="3028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19</xdr:row>
      <xdr:rowOff>123826</xdr:rowOff>
    </xdr:from>
    <xdr:to>
      <xdr:col>9</xdr:col>
      <xdr:colOff>0</xdr:colOff>
      <xdr:row>24</xdr:row>
      <xdr:rowOff>0</xdr:rowOff>
    </xdr:to>
    <xdr:cxnSp macro="">
      <xdr:nvCxnSpPr>
        <xdr:cNvPr id="14" name="Прямая со стрелкой 13"/>
        <xdr:cNvCxnSpPr/>
      </xdr:nvCxnSpPr>
      <xdr:spPr>
        <a:xfrm flipV="1">
          <a:off x="3305175" y="4791076"/>
          <a:ext cx="3019425" cy="13049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19</xdr:row>
      <xdr:rowOff>228600</xdr:rowOff>
    </xdr:from>
    <xdr:to>
      <xdr:col>9</xdr:col>
      <xdr:colOff>19050</xdr:colOff>
      <xdr:row>29</xdr:row>
      <xdr:rowOff>9525</xdr:rowOff>
    </xdr:to>
    <xdr:cxnSp macro="">
      <xdr:nvCxnSpPr>
        <xdr:cNvPr id="16" name="Прямая со стрелкой 15"/>
        <xdr:cNvCxnSpPr/>
      </xdr:nvCxnSpPr>
      <xdr:spPr>
        <a:xfrm flipV="1">
          <a:off x="3305175" y="4895850"/>
          <a:ext cx="3038475" cy="2638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20</xdr:row>
      <xdr:rowOff>9526</xdr:rowOff>
    </xdr:from>
    <xdr:to>
      <xdr:col>9</xdr:col>
      <xdr:colOff>0</xdr:colOff>
      <xdr:row>34</xdr:row>
      <xdr:rowOff>9525</xdr:rowOff>
    </xdr:to>
    <xdr:cxnSp macro="">
      <xdr:nvCxnSpPr>
        <xdr:cNvPr id="18" name="Прямая со стрелкой 17"/>
        <xdr:cNvCxnSpPr/>
      </xdr:nvCxnSpPr>
      <xdr:spPr>
        <a:xfrm flipV="1">
          <a:off x="3295650" y="5153026"/>
          <a:ext cx="3028950" cy="3809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18</xdr:row>
      <xdr:rowOff>123825</xdr:rowOff>
    </xdr:from>
    <xdr:to>
      <xdr:col>11</xdr:col>
      <xdr:colOff>590550</xdr:colOff>
      <xdr:row>19</xdr:row>
      <xdr:rowOff>95250</xdr:rowOff>
    </xdr:to>
    <xdr:sp macro="" textlink="">
      <xdr:nvSpPr>
        <xdr:cNvPr id="27" name="Стрелка влево 26"/>
        <xdr:cNvSpPr/>
      </xdr:nvSpPr>
      <xdr:spPr>
        <a:xfrm>
          <a:off x="7562850" y="4543425"/>
          <a:ext cx="571500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12" sqref="B12"/>
    </sheetView>
  </sheetViews>
  <sheetFormatPr defaultRowHeight="15" x14ac:dyDescent="0.25"/>
  <cols>
    <col min="2" max="2" width="20.28515625" customWidth="1"/>
    <col min="4" max="4" width="11.28515625" customWidth="1"/>
  </cols>
  <sheetData>
    <row r="1" spans="1:11" x14ac:dyDescent="0.25">
      <c r="B1" t="s">
        <v>0</v>
      </c>
    </row>
    <row r="2" spans="1:11" x14ac:dyDescent="0.25">
      <c r="B2" t="s">
        <v>1</v>
      </c>
    </row>
    <row r="4" spans="1:11" x14ac:dyDescent="0.25">
      <c r="A4" s="28" t="s">
        <v>2</v>
      </c>
      <c r="B4" t="s">
        <v>3</v>
      </c>
      <c r="C4" s="1">
        <v>2437</v>
      </c>
      <c r="D4" s="29">
        <f>C4-C5</f>
        <v>0</v>
      </c>
    </row>
    <row r="5" spans="1:11" x14ac:dyDescent="0.25">
      <c r="A5" s="28"/>
      <c r="B5" t="s">
        <v>4</v>
      </c>
      <c r="C5" s="1">
        <v>2437</v>
      </c>
      <c r="D5" s="29"/>
    </row>
    <row r="8" spans="1:11" x14ac:dyDescent="0.25">
      <c r="A8" s="28" t="s">
        <v>5</v>
      </c>
      <c r="B8" t="s">
        <v>6</v>
      </c>
      <c r="C8">
        <v>11236</v>
      </c>
      <c r="D8">
        <v>1807</v>
      </c>
      <c r="E8">
        <v>1805</v>
      </c>
      <c r="F8">
        <v>3957</v>
      </c>
      <c r="G8">
        <v>72</v>
      </c>
      <c r="H8">
        <v>2443</v>
      </c>
      <c r="I8">
        <v>0</v>
      </c>
      <c r="J8">
        <f>C8+D8+E8+F8+G8+H8+I8</f>
        <v>21320</v>
      </c>
      <c r="K8" s="30">
        <f>J8-J9</f>
        <v>7008</v>
      </c>
    </row>
    <row r="9" spans="1:11" x14ac:dyDescent="0.25">
      <c r="A9" s="28"/>
      <c r="B9" t="s">
        <v>7</v>
      </c>
      <c r="C9">
        <v>7553</v>
      </c>
      <c r="D9">
        <v>1717</v>
      </c>
      <c r="E9">
        <v>1176</v>
      </c>
      <c r="F9">
        <v>1743</v>
      </c>
      <c r="G9">
        <v>25</v>
      </c>
      <c r="H9">
        <v>2098</v>
      </c>
      <c r="I9">
        <v>0</v>
      </c>
      <c r="J9">
        <f>C9+D9+E9+F9+G9+H9+I9</f>
        <v>14312</v>
      </c>
      <c r="K9" s="30"/>
    </row>
    <row r="12" spans="1:11" ht="18.75" x14ac:dyDescent="0.25">
      <c r="A12" s="4" t="s">
        <v>10</v>
      </c>
      <c r="B12" s="2">
        <f>D4/K8*100</f>
        <v>0</v>
      </c>
    </row>
  </sheetData>
  <mergeCells count="4">
    <mergeCell ref="A4:A5"/>
    <mergeCell ref="D4:D5"/>
    <mergeCell ref="A8:A9"/>
    <mergeCell ref="K8:K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H12" sqref="H12"/>
    </sheetView>
  </sheetViews>
  <sheetFormatPr defaultRowHeight="15" x14ac:dyDescent="0.25"/>
  <cols>
    <col min="1" max="1" width="18.7109375" customWidth="1"/>
    <col min="2" max="2" width="27.140625" customWidth="1"/>
  </cols>
  <sheetData>
    <row r="1" spans="1:11" x14ac:dyDescent="0.25">
      <c r="A1" t="s">
        <v>8</v>
      </c>
    </row>
    <row r="2" spans="1:11" x14ac:dyDescent="0.25">
      <c r="A2" t="s">
        <v>9</v>
      </c>
    </row>
    <row r="4" spans="1:11" ht="30" x14ac:dyDescent="0.25">
      <c r="B4" s="6" t="s">
        <v>14</v>
      </c>
    </row>
    <row r="5" spans="1:11" x14ac:dyDescent="0.25">
      <c r="A5" s="1" t="s">
        <v>11</v>
      </c>
      <c r="B5" t="s">
        <v>13</v>
      </c>
      <c r="C5" s="1">
        <v>11236</v>
      </c>
      <c r="D5" s="1">
        <v>1807</v>
      </c>
      <c r="E5" s="1">
        <v>1805</v>
      </c>
      <c r="F5" s="1">
        <v>3957</v>
      </c>
      <c r="G5" s="1">
        <v>72</v>
      </c>
      <c r="H5" s="1">
        <v>2443</v>
      </c>
      <c r="I5" s="1">
        <v>0</v>
      </c>
      <c r="J5" s="1">
        <v>0</v>
      </c>
      <c r="K5" s="1">
        <f>C5+D5+E5+F5+G5+H5+I5-J5</f>
        <v>21320</v>
      </c>
    </row>
    <row r="6" spans="1:11" x14ac:dyDescent="0.25">
      <c r="A6" s="1" t="s">
        <v>15</v>
      </c>
      <c r="B6" t="s">
        <v>12</v>
      </c>
      <c r="C6" s="22">
        <v>11800</v>
      </c>
      <c r="D6" s="1">
        <v>1566</v>
      </c>
      <c r="E6" s="1">
        <v>2041</v>
      </c>
      <c r="F6" s="1">
        <v>1163</v>
      </c>
      <c r="G6" s="1">
        <v>108</v>
      </c>
      <c r="H6" s="1">
        <v>5460</v>
      </c>
      <c r="I6" s="1">
        <v>0</v>
      </c>
      <c r="J6" s="1">
        <v>0</v>
      </c>
      <c r="K6" s="1">
        <f>C6+D6+E6+F6+G6+H6+I6-J6</f>
        <v>22138</v>
      </c>
    </row>
    <row r="10" spans="1:11" ht="18.75" x14ac:dyDescent="0.3">
      <c r="A10" s="4" t="s">
        <v>16</v>
      </c>
      <c r="B10" s="8">
        <f>K5/K6*100</f>
        <v>96.304995934592114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5" sqref="C5"/>
    </sheetView>
  </sheetViews>
  <sheetFormatPr defaultRowHeight="15" x14ac:dyDescent="0.25"/>
  <cols>
    <col min="2" max="2" width="22.7109375" customWidth="1"/>
  </cols>
  <sheetData>
    <row r="1" spans="1:11" x14ac:dyDescent="0.25">
      <c r="A1" t="s">
        <v>17</v>
      </c>
    </row>
    <row r="2" spans="1:11" x14ac:dyDescent="0.25">
      <c r="A2" t="s">
        <v>18</v>
      </c>
    </row>
    <row r="4" spans="1:11" x14ac:dyDescent="0.25">
      <c r="A4" t="s">
        <v>19</v>
      </c>
      <c r="B4" t="s">
        <v>20</v>
      </c>
      <c r="C4">
        <v>11236</v>
      </c>
      <c r="D4">
        <v>1807</v>
      </c>
      <c r="E4">
        <v>1805</v>
      </c>
      <c r="F4">
        <v>3957</v>
      </c>
      <c r="G4">
        <v>72</v>
      </c>
      <c r="H4">
        <v>2443</v>
      </c>
      <c r="I4">
        <v>0</v>
      </c>
      <c r="J4">
        <v>0</v>
      </c>
      <c r="K4">
        <f>C4+D4+E4+F4+G4+H4+I4-M7</f>
        <v>21320</v>
      </c>
    </row>
    <row r="5" spans="1:11" ht="30" x14ac:dyDescent="0.25">
      <c r="A5" t="s">
        <v>21</v>
      </c>
      <c r="B5" s="6" t="s">
        <v>22</v>
      </c>
      <c r="C5">
        <v>88</v>
      </c>
      <c r="D5">
        <v>0</v>
      </c>
      <c r="K5">
        <f>C5-D5</f>
        <v>88</v>
      </c>
    </row>
    <row r="7" spans="1:11" ht="18.75" x14ac:dyDescent="0.3">
      <c r="A7" s="11" t="s">
        <v>23</v>
      </c>
      <c r="B7" s="18">
        <f>K4/K5</f>
        <v>242.27272727272728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5" sqref="C5"/>
    </sheetView>
  </sheetViews>
  <sheetFormatPr defaultRowHeight="15" x14ac:dyDescent="0.25"/>
  <cols>
    <col min="3" max="3" width="40.7109375" customWidth="1"/>
    <col min="7" max="7" width="10.5703125" customWidth="1"/>
    <col min="9" max="9" width="9.7109375" customWidth="1"/>
  </cols>
  <sheetData>
    <row r="1" spans="1:9" x14ac:dyDescent="0.25">
      <c r="A1" t="s">
        <v>24</v>
      </c>
    </row>
    <row r="3" spans="1:9" s="1" customFormat="1" ht="89.25" customHeight="1" x14ac:dyDescent="0.25">
      <c r="A3" s="7" t="s">
        <v>25</v>
      </c>
      <c r="C3" s="12" t="s">
        <v>26</v>
      </c>
      <c r="D3" s="1">
        <v>2144050</v>
      </c>
      <c r="E3" s="1">
        <v>1979620</v>
      </c>
      <c r="F3" s="1">
        <v>2112700</v>
      </c>
      <c r="G3" s="2">
        <f>D3-E3+F3</f>
        <v>2277130</v>
      </c>
    </row>
    <row r="4" spans="1:9" s="1" customFormat="1" ht="75" x14ac:dyDescent="0.25">
      <c r="A4" s="31" t="s">
        <v>27</v>
      </c>
      <c r="C4" s="12" t="s">
        <v>29</v>
      </c>
      <c r="D4" s="1">
        <v>2168517</v>
      </c>
      <c r="E4" s="1">
        <v>172275</v>
      </c>
      <c r="F4" s="1">
        <v>29710</v>
      </c>
      <c r="G4" s="1">
        <v>4016</v>
      </c>
      <c r="H4" s="3">
        <f>D4-E4-F4-G4</f>
        <v>1962516</v>
      </c>
      <c r="I4" s="29">
        <f>H4-H5+H6</f>
        <v>1986031</v>
      </c>
    </row>
    <row r="5" spans="1:9" ht="60" x14ac:dyDescent="0.25">
      <c r="A5" s="31"/>
      <c r="C5" s="12" t="s">
        <v>28</v>
      </c>
      <c r="D5">
        <v>2030961</v>
      </c>
      <c r="E5">
        <v>172983</v>
      </c>
      <c r="F5">
        <v>29710</v>
      </c>
      <c r="G5">
        <v>4015</v>
      </c>
      <c r="H5" s="9">
        <f>D5-E5-F5-G5</f>
        <v>1824253</v>
      </c>
      <c r="I5" s="29"/>
    </row>
    <row r="6" spans="1:9" ht="45" x14ac:dyDescent="0.25">
      <c r="A6" s="31"/>
      <c r="C6" s="12" t="s">
        <v>30</v>
      </c>
      <c r="D6">
        <v>2036219</v>
      </c>
      <c r="E6">
        <v>159312</v>
      </c>
      <c r="F6">
        <v>26831</v>
      </c>
      <c r="G6">
        <v>2308</v>
      </c>
      <c r="H6" s="9">
        <f>D6-E6-F6-G6</f>
        <v>1847768</v>
      </c>
      <c r="I6" s="29"/>
    </row>
    <row r="7" spans="1:9" ht="18.75" x14ac:dyDescent="0.3">
      <c r="A7" s="10"/>
    </row>
    <row r="8" spans="1:9" ht="18.75" x14ac:dyDescent="0.3">
      <c r="A8" s="10"/>
    </row>
    <row r="9" spans="1:9" ht="18.75" x14ac:dyDescent="0.3">
      <c r="A9" s="11" t="s">
        <v>50</v>
      </c>
      <c r="C9" s="17">
        <f>I4/G3*100</f>
        <v>87.216408373698471</v>
      </c>
    </row>
  </sheetData>
  <mergeCells count="2">
    <mergeCell ref="A4:A6"/>
    <mergeCell ref="I4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B12" sqref="B12"/>
    </sheetView>
  </sheetViews>
  <sheetFormatPr defaultRowHeight="15" x14ac:dyDescent="0.25"/>
  <cols>
    <col min="1" max="1" width="11.28515625" customWidth="1"/>
    <col min="2" max="2" width="19.7109375" style="1" customWidth="1"/>
    <col min="3" max="3" width="12" customWidth="1"/>
    <col min="4" max="4" width="14.42578125" customWidth="1"/>
  </cols>
  <sheetData>
    <row r="1" spans="1:8" ht="30" x14ac:dyDescent="0.25">
      <c r="A1" s="12" t="s">
        <v>31</v>
      </c>
      <c r="C1" s="1"/>
      <c r="D1" s="1"/>
      <c r="E1" s="1"/>
      <c r="F1" s="1"/>
      <c r="G1" s="1"/>
      <c r="H1" s="1"/>
    </row>
    <row r="2" spans="1:8" x14ac:dyDescent="0.25">
      <c r="A2" s="1"/>
      <c r="C2" s="1"/>
      <c r="D2" s="1"/>
      <c r="E2" s="1"/>
      <c r="F2" s="1"/>
      <c r="G2" s="1"/>
      <c r="H2" s="1"/>
    </row>
    <row r="3" spans="1:8" ht="64.5" customHeight="1" x14ac:dyDescent="0.25">
      <c r="A3" s="30" t="s">
        <v>32</v>
      </c>
      <c r="B3" s="12" t="s">
        <v>36</v>
      </c>
      <c r="C3" s="1">
        <v>172607</v>
      </c>
      <c r="D3" s="29">
        <f>C3-C4+C5+C6</f>
        <v>24386</v>
      </c>
      <c r="E3" s="1"/>
      <c r="F3" s="1"/>
      <c r="G3" s="1"/>
      <c r="H3" s="1"/>
    </row>
    <row r="4" spans="1:8" ht="77.25" customHeight="1" x14ac:dyDescent="0.25">
      <c r="A4" s="30"/>
      <c r="B4" s="12" t="s">
        <v>33</v>
      </c>
      <c r="C4" s="1">
        <v>172609</v>
      </c>
      <c r="D4" s="29"/>
      <c r="E4" s="1"/>
      <c r="F4" s="1"/>
      <c r="G4" s="1"/>
      <c r="H4" s="1"/>
    </row>
    <row r="5" spans="1:8" ht="73.5" customHeight="1" x14ac:dyDescent="0.25">
      <c r="A5" s="30"/>
      <c r="B5" s="12" t="s">
        <v>34</v>
      </c>
      <c r="C5" s="1">
        <v>25025</v>
      </c>
      <c r="D5" s="29"/>
      <c r="E5" s="1"/>
      <c r="F5" s="1"/>
      <c r="G5" s="1"/>
      <c r="H5" s="1"/>
    </row>
    <row r="6" spans="1:8" ht="61.5" customHeight="1" x14ac:dyDescent="0.25">
      <c r="A6" s="30"/>
      <c r="B6" s="12" t="s">
        <v>35</v>
      </c>
      <c r="C6" s="1">
        <v>-637</v>
      </c>
      <c r="D6" s="29"/>
      <c r="E6" s="1"/>
      <c r="F6" s="1"/>
      <c r="G6" s="1"/>
      <c r="H6" s="1"/>
    </row>
    <row r="7" spans="1:8" x14ac:dyDescent="0.25">
      <c r="A7" s="1"/>
      <c r="C7" s="1"/>
      <c r="D7" s="1"/>
      <c r="E7" s="1"/>
      <c r="F7" s="1"/>
      <c r="G7" s="1"/>
      <c r="H7" s="1"/>
    </row>
    <row r="8" spans="1:8" ht="105" x14ac:dyDescent="0.25">
      <c r="A8" s="30" t="s">
        <v>37</v>
      </c>
      <c r="B8" s="12" t="s">
        <v>38</v>
      </c>
      <c r="C8" s="1">
        <v>20308</v>
      </c>
      <c r="D8" s="1">
        <v>0</v>
      </c>
      <c r="E8" s="1">
        <v>0</v>
      </c>
      <c r="F8" s="1">
        <v>0</v>
      </c>
      <c r="G8" s="3">
        <f>C8-D8+E8+F8</f>
        <v>20308</v>
      </c>
      <c r="H8" s="29">
        <f>G8+G9</f>
        <v>37281</v>
      </c>
    </row>
    <row r="9" spans="1:8" ht="105" x14ac:dyDescent="0.25">
      <c r="A9" s="30"/>
      <c r="B9" s="12" t="s">
        <v>39</v>
      </c>
      <c r="C9" s="1">
        <v>16973</v>
      </c>
      <c r="D9" s="1">
        <v>0</v>
      </c>
      <c r="E9" s="1">
        <v>0</v>
      </c>
      <c r="F9" s="1">
        <v>0</v>
      </c>
      <c r="G9" s="3">
        <f>C9-D9+E9+F9</f>
        <v>16973</v>
      </c>
      <c r="H9" s="29"/>
    </row>
    <row r="12" spans="1:8" ht="18.75" x14ac:dyDescent="0.3">
      <c r="A12" s="11" t="s">
        <v>51</v>
      </c>
      <c r="B12" s="4">
        <f>H8/D3*100</f>
        <v>152.87870089395554</v>
      </c>
    </row>
  </sheetData>
  <mergeCells count="4">
    <mergeCell ref="A3:A6"/>
    <mergeCell ref="D3:D6"/>
    <mergeCell ref="A8:A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25" sqref="E25"/>
    </sheetView>
  </sheetViews>
  <sheetFormatPr defaultRowHeight="15" x14ac:dyDescent="0.25"/>
  <cols>
    <col min="1" max="1" width="12.28515625" customWidth="1"/>
    <col min="2" max="2" width="19" customWidth="1"/>
  </cols>
  <sheetData>
    <row r="1" spans="1:8" x14ac:dyDescent="0.25">
      <c r="A1" s="30" t="s">
        <v>40</v>
      </c>
      <c r="B1" s="30"/>
    </row>
    <row r="3" spans="1:8" ht="105" x14ac:dyDescent="0.25">
      <c r="A3" s="30" t="s">
        <v>37</v>
      </c>
      <c r="B3" s="12" t="s">
        <v>38</v>
      </c>
      <c r="C3" s="1">
        <v>20308</v>
      </c>
      <c r="D3" s="1">
        <v>0</v>
      </c>
      <c r="E3" s="1">
        <v>0</v>
      </c>
      <c r="F3" s="1">
        <v>0</v>
      </c>
      <c r="G3" s="3">
        <f>C3-D3+E3+F3</f>
        <v>20308</v>
      </c>
      <c r="H3" s="29">
        <f>G3+G4</f>
        <v>37281</v>
      </c>
    </row>
    <row r="4" spans="1:8" ht="105" x14ac:dyDescent="0.25">
      <c r="A4" s="30"/>
      <c r="B4" s="12" t="s">
        <v>39</v>
      </c>
      <c r="C4" s="1">
        <v>16973</v>
      </c>
      <c r="D4" s="1">
        <v>0</v>
      </c>
      <c r="E4" s="1">
        <v>0</v>
      </c>
      <c r="F4" s="1">
        <v>0</v>
      </c>
      <c r="G4" s="3">
        <f>C4-D4+E4+F4</f>
        <v>16973</v>
      </c>
      <c r="H4" s="29"/>
    </row>
    <row r="7" spans="1:8" ht="45" x14ac:dyDescent="0.25">
      <c r="A7" s="30" t="s">
        <v>41</v>
      </c>
      <c r="B7" s="13" t="s">
        <v>42</v>
      </c>
      <c r="C7">
        <v>20308</v>
      </c>
      <c r="D7" s="32">
        <f>C7+C8</f>
        <v>37281</v>
      </c>
    </row>
    <row r="8" spans="1:8" ht="45" x14ac:dyDescent="0.25">
      <c r="A8" s="30"/>
      <c r="B8" s="14" t="s">
        <v>43</v>
      </c>
      <c r="C8">
        <v>16973</v>
      </c>
      <c r="D8" s="32"/>
    </row>
    <row r="10" spans="1:8" ht="18.75" x14ac:dyDescent="0.3">
      <c r="A10" s="11" t="s">
        <v>44</v>
      </c>
      <c r="B10" s="4">
        <f>H3/D7*100</f>
        <v>100</v>
      </c>
    </row>
  </sheetData>
  <mergeCells count="5">
    <mergeCell ref="A3:A4"/>
    <mergeCell ref="H3:H4"/>
    <mergeCell ref="A7:A8"/>
    <mergeCell ref="D7:D8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"/>
    </sheetView>
  </sheetViews>
  <sheetFormatPr defaultRowHeight="15" x14ac:dyDescent="0.25"/>
  <cols>
    <col min="2" max="2" width="23.28515625" customWidth="1"/>
    <col min="3" max="3" width="13.42578125" customWidth="1"/>
    <col min="4" max="4" width="21" customWidth="1"/>
  </cols>
  <sheetData>
    <row r="1" spans="1:4" x14ac:dyDescent="0.25">
      <c r="A1" t="s">
        <v>45</v>
      </c>
    </row>
    <row r="3" spans="1:4" x14ac:dyDescent="0.25">
      <c r="A3" t="s">
        <v>46</v>
      </c>
      <c r="B3" t="s">
        <v>47</v>
      </c>
      <c r="C3" s="15">
        <v>2757726.42</v>
      </c>
      <c r="D3" s="33">
        <f>C3/C4*100</f>
        <v>0.49829031791869882</v>
      </c>
    </row>
    <row r="4" spans="1:4" x14ac:dyDescent="0.25">
      <c r="A4" t="s">
        <v>27</v>
      </c>
      <c r="B4" t="s">
        <v>48</v>
      </c>
      <c r="C4" s="15">
        <v>553437689</v>
      </c>
      <c r="D4" s="33"/>
    </row>
    <row r="9" spans="1:4" ht="21" x14ac:dyDescent="0.25">
      <c r="A9" s="20" t="s">
        <v>53</v>
      </c>
      <c r="B9" s="19">
        <f>D3</f>
        <v>0.49829031791869882</v>
      </c>
    </row>
  </sheetData>
  <mergeCells count="1">
    <mergeCell ref="D3:D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workbookViewId="0">
      <selection activeCell="G13" sqref="G13"/>
    </sheetView>
  </sheetViews>
  <sheetFormatPr defaultRowHeight="18.75" x14ac:dyDescent="0.25"/>
  <cols>
    <col min="1" max="1" width="9.140625" style="5"/>
    <col min="2" max="2" width="23.42578125" style="26" customWidth="1"/>
    <col min="3" max="3" width="14.28515625" style="26" customWidth="1"/>
    <col min="4" max="4" width="32.42578125" customWidth="1"/>
    <col min="5" max="5" width="27.140625" customWidth="1"/>
    <col min="6" max="6" width="17.28515625" style="2" customWidth="1"/>
    <col min="15" max="15" width="15.5703125" customWidth="1"/>
  </cols>
  <sheetData>
    <row r="1" spans="1:6" ht="18.75" customHeight="1" x14ac:dyDescent="0.25">
      <c r="A1" s="34" t="s">
        <v>72</v>
      </c>
      <c r="B1" s="16" t="s">
        <v>76</v>
      </c>
      <c r="C1" s="16" t="s">
        <v>80</v>
      </c>
      <c r="D1" s="38">
        <f>Б1!B12</f>
        <v>0</v>
      </c>
      <c r="E1" s="49">
        <v>0</v>
      </c>
      <c r="F1" s="37">
        <f>E1/100*D1</f>
        <v>0</v>
      </c>
    </row>
    <row r="2" spans="1:6" ht="18.75" customHeight="1" x14ac:dyDescent="0.25">
      <c r="A2" s="35"/>
      <c r="B2" s="16" t="s">
        <v>77</v>
      </c>
      <c r="C2" s="16" t="s">
        <v>81</v>
      </c>
      <c r="D2" s="38"/>
      <c r="E2" s="49"/>
      <c r="F2" s="37"/>
    </row>
    <row r="3" spans="1:6" ht="18.75" customHeight="1" thickBot="1" x14ac:dyDescent="0.3">
      <c r="A3" s="36"/>
      <c r="B3" s="16" t="s">
        <v>79</v>
      </c>
      <c r="C3" s="16" t="s">
        <v>78</v>
      </c>
      <c r="D3" s="38"/>
      <c r="E3" s="49"/>
      <c r="F3" s="37"/>
    </row>
    <row r="5" spans="1:6" ht="19.5" thickBot="1" x14ac:dyDescent="0.3"/>
    <row r="6" spans="1:6" ht="15" customHeight="1" x14ac:dyDescent="0.25">
      <c r="A6" s="34" t="s">
        <v>70</v>
      </c>
      <c r="B6" s="23" t="s">
        <v>54</v>
      </c>
      <c r="C6" s="23" t="s">
        <v>55</v>
      </c>
      <c r="D6" s="38">
        <f>Б2!B10</f>
        <v>96.304995934592114</v>
      </c>
      <c r="E6" s="38">
        <f>LOOKUP(D6,{0,80,100,105},{0,15,30,30})</f>
        <v>15</v>
      </c>
      <c r="F6" s="37">
        <f>MIN(E6/100*D6,30)</f>
        <v>14.445749390188816</v>
      </c>
    </row>
    <row r="7" spans="1:6" ht="15" customHeight="1" x14ac:dyDescent="0.25">
      <c r="A7" s="35"/>
      <c r="B7" s="13" t="s">
        <v>56</v>
      </c>
      <c r="C7" s="13" t="s">
        <v>57</v>
      </c>
      <c r="D7" s="38"/>
      <c r="E7" s="38"/>
      <c r="F7" s="37"/>
    </row>
    <row r="8" spans="1:6" ht="15" customHeight="1" x14ac:dyDescent="0.25">
      <c r="A8" s="35"/>
      <c r="B8" s="13" t="s">
        <v>58</v>
      </c>
      <c r="C8" s="13" t="s">
        <v>59</v>
      </c>
      <c r="D8" s="38"/>
      <c r="E8" s="38"/>
      <c r="F8" s="37"/>
    </row>
    <row r="9" spans="1:6" ht="15.75" customHeight="1" thickBot="1" x14ac:dyDescent="0.3">
      <c r="A9" s="36"/>
      <c r="B9" s="13" t="s">
        <v>60</v>
      </c>
      <c r="C9" s="13" t="s">
        <v>61</v>
      </c>
      <c r="D9" s="38"/>
      <c r="E9" s="38"/>
      <c r="F9" s="37"/>
    </row>
    <row r="11" spans="1:6" ht="19.5" thickBot="1" x14ac:dyDescent="0.3"/>
    <row r="12" spans="1:6" ht="15" x14ac:dyDescent="0.25">
      <c r="A12" s="34" t="s">
        <v>71</v>
      </c>
      <c r="B12" s="16" t="s">
        <v>62</v>
      </c>
      <c r="C12" s="16" t="s">
        <v>63</v>
      </c>
      <c r="D12" s="38">
        <f>Б3!B7</f>
        <v>242.27272727272728</v>
      </c>
      <c r="E12" s="48">
        <f>LOOKUP(D12,{0,800,1000,1200,1200},{0,13,25,25})</f>
        <v>0</v>
      </c>
      <c r="F12" s="37">
        <f>MIN(E12/100*D12,30)</f>
        <v>0</v>
      </c>
    </row>
    <row r="13" spans="1:6" ht="15" x14ac:dyDescent="0.25">
      <c r="A13" s="35"/>
      <c r="B13" s="16" t="s">
        <v>64</v>
      </c>
      <c r="C13" s="16" t="s">
        <v>65</v>
      </c>
      <c r="D13" s="38"/>
      <c r="E13" s="48"/>
      <c r="F13" s="37"/>
    </row>
    <row r="14" spans="1:6" ht="15" x14ac:dyDescent="0.25">
      <c r="A14" s="35"/>
      <c r="B14" s="16" t="s">
        <v>66</v>
      </c>
      <c r="C14" s="16" t="s">
        <v>67</v>
      </c>
      <c r="D14" s="38"/>
      <c r="E14" s="48"/>
      <c r="F14" s="37"/>
    </row>
    <row r="15" spans="1:6" ht="15.75" thickBot="1" x14ac:dyDescent="0.3">
      <c r="A15" s="36"/>
      <c r="B15" s="16" t="s">
        <v>68</v>
      </c>
      <c r="C15" s="16" t="s">
        <v>69</v>
      </c>
      <c r="D15" s="38"/>
      <c r="E15" s="48"/>
      <c r="F15" s="37"/>
    </row>
    <row r="17" spans="1:15" ht="19.5" thickBot="1" x14ac:dyDescent="0.3"/>
    <row r="18" spans="1:15" ht="18.75" customHeight="1" x14ac:dyDescent="0.25">
      <c r="A18" s="34" t="s">
        <v>49</v>
      </c>
      <c r="B18" s="25" t="s">
        <v>82</v>
      </c>
      <c r="C18" s="16" t="s">
        <v>85</v>
      </c>
      <c r="D18" s="38">
        <f>УВВ!C9</f>
        <v>87.216408373698471</v>
      </c>
      <c r="E18" s="39">
        <v>6</v>
      </c>
      <c r="F18" s="37">
        <f>MIN(E18/100*D18,6)</f>
        <v>5.2329845024219077</v>
      </c>
      <c r="J18" s="40">
        <f>F1+F6+F12+F18+F23+F28+F33</f>
        <v>43.678733892610722</v>
      </c>
      <c r="K18" s="41"/>
    </row>
    <row r="19" spans="1:15" ht="18.75" customHeight="1" x14ac:dyDescent="0.25">
      <c r="A19" s="35"/>
      <c r="B19" s="16" t="s">
        <v>83</v>
      </c>
      <c r="C19" s="16" t="s">
        <v>86</v>
      </c>
      <c r="D19" s="38"/>
      <c r="E19" s="39"/>
      <c r="F19" s="37"/>
      <c r="J19" s="42"/>
      <c r="K19" s="43"/>
      <c r="M19" s="46" t="s">
        <v>75</v>
      </c>
      <c r="N19" s="47"/>
      <c r="O19" s="47"/>
    </row>
    <row r="20" spans="1:15" ht="18.75" customHeight="1" thickBot="1" x14ac:dyDescent="0.3">
      <c r="A20" s="36"/>
      <c r="B20" s="16" t="s">
        <v>84</v>
      </c>
      <c r="C20" s="16" t="s">
        <v>87</v>
      </c>
      <c r="D20" s="38"/>
      <c r="E20" s="39"/>
      <c r="F20" s="37"/>
      <c r="J20" s="44"/>
      <c r="K20" s="45"/>
      <c r="M20" s="47"/>
      <c r="N20" s="47"/>
      <c r="O20" s="47"/>
    </row>
    <row r="22" spans="1:15" ht="19.5" thickBot="1" x14ac:dyDescent="0.3"/>
    <row r="23" spans="1:15" ht="18.75" customHeight="1" x14ac:dyDescent="0.25">
      <c r="A23" s="34" t="s">
        <v>73</v>
      </c>
      <c r="B23" s="16" t="s">
        <v>88</v>
      </c>
      <c r="C23" s="16" t="s">
        <v>91</v>
      </c>
      <c r="D23" s="38">
        <f>ДЧСзв!B12</f>
        <v>152.87870089395554</v>
      </c>
      <c r="E23" s="39">
        <v>2</v>
      </c>
      <c r="F23" s="37">
        <f>MIN(E23/100*D23,2)</f>
        <v>2</v>
      </c>
    </row>
    <row r="24" spans="1:15" ht="18.75" customHeight="1" x14ac:dyDescent="0.25">
      <c r="A24" s="35"/>
      <c r="B24" s="16" t="s">
        <v>89</v>
      </c>
      <c r="C24" s="16" t="s">
        <v>92</v>
      </c>
      <c r="D24" s="38"/>
      <c r="E24" s="39"/>
      <c r="F24" s="37"/>
    </row>
    <row r="25" spans="1:15" ht="18.75" customHeight="1" thickBot="1" x14ac:dyDescent="0.3">
      <c r="A25" s="36"/>
      <c r="B25" s="16" t="s">
        <v>90</v>
      </c>
      <c r="C25" s="16" t="s">
        <v>93</v>
      </c>
      <c r="D25" s="38"/>
      <c r="E25" s="39"/>
      <c r="F25" s="37"/>
    </row>
    <row r="27" spans="1:15" ht="19.5" thickBot="1" x14ac:dyDescent="0.3"/>
    <row r="28" spans="1:15" ht="18.75" customHeight="1" x14ac:dyDescent="0.25">
      <c r="A28" s="34" t="s">
        <v>74</v>
      </c>
      <c r="B28" s="25" t="s">
        <v>94</v>
      </c>
      <c r="C28" s="16" t="s">
        <v>97</v>
      </c>
      <c r="D28" s="38">
        <f>ДЧОтк!B10</f>
        <v>100</v>
      </c>
      <c r="E28" s="39">
        <v>2</v>
      </c>
      <c r="F28" s="37">
        <f>MIN(E28/100*D28,2)</f>
        <v>2</v>
      </c>
    </row>
    <row r="29" spans="1:15" ht="18.75" customHeight="1" x14ac:dyDescent="0.25">
      <c r="A29" s="35"/>
      <c r="B29" s="16" t="s">
        <v>95</v>
      </c>
      <c r="C29" s="16" t="s">
        <v>98</v>
      </c>
      <c r="D29" s="38"/>
      <c r="E29" s="39"/>
      <c r="F29" s="37"/>
    </row>
    <row r="30" spans="1:15" ht="18.75" customHeight="1" thickBot="1" x14ac:dyDescent="0.3">
      <c r="A30" s="36"/>
      <c r="B30" s="16" t="s">
        <v>96</v>
      </c>
      <c r="C30" s="16" t="s">
        <v>99</v>
      </c>
      <c r="D30" s="38"/>
      <c r="E30" s="39"/>
      <c r="F30" s="37"/>
    </row>
    <row r="32" spans="1:15" ht="19.5" thickBot="1" x14ac:dyDescent="0.3"/>
    <row r="33" spans="1:6" ht="18.75" customHeight="1" x14ac:dyDescent="0.25">
      <c r="A33" s="34" t="s">
        <v>52</v>
      </c>
      <c r="B33" s="16" t="s">
        <v>100</v>
      </c>
      <c r="C33" s="16" t="s">
        <v>101</v>
      </c>
      <c r="D33" s="38">
        <f>УВР!B9</f>
        <v>0.49829031791869882</v>
      </c>
      <c r="E33" s="39">
        <v>20</v>
      </c>
      <c r="F33" s="37">
        <v>20</v>
      </c>
    </row>
    <row r="34" spans="1:6" ht="18.75" customHeight="1" x14ac:dyDescent="0.25">
      <c r="A34" s="35"/>
      <c r="B34" s="16" t="s">
        <v>103</v>
      </c>
      <c r="C34" s="27" t="s">
        <v>102</v>
      </c>
      <c r="D34" s="38"/>
      <c r="E34" s="39"/>
      <c r="F34" s="37"/>
    </row>
    <row r="35" spans="1:6" ht="18.75" customHeight="1" x14ac:dyDescent="0.25">
      <c r="A35" s="35"/>
      <c r="B35" s="16" t="s">
        <v>104</v>
      </c>
      <c r="C35" s="27" t="s">
        <v>105</v>
      </c>
      <c r="D35" s="38"/>
      <c r="E35" s="39"/>
      <c r="F35" s="37"/>
    </row>
    <row r="36" spans="1:6" ht="18.75" customHeight="1" thickBot="1" x14ac:dyDescent="0.3">
      <c r="A36" s="36"/>
      <c r="B36" s="16" t="s">
        <v>107</v>
      </c>
      <c r="C36" s="27" t="s">
        <v>106</v>
      </c>
      <c r="D36" s="38"/>
      <c r="E36" s="39"/>
      <c r="F36" s="37"/>
    </row>
    <row r="37" spans="1:6" x14ac:dyDescent="0.25">
      <c r="B37" s="24"/>
      <c r="D37" s="21"/>
    </row>
  </sheetData>
  <mergeCells count="30">
    <mergeCell ref="F1:F3"/>
    <mergeCell ref="A1:A3"/>
    <mergeCell ref="E1:E3"/>
    <mergeCell ref="E6:E9"/>
    <mergeCell ref="D1:D3"/>
    <mergeCell ref="A6:A9"/>
    <mergeCell ref="A12:A15"/>
    <mergeCell ref="D12:D15"/>
    <mergeCell ref="D6:D9"/>
    <mergeCell ref="J18:K20"/>
    <mergeCell ref="M19:O20"/>
    <mergeCell ref="F6:F9"/>
    <mergeCell ref="F12:F15"/>
    <mergeCell ref="E12:E15"/>
    <mergeCell ref="D18:D20"/>
    <mergeCell ref="E18:E20"/>
    <mergeCell ref="F18:F20"/>
    <mergeCell ref="A18:A20"/>
    <mergeCell ref="A33:A36"/>
    <mergeCell ref="F23:F25"/>
    <mergeCell ref="F28:F30"/>
    <mergeCell ref="F33:F36"/>
    <mergeCell ref="D23:D25"/>
    <mergeCell ref="D28:D30"/>
    <mergeCell ref="E23:E25"/>
    <mergeCell ref="E28:E30"/>
    <mergeCell ref="D33:D36"/>
    <mergeCell ref="E33:E36"/>
    <mergeCell ref="A23:A25"/>
    <mergeCell ref="A28:A30"/>
  </mergeCells>
  <pageMargins left="0.7" right="0.7" top="0.75" bottom="0.75" header="0.3" footer="0.3"/>
  <pageSetup paperSize="9" scale="6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Б1</vt:lpstr>
      <vt:lpstr>Б2</vt:lpstr>
      <vt:lpstr>Б3</vt:lpstr>
      <vt:lpstr>УВВ</vt:lpstr>
      <vt:lpstr>ДЧСзв</vt:lpstr>
      <vt:lpstr>ДЧОтк</vt:lpstr>
      <vt:lpstr>УВР</vt:lpstr>
      <vt:lpstr>Итого баллы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2017-04-12T14:23:48Z</cp:lastPrinted>
  <dcterms:created xsi:type="dcterms:W3CDTF">2017-03-01T09:39:51Z</dcterms:created>
  <dcterms:modified xsi:type="dcterms:W3CDTF">2017-04-12T14:23:53Z</dcterms:modified>
</cp:coreProperties>
</file>