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291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44525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0" l="1"/>
  <c r="D1" i="10"/>
  <c r="F1" i="10" l="1"/>
  <c r="D28" i="10"/>
  <c r="F28" i="10" s="1"/>
  <c r="D6" i="10" l="1"/>
  <c r="E6" i="10" s="1"/>
  <c r="F6" i="10" s="1"/>
  <c r="D3" i="7" l="1"/>
  <c r="B9" i="7" s="1"/>
  <c r="D33" i="10" s="1"/>
  <c r="D7" i="6"/>
  <c r="G4" i="6"/>
  <c r="G3" i="6"/>
  <c r="G9" i="5"/>
  <c r="H8" i="5" s="1"/>
  <c r="B12" i="5" s="1"/>
  <c r="D23" i="10" s="1"/>
  <c r="F23" i="10" s="1"/>
  <c r="G8" i="5"/>
  <c r="D3" i="5"/>
  <c r="H6" i="4"/>
  <c r="I4" i="4" s="1"/>
  <c r="C9" i="4" s="1"/>
  <c r="D18" i="10" s="1"/>
  <c r="F18" i="10" s="1"/>
  <c r="H5" i="4"/>
  <c r="H4" i="4"/>
  <c r="G3" i="4"/>
  <c r="K5" i="3"/>
  <c r="K4" i="3"/>
  <c r="K6" i="2"/>
  <c r="K5" i="2"/>
  <c r="J9" i="1"/>
  <c r="J8" i="1"/>
  <c r="D4" i="1"/>
  <c r="B10" i="2" l="1"/>
  <c r="K8" i="1"/>
  <c r="B12" i="1" s="1"/>
  <c r="B7" i="3"/>
  <c r="D12" i="10" s="1"/>
  <c r="H3" i="6"/>
  <c r="B10" i="6" s="1"/>
  <c r="E12" i="10" l="1"/>
  <c r="F12" i="10" s="1"/>
  <c r="J18" i="10" s="1"/>
</calcChain>
</file>

<file path=xl/sharedStrings.xml><?xml version="1.0" encoding="utf-8"?>
<sst xmlns="http://schemas.openxmlformats.org/spreadsheetml/2006/main" count="113" uniqueCount="109">
  <si>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</si>
  <si>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</si>
  <si>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</si>
  <si>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</si>
  <si>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</si>
  <si>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</si>
  <si>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</si>
  <si>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</si>
  <si>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</si>
  <si>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</si>
  <si>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</si>
  <si>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</si>
  <si>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</si>
  <si>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</si>
  <si>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</si>
  <si>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</si>
  <si>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</si>
  <si>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</si>
  <si>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</si>
  <si>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</si>
  <si>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</si>
  <si>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</si>
  <si>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</si>
  <si>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</si>
  <si>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</si>
  <si>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</si>
  <si>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</si>
  <si>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</si>
  <si>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</si>
  <si>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</si>
  <si>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</si>
  <si>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</si>
  <si>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</si>
  <si>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</si>
  <si>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</si>
  <si>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</si>
  <si>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</si>
  <si>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</si>
  <si>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</si>
  <si>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</si>
  <si>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</si>
  <si>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</si>
  <si>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</si>
  <si>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</si>
  <si>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</si>
  <si>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</si>
  <si>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</si>
  <si>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</si>
  <si>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</si>
  <si>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</si>
  <si>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</si>
  <si>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</si>
  <si>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</si>
  <si>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</si>
  <si>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</si>
  <si>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</si>
  <si>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</si>
  <si>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</si>
  <si>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</si>
  <si>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</si>
  <si>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</si>
  <si>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</si>
  <si>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</si>
  <si>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</si>
  <si>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</si>
  <si>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</si>
  <si>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</si>
  <si>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</si>
  <si>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</si>
  <si>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</si>
  <si>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</si>
  <si>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</si>
  <si>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</si>
  <si>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</si>
  <si>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</si>
  <si>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</si>
  <si>
    <t>Од ≥ 18,7%</t>
  </si>
  <si>
    <t>0% ≤ Од &lt; 18,7%</t>
  </si>
  <si>
    <t>Б1 = 0</t>
  </si>
  <si>
    <t>Од &lt; 0%</t>
  </si>
  <si>
    <t>Б1 = 10</t>
  </si>
  <si>
    <t>0≤ Б1 &lt; 10</t>
  </si>
  <si>
    <r>
      <t>Увв</t>
    </r>
    <r>
      <rPr>
        <sz val="11"/>
        <color theme="1"/>
        <rFont val="Times New Roman"/>
        <family val="1"/>
        <charset val="204"/>
      </rPr>
      <t xml:space="preserve"> ≤ 86,7</t>
    </r>
  </si>
  <si>
    <r>
      <t xml:space="preserve">86,7 &lt; </t>
    </r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≤ 90,1</t>
    </r>
  </si>
  <si>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≥ 90,1              </t>
    </r>
  </si>
  <si>
    <t>Б1= 6</t>
  </si>
  <si>
    <t>6 &gt; Б1 ≥ 0</t>
  </si>
  <si>
    <t>Б1= 0</t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</si>
  <si>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≥ 4,5</t>
    </r>
  </si>
  <si>
    <r>
      <t xml:space="preserve">0 ≤ </t>
    </r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&lt; 4,5</t>
    </r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</si>
  <si>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≤ 0</t>
    </r>
  </si>
  <si>
    <t>Б2 = 2</t>
  </si>
  <si>
    <t>0 ≤ Б2 &lt; 2</t>
  </si>
  <si>
    <t>Б2 = 0</t>
  </si>
  <si>
    <r>
      <t>ДЧОтк</t>
    </r>
    <r>
      <rPr>
        <sz val="11"/>
        <color theme="1"/>
        <rFont val="Times New Roman"/>
        <family val="1"/>
        <charset val="204"/>
      </rPr>
      <t xml:space="preserve"> ≥ 81,4</t>
    </r>
  </si>
  <si>
    <r>
      <t xml:space="preserve">50,9 ≤ </t>
    </r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&lt; 81,4</t>
    </r>
  </si>
  <si>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≤ 50,9</t>
    </r>
  </si>
  <si>
    <t>Б3 = 2</t>
  </si>
  <si>
    <t>0 ≤ Б3 &lt; 2</t>
  </si>
  <si>
    <t>Б3 = 0</t>
  </si>
  <si>
    <t>УВр  ≤ 0,60</t>
  </si>
  <si>
    <t>Б1= 20</t>
  </si>
  <si>
    <t>20 &gt; Б1 ≥ 0</t>
  </si>
  <si>
    <t>0,60 &lt; УВр  ≤ 2,60</t>
  </si>
  <si>
    <t xml:space="preserve">    2,60 &lt; УВр  ≤ 4,20</t>
  </si>
  <si>
    <t>0 &gt; Б1 &gt; -3</t>
  </si>
  <si>
    <t>Б1= -3</t>
  </si>
  <si>
    <t>УВр  &gt; 4,20</t>
  </si>
  <si>
    <t>если в ячейке D1 в процентах выходит 0,необходимо чтобы исходя из того что ячейка D1 равна нулю, в ячейке Е1 выходила цифра из ячейки C1 в данном случае D1 равно нулю и поэтому Е1 равно нулю, но если бы D1 было бы больше чем 0 но меньше чем 18,7% то она была равна цифре из ячейки C2 (0 или 10), а если больше чем 18,7% то она была равна цифре из ячейки C3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</si>
</sst>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9525</xdr:rowOff>
    </xdr:from>
    <xdr:to>
      <xdr:col>9</xdr:col>
      <xdr:colOff>19050</xdr:colOff>
      <xdr:row>17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</xdr:row>
      <xdr:rowOff>9525</xdr:rowOff>
    </xdr:from>
    <xdr:to>
      <xdr:col>9</xdr:col>
      <xdr:colOff>9525</xdr:colOff>
      <xdr:row>18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</xdr:row>
      <xdr:rowOff>171450</xdr:rowOff>
    </xdr:from>
    <xdr:to>
      <xdr:col>9</xdr:col>
      <xdr:colOff>0</xdr:colOff>
      <xdr:row>18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9525</xdr:rowOff>
    </xdr:from>
    <xdr:to>
      <xdr:col>9</xdr:col>
      <xdr:colOff>0</xdr:colOff>
      <xdr:row>19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123826</xdr:rowOff>
    </xdr:from>
    <xdr:to>
      <xdr:col>9</xdr:col>
      <xdr:colOff>0</xdr:colOff>
      <xdr:row>24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228600</xdr:rowOff>
    </xdr:from>
    <xdr:to>
      <xdr:col>9</xdr:col>
      <xdr:colOff>19050</xdr:colOff>
      <xdr:row>29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9526</xdr:rowOff>
    </xdr:from>
    <xdr:to>
      <xdr:col>9</xdr:col>
      <xdr:colOff>0</xdr:colOff>
      <xdr:row>34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18</xdr:row>
      <xdr:rowOff>123825</xdr:rowOff>
    </xdr:from>
    <xdr:to>
      <xdr:col>11</xdr:col>
      <xdr:colOff>590550</xdr:colOff>
      <xdr:row>19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8" t="s">
        <v>2</v>
      </c>
      <c r="B4" t="s">
        <v>3</v>
      </c>
      <c r="C4" s="1">
        <v>2437</v>
      </c>
      <c r="D4" s="29">
        <f>C4-C5</f>
        <v>0</v>
      </c>
    </row>
    <row r="5" spans="1:11" x14ac:dyDescent="0.25">
      <c r="A5" s="28"/>
      <c r="B5" t="s">
        <v>4</v>
      </c>
      <c r="C5" s="1">
        <v>2437</v>
      </c>
      <c r="D5" s="29"/>
    </row>
    <row r="8" spans="1:11" x14ac:dyDescent="0.25">
      <c r="A8" s="28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30">
        <f>J8-J9</f>
        <v>7008</v>
      </c>
    </row>
    <row r="9" spans="1:11" x14ac:dyDescent="0.25">
      <c r="A9" s="28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30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12" sqref="H12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22">
        <v>11800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22138</v>
      </c>
    </row>
    <row r="10" spans="1:11" ht="18.75" x14ac:dyDescent="0.3">
      <c r="A10" s="4" t="s">
        <v>16</v>
      </c>
      <c r="B10" s="8">
        <f>K5/K6*100</f>
        <v>96.304995934592114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5" sqref="C5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88</v>
      </c>
      <c r="D5">
        <v>0</v>
      </c>
      <c r="K5">
        <f>C5-D5</f>
        <v>88</v>
      </c>
    </row>
    <row r="7" spans="1:11" ht="18.75" x14ac:dyDescent="0.3">
      <c r="A7" s="11" t="s">
        <v>23</v>
      </c>
      <c r="B7" s="18">
        <f>K4/K5</f>
        <v>242.27272727272728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5" sqref="C5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31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9">
        <f>H4-H5+H6</f>
        <v>1986031</v>
      </c>
    </row>
    <row r="5" spans="1:9" ht="60" x14ac:dyDescent="0.25">
      <c r="A5" s="31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9"/>
    </row>
    <row r="6" spans="1:9" ht="45" x14ac:dyDescent="0.25">
      <c r="A6" s="31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9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7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B12" sqref="B12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30" t="s">
        <v>32</v>
      </c>
      <c r="B3" s="12" t="s">
        <v>36</v>
      </c>
      <c r="C3" s="1">
        <v>172607</v>
      </c>
      <c r="D3" s="29">
        <f>C3-C4+C5+C6</f>
        <v>24386</v>
      </c>
      <c r="E3" s="1"/>
      <c r="F3" s="1"/>
      <c r="G3" s="1"/>
      <c r="H3" s="1"/>
    </row>
    <row r="4" spans="1:8" ht="77.25" customHeight="1" x14ac:dyDescent="0.25">
      <c r="A4" s="30"/>
      <c r="B4" s="12" t="s">
        <v>33</v>
      </c>
      <c r="C4" s="1">
        <v>172609</v>
      </c>
      <c r="D4" s="29"/>
      <c r="E4" s="1"/>
      <c r="F4" s="1"/>
      <c r="G4" s="1"/>
      <c r="H4" s="1"/>
    </row>
    <row r="5" spans="1:8" ht="73.5" customHeight="1" x14ac:dyDescent="0.25">
      <c r="A5" s="30"/>
      <c r="B5" s="12" t="s">
        <v>34</v>
      </c>
      <c r="C5" s="1">
        <v>25025</v>
      </c>
      <c r="D5" s="29"/>
      <c r="E5" s="1"/>
      <c r="F5" s="1"/>
      <c r="G5" s="1"/>
      <c r="H5" s="1"/>
    </row>
    <row r="6" spans="1:8" ht="61.5" customHeight="1" x14ac:dyDescent="0.25">
      <c r="A6" s="30"/>
      <c r="B6" s="12" t="s">
        <v>35</v>
      </c>
      <c r="C6" s="1">
        <v>-637</v>
      </c>
      <c r="D6" s="29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30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9">
        <f>G8+G9</f>
        <v>37281</v>
      </c>
    </row>
    <row r="9" spans="1:8" ht="105" x14ac:dyDescent="0.25">
      <c r="A9" s="30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9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30" t="s">
        <v>40</v>
      </c>
      <c r="B1" s="30"/>
    </row>
    <row r="3" spans="1:8" ht="105" x14ac:dyDescent="0.25">
      <c r="A3" s="30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9">
        <f>G3+G4</f>
        <v>37281</v>
      </c>
    </row>
    <row r="4" spans="1:8" ht="105" x14ac:dyDescent="0.25">
      <c r="A4" s="30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9"/>
    </row>
    <row r="7" spans="1:8" ht="45" x14ac:dyDescent="0.25">
      <c r="A7" s="30" t="s">
        <v>41</v>
      </c>
      <c r="B7" s="13" t="s">
        <v>42</v>
      </c>
      <c r="C7">
        <v>20308</v>
      </c>
      <c r="D7" s="32">
        <f>C7+C8</f>
        <v>37281</v>
      </c>
    </row>
    <row r="8" spans="1:8" ht="45" x14ac:dyDescent="0.25">
      <c r="A8" s="30"/>
      <c r="B8" s="14" t="s">
        <v>43</v>
      </c>
      <c r="C8">
        <v>16973</v>
      </c>
      <c r="D8" s="32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33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33"/>
    </row>
    <row r="9" spans="1:4" ht="21" x14ac:dyDescent="0.25">
      <c r="A9" s="20" t="s">
        <v>53</v>
      </c>
      <c r="B9" s="19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E4" sqref="E4"/>
    </sheetView>
  </sheetViews>
  <sheetFormatPr defaultRowHeight="18.75" x14ac:dyDescent="0.25"/>
  <cols>
    <col min="1" max="1" width="9.140625" style="5"/>
    <col min="2" max="2" width="23.42578125" style="26" customWidth="1"/>
    <col min="3" max="3" width="14.28515625" style="26" customWidth="1"/>
    <col min="4" max="4" width="32.42578125" customWidth="1"/>
    <col min="5" max="5" width="27.140625" customWidth="1"/>
    <col min="6" max="6" width="17.28515625" style="2" customWidth="1"/>
    <col min="15" max="15" width="15.5703125" customWidth="1"/>
  </cols>
  <sheetData>
    <row r="1" spans="1:17" ht="18.75" customHeight="1" x14ac:dyDescent="0.25">
      <c r="A1" s="35" t="s">
        <v>72</v>
      </c>
      <c r="B1" s="16" t="s">
        <v>76</v>
      </c>
      <c r="C1" s="16" t="s">
        <v>80</v>
      </c>
      <c r="D1" s="39">
        <f>Б1!B12</f>
        <v>0</v>
      </c>
      <c r="E1" s="38">
        <f ca="1">IF(D1=0,0,IF(AND(D1,D1&lt;0.187),CHOOSE(RANDBETWEEN(1,2),0,10),IF(D1&gt;=0.187,10)))</f>
        <v>0</v>
      </c>
      <c r="F1" s="34">
        <f ca="1">E1/100*D1</f>
        <v>0</v>
      </c>
    </row>
    <row r="2" spans="1:17" ht="18.75" customHeight="1" x14ac:dyDescent="0.25">
      <c r="A2" s="36"/>
      <c r="B2" s="16" t="s">
        <v>77</v>
      </c>
      <c r="C2" s="16" t="s">
        <v>81</v>
      </c>
      <c r="D2" s="39"/>
      <c r="E2" s="38"/>
      <c r="F2" s="34"/>
    </row>
    <row r="3" spans="1:17" ht="18.75" customHeight="1" thickBot="1" x14ac:dyDescent="0.3">
      <c r="A3" s="37"/>
      <c r="B3" s="16" t="s">
        <v>79</v>
      </c>
      <c r="C3" s="16" t="s">
        <v>78</v>
      </c>
      <c r="D3" s="39"/>
      <c r="E3" s="38"/>
      <c r="F3" s="34"/>
      <c r="I3" s="50" t="s">
        <v>108</v>
      </c>
      <c r="J3" s="50"/>
      <c r="K3" s="50"/>
      <c r="L3" s="50"/>
      <c r="M3" s="50"/>
      <c r="N3" s="50"/>
      <c r="O3" s="50"/>
      <c r="P3" s="50"/>
      <c r="Q3" s="50"/>
    </row>
    <row r="4" spans="1:17" x14ac:dyDescent="0.25">
      <c r="I4" s="50"/>
      <c r="J4" s="50"/>
      <c r="K4" s="50"/>
      <c r="L4" s="50"/>
      <c r="M4" s="50"/>
      <c r="N4" s="50"/>
      <c r="O4" s="50"/>
      <c r="P4" s="50"/>
      <c r="Q4" s="50"/>
    </row>
    <row r="5" spans="1:17" ht="19.5" thickBot="1" x14ac:dyDescent="0.3">
      <c r="I5" s="50"/>
      <c r="J5" s="50"/>
      <c r="K5" s="50"/>
      <c r="L5" s="50"/>
      <c r="M5" s="50"/>
      <c r="N5" s="50"/>
      <c r="O5" s="50"/>
      <c r="P5" s="50"/>
      <c r="Q5" s="50"/>
    </row>
    <row r="6" spans="1:17" ht="15" customHeight="1" x14ac:dyDescent="0.25">
      <c r="A6" s="35" t="s">
        <v>70</v>
      </c>
      <c r="B6" s="23" t="s">
        <v>54</v>
      </c>
      <c r="C6" s="23" t="s">
        <v>55</v>
      </c>
      <c r="D6" s="39">
        <f>Б2!B10</f>
        <v>96.304995934592114</v>
      </c>
      <c r="E6" s="39">
        <f>LOOKUP(D6,{0,80,100,105},{0,15,30,30})</f>
        <v>15</v>
      </c>
      <c r="F6" s="34">
        <f>MIN(E6/100*D6,30)</f>
        <v>14.445749390188816</v>
      </c>
      <c r="I6" s="50"/>
      <c r="J6" s="50"/>
      <c r="K6" s="50"/>
      <c r="L6" s="50"/>
      <c r="M6" s="50"/>
      <c r="N6" s="50"/>
      <c r="O6" s="50"/>
      <c r="P6" s="50"/>
      <c r="Q6" s="50"/>
    </row>
    <row r="7" spans="1:17" ht="15" customHeight="1" x14ac:dyDescent="0.25">
      <c r="A7" s="36"/>
      <c r="B7" s="13" t="s">
        <v>56</v>
      </c>
      <c r="C7" s="13" t="s">
        <v>57</v>
      </c>
      <c r="D7" s="39"/>
      <c r="E7" s="39"/>
      <c r="F7" s="34"/>
      <c r="I7" s="50"/>
      <c r="J7" s="50"/>
      <c r="K7" s="50"/>
      <c r="L7" s="50"/>
      <c r="M7" s="50"/>
      <c r="N7" s="50"/>
      <c r="O7" s="50"/>
      <c r="P7" s="50"/>
      <c r="Q7" s="50"/>
    </row>
    <row r="8" spans="1:17" ht="15" customHeight="1" x14ac:dyDescent="0.25">
      <c r="A8" s="36"/>
      <c r="B8" s="13" t="s">
        <v>58</v>
      </c>
      <c r="C8" s="13" t="s">
        <v>59</v>
      </c>
      <c r="D8" s="39"/>
      <c r="E8" s="39"/>
      <c r="F8" s="34"/>
      <c r="I8" s="50"/>
      <c r="J8" s="50"/>
      <c r="K8" s="50"/>
      <c r="L8" s="50"/>
      <c r="M8" s="50"/>
      <c r="N8" s="50"/>
      <c r="O8" s="50"/>
      <c r="P8" s="50"/>
      <c r="Q8" s="50"/>
    </row>
    <row r="9" spans="1:17" ht="15.75" customHeight="1" thickBot="1" x14ac:dyDescent="0.3">
      <c r="A9" s="37"/>
      <c r="B9" s="13" t="s">
        <v>60</v>
      </c>
      <c r="C9" s="13" t="s">
        <v>61</v>
      </c>
      <c r="D9" s="39"/>
      <c r="E9" s="39"/>
      <c r="F9" s="34"/>
    </row>
    <row r="11" spans="1:17" ht="19.5" thickBot="1" x14ac:dyDescent="0.3"/>
    <row r="12" spans="1:17" ht="15" x14ac:dyDescent="0.25">
      <c r="A12" s="35" t="s">
        <v>71</v>
      </c>
      <c r="B12" s="16" t="s">
        <v>62</v>
      </c>
      <c r="C12" s="16" t="s">
        <v>63</v>
      </c>
      <c r="D12" s="39">
        <f>Б3!B7</f>
        <v>242.27272727272728</v>
      </c>
      <c r="E12" s="48">
        <f>LOOKUP(D12,{0,800,1000,1200,1200},{0,13,25,25})</f>
        <v>0</v>
      </c>
      <c r="F12" s="34">
        <f>MIN(E12/100*D12,30)</f>
        <v>0</v>
      </c>
    </row>
    <row r="13" spans="1:17" ht="15" x14ac:dyDescent="0.25">
      <c r="A13" s="36"/>
      <c r="B13" s="16" t="s">
        <v>64</v>
      </c>
      <c r="C13" s="16" t="s">
        <v>65</v>
      </c>
      <c r="D13" s="39"/>
      <c r="E13" s="48"/>
      <c r="F13" s="34"/>
    </row>
    <row r="14" spans="1:17" ht="15" x14ac:dyDescent="0.25">
      <c r="A14" s="36"/>
      <c r="B14" s="16" t="s">
        <v>66</v>
      </c>
      <c r="C14" s="16" t="s">
        <v>67</v>
      </c>
      <c r="D14" s="39"/>
      <c r="E14" s="48"/>
      <c r="F14" s="34"/>
    </row>
    <row r="15" spans="1:17" ht="15.75" thickBot="1" x14ac:dyDescent="0.3">
      <c r="A15" s="37"/>
      <c r="B15" s="16" t="s">
        <v>68</v>
      </c>
      <c r="C15" s="16" t="s">
        <v>69</v>
      </c>
      <c r="D15" s="39"/>
      <c r="E15" s="48"/>
      <c r="F15" s="34"/>
    </row>
    <row r="17" spans="1:15" ht="19.5" thickBot="1" x14ac:dyDescent="0.3"/>
    <row r="18" spans="1:15" ht="18.75" customHeight="1" x14ac:dyDescent="0.25">
      <c r="A18" s="35" t="s">
        <v>49</v>
      </c>
      <c r="B18" s="25" t="s">
        <v>82</v>
      </c>
      <c r="C18" s="16" t="s">
        <v>85</v>
      </c>
      <c r="D18" s="39">
        <f>УВВ!C9</f>
        <v>87.216408373698471</v>
      </c>
      <c r="E18" s="49">
        <v>6</v>
      </c>
      <c r="F18" s="34">
        <f>MIN(E18/100*D18,6)</f>
        <v>5.2329845024219077</v>
      </c>
      <c r="J18" s="40">
        <f ca="1">F1+F6+F12+F18+F23+F28+F33</f>
        <v>43.678733892610722</v>
      </c>
      <c r="K18" s="41"/>
    </row>
    <row r="19" spans="1:15" ht="18.75" customHeight="1" x14ac:dyDescent="0.25">
      <c r="A19" s="36"/>
      <c r="B19" s="16" t="s">
        <v>83</v>
      </c>
      <c r="C19" s="16" t="s">
        <v>86</v>
      </c>
      <c r="D19" s="39"/>
      <c r="E19" s="49"/>
      <c r="F19" s="34"/>
      <c r="J19" s="42"/>
      <c r="K19" s="43"/>
      <c r="M19" s="46" t="s">
        <v>75</v>
      </c>
      <c r="N19" s="47"/>
      <c r="O19" s="47"/>
    </row>
    <row r="20" spans="1:15" ht="18.75" customHeight="1" thickBot="1" x14ac:dyDescent="0.3">
      <c r="A20" s="37"/>
      <c r="B20" s="16" t="s">
        <v>84</v>
      </c>
      <c r="C20" s="16" t="s">
        <v>87</v>
      </c>
      <c r="D20" s="39"/>
      <c r="E20" s="49"/>
      <c r="F20" s="34"/>
      <c r="J20" s="44"/>
      <c r="K20" s="45"/>
      <c r="M20" s="47"/>
      <c r="N20" s="47"/>
      <c r="O20" s="47"/>
    </row>
    <row r="22" spans="1:15" ht="19.5" thickBot="1" x14ac:dyDescent="0.3"/>
    <row r="23" spans="1:15" ht="18.75" customHeight="1" x14ac:dyDescent="0.25">
      <c r="A23" s="35" t="s">
        <v>73</v>
      </c>
      <c r="B23" s="16" t="s">
        <v>88</v>
      </c>
      <c r="C23" s="16" t="s">
        <v>91</v>
      </c>
      <c r="D23" s="39">
        <f>ДЧСзв!B12</f>
        <v>152.87870089395554</v>
      </c>
      <c r="E23" s="49">
        <v>2</v>
      </c>
      <c r="F23" s="34">
        <f>MIN(E23/100*D23,2)</f>
        <v>2</v>
      </c>
    </row>
    <row r="24" spans="1:15" ht="18.75" customHeight="1" x14ac:dyDescent="0.25">
      <c r="A24" s="36"/>
      <c r="B24" s="16" t="s">
        <v>89</v>
      </c>
      <c r="C24" s="16" t="s">
        <v>92</v>
      </c>
      <c r="D24" s="39"/>
      <c r="E24" s="49"/>
      <c r="F24" s="34"/>
    </row>
    <row r="25" spans="1:15" ht="18.75" customHeight="1" thickBot="1" x14ac:dyDescent="0.3">
      <c r="A25" s="37"/>
      <c r="B25" s="16" t="s">
        <v>90</v>
      </c>
      <c r="C25" s="16" t="s">
        <v>93</v>
      </c>
      <c r="D25" s="39"/>
      <c r="E25" s="49"/>
      <c r="F25" s="34"/>
    </row>
    <row r="27" spans="1:15" ht="19.5" thickBot="1" x14ac:dyDescent="0.3"/>
    <row r="28" spans="1:15" ht="18.75" customHeight="1" x14ac:dyDescent="0.25">
      <c r="A28" s="35" t="s">
        <v>74</v>
      </c>
      <c r="B28" s="25" t="s">
        <v>94</v>
      </c>
      <c r="C28" s="16" t="s">
        <v>97</v>
      </c>
      <c r="D28" s="39">
        <f>ДЧОтк!B10</f>
        <v>100</v>
      </c>
      <c r="E28" s="49">
        <v>2</v>
      </c>
      <c r="F28" s="34">
        <f>MIN(E28/100*D28,2)</f>
        <v>2</v>
      </c>
    </row>
    <row r="29" spans="1:15" ht="18.75" customHeight="1" x14ac:dyDescent="0.25">
      <c r="A29" s="36"/>
      <c r="B29" s="16" t="s">
        <v>95</v>
      </c>
      <c r="C29" s="16" t="s">
        <v>98</v>
      </c>
      <c r="D29" s="39"/>
      <c r="E29" s="49"/>
      <c r="F29" s="34"/>
    </row>
    <row r="30" spans="1:15" ht="18.75" customHeight="1" thickBot="1" x14ac:dyDescent="0.3">
      <c r="A30" s="37"/>
      <c r="B30" s="16" t="s">
        <v>96</v>
      </c>
      <c r="C30" s="16" t="s">
        <v>99</v>
      </c>
      <c r="D30" s="39"/>
      <c r="E30" s="49"/>
      <c r="F30" s="34"/>
    </row>
    <row r="32" spans="1:15" ht="19.5" thickBot="1" x14ac:dyDescent="0.3"/>
    <row r="33" spans="1:6" ht="18.75" customHeight="1" x14ac:dyDescent="0.25">
      <c r="A33" s="35" t="s">
        <v>52</v>
      </c>
      <c r="B33" s="16" t="s">
        <v>100</v>
      </c>
      <c r="C33" s="16" t="s">
        <v>101</v>
      </c>
      <c r="D33" s="39">
        <f>УВР!B9</f>
        <v>0.49829031791869882</v>
      </c>
      <c r="E33" s="49">
        <v>20</v>
      </c>
      <c r="F33" s="34">
        <v>20</v>
      </c>
    </row>
    <row r="34" spans="1:6" ht="18.75" customHeight="1" x14ac:dyDescent="0.25">
      <c r="A34" s="36"/>
      <c r="B34" s="16" t="s">
        <v>103</v>
      </c>
      <c r="C34" s="27" t="s">
        <v>102</v>
      </c>
      <c r="D34" s="39"/>
      <c r="E34" s="49"/>
      <c r="F34" s="34"/>
    </row>
    <row r="35" spans="1:6" ht="18.75" customHeight="1" x14ac:dyDescent="0.25">
      <c r="A35" s="36"/>
      <c r="B35" s="16" t="s">
        <v>104</v>
      </c>
      <c r="C35" s="27" t="s">
        <v>105</v>
      </c>
      <c r="D35" s="39"/>
      <c r="E35" s="49"/>
      <c r="F35" s="34"/>
    </row>
    <row r="36" spans="1:6" ht="18.75" customHeight="1" thickBot="1" x14ac:dyDescent="0.3">
      <c r="A36" s="37"/>
      <c r="B36" s="16" t="s">
        <v>107</v>
      </c>
      <c r="C36" s="27" t="s">
        <v>106</v>
      </c>
      <c r="D36" s="39"/>
      <c r="E36" s="49"/>
      <c r="F36" s="34"/>
    </row>
    <row r="37" spans="1:6" x14ac:dyDescent="0.25">
      <c r="B37" s="24"/>
      <c r="D37" s="21"/>
    </row>
  </sheetData>
  <mergeCells count="31">
    <mergeCell ref="A33:A36"/>
    <mergeCell ref="F23:F25"/>
    <mergeCell ref="F28:F30"/>
    <mergeCell ref="F33:F36"/>
    <mergeCell ref="D23:D25"/>
    <mergeCell ref="D28:D30"/>
    <mergeCell ref="E23:E25"/>
    <mergeCell ref="E28:E30"/>
    <mergeCell ref="D33:D36"/>
    <mergeCell ref="E33:E36"/>
    <mergeCell ref="A23:A25"/>
    <mergeCell ref="A28:A30"/>
    <mergeCell ref="A12:A15"/>
    <mergeCell ref="D12:D15"/>
    <mergeCell ref="D6:D9"/>
    <mergeCell ref="J18:K20"/>
    <mergeCell ref="M19:O20"/>
    <mergeCell ref="F6:F9"/>
    <mergeCell ref="F12:F15"/>
    <mergeCell ref="E12:E15"/>
    <mergeCell ref="D18:D20"/>
    <mergeCell ref="E18:E20"/>
    <mergeCell ref="F18:F20"/>
    <mergeCell ref="A18:A20"/>
    <mergeCell ref="I3:Q8"/>
    <mergeCell ref="E1:E3"/>
    <mergeCell ref="F1:F3"/>
    <mergeCell ref="A1:A3"/>
    <mergeCell ref="E6:E9"/>
    <mergeCell ref="D1:D3"/>
    <mergeCell ref="A6:A9"/>
  </mergeCell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2017-04-12T14:23:48Z</cp:lastPrinted>
  <dcterms:created xsi:type="dcterms:W3CDTF">2017-03-01T09:39:51Z</dcterms:created>
  <dcterms:modified xsi:type="dcterms:W3CDTF">2017-04-14T18:56:06Z</dcterms:modified>
</cp:coreProperties>
</file>