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8800" windowHeight="12435" activeTab="3"/>
  </bookViews>
  <sheets>
    <sheet name="Маты" sheetId="10" r:id="rId1"/>
    <sheet name="Итого" sheetId="6" r:id="rId2"/>
    <sheet name="Цены" sheetId="8" r:id="rId3"/>
    <sheet name="Свод" sheetId="11" r:id="rId4"/>
  </sheets>
  <definedNames>
    <definedName name="solver_adj" localSheetId="1" hidden="1">Итого!$W$5:$W$8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Итого!$W$5:$W$8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1</definedName>
    <definedName name="solver_nwt" localSheetId="1" hidden="1">1</definedName>
    <definedName name="solver_opt" localSheetId="1" hidden="1">Итого!$Z$10</definedName>
    <definedName name="solver_pre" localSheetId="1" hidden="1">0.000001</definedName>
    <definedName name="solver_rbv" localSheetId="1" hidden="1">1</definedName>
    <definedName name="solver_rel1" localSheetId="1" hidden="1">3</definedName>
    <definedName name="solver_rhs1" localSheetId="1" hidden="1">0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0.0000001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E4" i="11" l="1" a="1"/>
  <c r="E4" i="11" s="1"/>
  <c r="F4" i="11" a="1"/>
  <c r="F4" i="11"/>
  <c r="E5" i="11" a="1"/>
  <c r="E5" i="11" s="1"/>
  <c r="F5" i="11" a="1"/>
  <c r="F5" i="11"/>
  <c r="E6" i="11" a="1"/>
  <c r="E6" i="11" s="1"/>
  <c r="F6" i="11" a="1"/>
  <c r="F6" i="11"/>
  <c r="E7" i="11" a="1"/>
  <c r="E7" i="11" s="1"/>
  <c r="F7" i="11" a="1"/>
  <c r="F7" i="11"/>
  <c r="E8" i="11" a="1"/>
  <c r="E8" i="11" s="1"/>
  <c r="F8" i="11" a="1"/>
  <c r="F8" i="11"/>
  <c r="E9" i="11" a="1"/>
  <c r="E9" i="11" s="1"/>
  <c r="F9" i="11" a="1"/>
  <c r="F9" i="11"/>
  <c r="E10" i="11" a="1"/>
  <c r="E10" i="11" s="1"/>
  <c r="F10" i="11" a="1"/>
  <c r="F10" i="11"/>
  <c r="E11" i="11" a="1"/>
  <c r="E11" i="11" s="1"/>
  <c r="F11" i="11" a="1"/>
  <c r="F11" i="11"/>
  <c r="E12" i="11" a="1"/>
  <c r="E12" i="11" s="1"/>
  <c r="F12" i="11" a="1"/>
  <c r="F12" i="11"/>
  <c r="E13" i="11" a="1"/>
  <c r="E13" i="11" s="1"/>
  <c r="F13" i="11" a="1"/>
  <c r="F13" i="11"/>
  <c r="E14" i="11" a="1"/>
  <c r="E14" i="11" s="1"/>
  <c r="F14" i="11" a="1"/>
  <c r="F14" i="11"/>
  <c r="E15" i="11" a="1"/>
  <c r="E15" i="11" s="1"/>
  <c r="F15" i="11" a="1"/>
  <c r="F15" i="11"/>
  <c r="E16" i="11" a="1"/>
  <c r="E16" i="11" s="1"/>
  <c r="F16" i="11" a="1"/>
  <c r="F16" i="11"/>
  <c r="E17" i="11" a="1"/>
  <c r="E17" i="11" s="1"/>
  <c r="F17" i="11" a="1"/>
  <c r="F17" i="11"/>
  <c r="E18" i="11" a="1"/>
  <c r="E18" i="11" s="1"/>
  <c r="F18" i="11" a="1"/>
  <c r="F18" i="11"/>
  <c r="E19" i="11" a="1"/>
  <c r="E19" i="11" s="1"/>
  <c r="F19" i="11" a="1"/>
  <c r="F19" i="11"/>
  <c r="F3" i="11" a="1"/>
  <c r="F3" i="11" s="1"/>
  <c r="E3" i="11" a="1"/>
  <c r="E3" i="11"/>
  <c r="D4" i="11" a="1"/>
  <c r="D4" i="11" s="1"/>
  <c r="D5" i="11" a="1"/>
  <c r="D5" i="11"/>
  <c r="D6" i="11" a="1"/>
  <c r="D6" i="11" s="1"/>
  <c r="D7" i="11" a="1"/>
  <c r="D7" i="11"/>
  <c r="D8" i="11" a="1"/>
  <c r="D8" i="11" s="1"/>
  <c r="D9" i="11" a="1"/>
  <c r="D9" i="11"/>
  <c r="D10" i="11" a="1"/>
  <c r="D10" i="11" s="1"/>
  <c r="D11" i="11" a="1"/>
  <c r="D11" i="11"/>
  <c r="D12" i="11" a="1"/>
  <c r="D12" i="11" s="1"/>
  <c r="D13" i="11" a="1"/>
  <c r="D13" i="11"/>
  <c r="D14" i="11" a="1"/>
  <c r="D14" i="11" s="1"/>
  <c r="D15" i="11" a="1"/>
  <c r="D15" i="11"/>
  <c r="D16" i="11" a="1"/>
  <c r="D16" i="11" s="1"/>
  <c r="D17" i="11" a="1"/>
  <c r="D17" i="11"/>
  <c r="D18" i="11" a="1"/>
  <c r="D18" i="11" s="1"/>
  <c r="D19" i="11" a="1"/>
  <c r="D19" i="11"/>
  <c r="D3" i="11" a="1"/>
  <c r="D3" i="11"/>
  <c r="C4" i="11" a="1"/>
  <c r="C4" i="11" s="1"/>
  <c r="C5" i="11" a="1"/>
  <c r="C5" i="11"/>
  <c r="C6" i="11" a="1"/>
  <c r="C6" i="11" s="1"/>
  <c r="C7" i="11" a="1"/>
  <c r="C7" i="11"/>
  <c r="C8" i="11" a="1"/>
  <c r="C8" i="11" s="1"/>
  <c r="C9" i="11" a="1"/>
  <c r="C9" i="11"/>
  <c r="C10" i="11" a="1"/>
  <c r="C10" i="11" s="1"/>
  <c r="C11" i="11" a="1"/>
  <c r="C11" i="11"/>
  <c r="C12" i="11" a="1"/>
  <c r="C12" i="11" s="1"/>
  <c r="C13" i="11" a="1"/>
  <c r="C13" i="11"/>
  <c r="C14" i="11" a="1"/>
  <c r="C14" i="11" s="1"/>
  <c r="C15" i="11" a="1"/>
  <c r="C15" i="11"/>
  <c r="C16" i="11" a="1"/>
  <c r="C16" i="11" s="1"/>
  <c r="C17" i="11" a="1"/>
  <c r="C17" i="11"/>
  <c r="C18" i="11" a="1"/>
  <c r="C18" i="11" s="1"/>
  <c r="C19" i="11" a="1"/>
  <c r="C19" i="11"/>
  <c r="C3" i="11" a="1"/>
  <c r="C3" i="11" s="1"/>
  <c r="B3" i="11" a="1"/>
  <c r="B3" i="11" s="1"/>
  <c r="B4" i="11" a="1"/>
  <c r="B4" i="11" s="1"/>
  <c r="B5" i="11" a="1"/>
  <c r="B5" i="11" s="1"/>
  <c r="A5" i="11" s="1"/>
  <c r="B6" i="11" a="1"/>
  <c r="B6" i="11" s="1"/>
  <c r="B7" i="11" a="1"/>
  <c r="B7" i="11"/>
  <c r="B8" i="11" a="1"/>
  <c r="B8" i="11" s="1"/>
  <c r="B9" i="11" a="1"/>
  <c r="B9" i="11" s="1"/>
  <c r="B10" i="11" a="1"/>
  <c r="B10" i="11" s="1"/>
  <c r="B11" i="11" a="1"/>
  <c r="B11" i="11" s="1"/>
  <c r="B12" i="11" a="1"/>
  <c r="B12" i="11" s="1"/>
  <c r="B13" i="11" a="1"/>
  <c r="B13" i="11" s="1"/>
  <c r="B14" i="11" a="1"/>
  <c r="B14" i="11" s="1"/>
  <c r="B15" i="11" a="1"/>
  <c r="B15" i="11" s="1"/>
  <c r="A15" i="11" s="1"/>
  <c r="B16" i="11" a="1"/>
  <c r="B16" i="11" s="1"/>
  <c r="B17" i="11" a="1"/>
  <c r="B17" i="11" s="1"/>
  <c r="B18" i="11" a="1"/>
  <c r="B18" i="11" s="1"/>
  <c r="B19" i="11" a="1"/>
  <c r="B19" i="11" s="1"/>
  <c r="A19" i="11" s="1"/>
  <c r="A3" i="11" l="1"/>
  <c r="A4" i="11"/>
  <c r="A6" i="11"/>
  <c r="A8" i="11"/>
  <c r="A7" i="11"/>
  <c r="A9" i="11"/>
  <c r="A16" i="11"/>
  <c r="A13" i="11"/>
  <c r="A18" i="11"/>
  <c r="A12" i="11"/>
  <c r="A17" i="11"/>
  <c r="A11" i="11"/>
  <c r="A14" i="11"/>
  <c r="A10" i="11"/>
  <c r="K4" i="6"/>
  <c r="N8" i="6"/>
  <c r="N11" i="6"/>
  <c r="E50" i="6" l="1"/>
  <c r="F50" i="6"/>
  <c r="G50" i="6" s="1"/>
  <c r="M50" i="6"/>
  <c r="D20" i="10"/>
  <c r="E20" i="10" s="1"/>
  <c r="D19" i="10"/>
  <c r="E19" i="10" s="1"/>
  <c r="K50" i="6" s="1"/>
  <c r="D18" i="10"/>
  <c r="E18" i="10" s="1"/>
  <c r="K47" i="6" s="1"/>
  <c r="D17" i="10"/>
  <c r="E17" i="10" s="1"/>
  <c r="K46" i="6" s="1"/>
  <c r="D16" i="10"/>
  <c r="E16" i="10" s="1"/>
  <c r="K45" i="6" s="1"/>
  <c r="D15" i="10"/>
  <c r="E15" i="10" s="1"/>
  <c r="H50" i="6" l="1"/>
  <c r="I50" i="6" s="1"/>
  <c r="J50" i="6" s="1"/>
  <c r="D4" i="10"/>
  <c r="O50" i="6" l="1"/>
  <c r="U50" i="6"/>
  <c r="Q50" i="6"/>
  <c r="S50" i="6" s="1"/>
  <c r="W50" i="6"/>
  <c r="E48" i="6"/>
  <c r="F48" i="6"/>
  <c r="G48" i="6" s="1"/>
  <c r="M48" i="6"/>
  <c r="E47" i="6"/>
  <c r="F47" i="6"/>
  <c r="G47" i="6" s="1"/>
  <c r="M47" i="6"/>
  <c r="E49" i="6"/>
  <c r="F49" i="6"/>
  <c r="G49" i="6" s="1"/>
  <c r="M49" i="6"/>
  <c r="E45" i="6"/>
  <c r="F45" i="6"/>
  <c r="G45" i="6" s="1"/>
  <c r="M45" i="6"/>
  <c r="E46" i="6"/>
  <c r="F46" i="6"/>
  <c r="G46" i="6" s="1"/>
  <c r="M46" i="6"/>
  <c r="E44" i="6"/>
  <c r="F44" i="6"/>
  <c r="G44" i="6" s="1"/>
  <c r="M44" i="6"/>
  <c r="D9" i="10"/>
  <c r="E9" i="10" s="1"/>
  <c r="K49" i="6" s="1"/>
  <c r="D8" i="10"/>
  <c r="E8" i="10" s="1"/>
  <c r="K48" i="6" s="1"/>
  <c r="D7" i="10"/>
  <c r="D6" i="10"/>
  <c r="D5" i="10"/>
  <c r="E4" i="10"/>
  <c r="K44" i="6" s="1"/>
  <c r="H46" i="6" l="1"/>
  <c r="I46" i="6" s="1"/>
  <c r="J46" i="6" s="1"/>
  <c r="H47" i="6"/>
  <c r="I47" i="6" s="1"/>
  <c r="J47" i="6" s="1"/>
  <c r="U47" i="6" s="1"/>
  <c r="H48" i="6"/>
  <c r="I48" i="6" s="1"/>
  <c r="J48" i="6" s="1"/>
  <c r="U48" i="6" s="1"/>
  <c r="H44" i="6"/>
  <c r="I44" i="6" s="1"/>
  <c r="J44" i="6" s="1"/>
  <c r="U44" i="6" s="1"/>
  <c r="H49" i="6"/>
  <c r="I49" i="6" s="1"/>
  <c r="J49" i="6" s="1"/>
  <c r="Q49" i="6" s="1"/>
  <c r="S49" i="6" s="1"/>
  <c r="H45" i="6"/>
  <c r="I45" i="6" s="1"/>
  <c r="J45" i="6" s="1"/>
  <c r="Q45" i="6" s="1"/>
  <c r="S45" i="6" s="1"/>
  <c r="Q48" i="6" l="1"/>
  <c r="S48" i="6" s="1"/>
  <c r="O49" i="6"/>
  <c r="O45" i="6"/>
  <c r="Q47" i="6"/>
  <c r="S47" i="6" s="1"/>
  <c r="O48" i="6"/>
  <c r="O47" i="6"/>
  <c r="O44" i="6"/>
  <c r="O46" i="6"/>
  <c r="U46" i="6"/>
  <c r="Q46" i="6"/>
  <c r="S46" i="6" s="1"/>
  <c r="W48" i="6"/>
  <c r="W46" i="6"/>
  <c r="Q44" i="6"/>
  <c r="U49" i="6"/>
  <c r="W49" i="6"/>
  <c r="U45" i="6"/>
  <c r="W45" i="6"/>
  <c r="E34" i="6"/>
  <c r="F34" i="6"/>
  <c r="G34" i="6" s="1"/>
  <c r="M34" i="6"/>
  <c r="W47" i="6" l="1"/>
  <c r="W44" i="6"/>
  <c r="S44" i="6"/>
  <c r="H34" i="6"/>
  <c r="I34" i="6" s="1"/>
  <c r="J34" i="6" s="1"/>
  <c r="Q34" i="6" s="1"/>
  <c r="U34" i="6" l="1"/>
  <c r="O34" i="6"/>
  <c r="S34" i="6"/>
  <c r="W34" i="6"/>
  <c r="E35" i="6"/>
  <c r="F35" i="6"/>
  <c r="G35" i="6" s="1"/>
  <c r="M35" i="6"/>
  <c r="E33" i="6"/>
  <c r="F33" i="6"/>
  <c r="G33" i="6" s="1"/>
  <c r="M33" i="6"/>
  <c r="H33" i="6" l="1"/>
  <c r="H35" i="6"/>
  <c r="I35" i="6" s="1"/>
  <c r="J35" i="6" s="1"/>
  <c r="I33" i="6"/>
  <c r="J33" i="6" s="1"/>
  <c r="Q35" i="6" l="1"/>
  <c r="S35" i="6" s="1"/>
  <c r="O35" i="6"/>
  <c r="U35" i="6"/>
  <c r="E41" i="6"/>
  <c r="F41" i="6"/>
  <c r="G41" i="6" s="1"/>
  <c r="M41" i="6"/>
  <c r="E42" i="6"/>
  <c r="F42" i="6"/>
  <c r="G42" i="6" s="1"/>
  <c r="M42" i="6"/>
  <c r="E23" i="6"/>
  <c r="F23" i="6"/>
  <c r="G23" i="6" s="1"/>
  <c r="M23" i="6"/>
  <c r="W35" i="6" l="1"/>
  <c r="H23" i="6"/>
  <c r="I23" i="6" s="1"/>
  <c r="J23" i="6" s="1"/>
  <c r="Q23" i="6" s="1"/>
  <c r="H41" i="6"/>
  <c r="I41" i="6" s="1"/>
  <c r="J41" i="6" s="1"/>
  <c r="H42" i="6"/>
  <c r="I42" i="6" s="1"/>
  <c r="J42" i="6" s="1"/>
  <c r="Q41" i="6" l="1"/>
  <c r="W41" i="6" s="1"/>
  <c r="U41" i="6"/>
  <c r="U42" i="6"/>
  <c r="Q42" i="6"/>
  <c r="W42" i="6" s="1"/>
  <c r="U23" i="6"/>
  <c r="O23" i="6"/>
  <c r="S23" i="6"/>
  <c r="W23" i="6"/>
  <c r="Q33" i="6" l="1"/>
  <c r="U33" i="6"/>
  <c r="O33" i="6"/>
  <c r="S33" i="6" l="1"/>
  <c r="W33" i="6"/>
  <c r="E31" i="6"/>
  <c r="F31" i="6"/>
  <c r="M31" i="6"/>
  <c r="M43" i="6"/>
  <c r="M40" i="6"/>
  <c r="M39" i="6"/>
  <c r="M38" i="6"/>
  <c r="M37" i="6"/>
  <c r="M36" i="6"/>
  <c r="M32" i="6"/>
  <c r="M30" i="6"/>
  <c r="M29" i="6"/>
  <c r="M28" i="6"/>
  <c r="M27" i="6"/>
  <c r="M26" i="6"/>
  <c r="M25" i="6"/>
  <c r="M24" i="6"/>
  <c r="M22" i="6"/>
  <c r="M21" i="6"/>
  <c r="M20" i="6"/>
  <c r="M19" i="6"/>
  <c r="M18" i="6"/>
  <c r="M17" i="6"/>
  <c r="M16" i="6"/>
  <c r="F43" i="6"/>
  <c r="F40" i="6"/>
  <c r="F39" i="6"/>
  <c r="F38" i="6"/>
  <c r="F37" i="6"/>
  <c r="F36" i="6"/>
  <c r="F32" i="6"/>
  <c r="F30" i="6"/>
  <c r="F29" i="6"/>
  <c r="F28" i="6"/>
  <c r="F27" i="6"/>
  <c r="F26" i="6"/>
  <c r="F25" i="6"/>
  <c r="F24" i="6"/>
  <c r="F22" i="6"/>
  <c r="F21" i="6"/>
  <c r="F20" i="6"/>
  <c r="F19" i="6"/>
  <c r="F18" i="6"/>
  <c r="F17" i="6"/>
  <c r="F16" i="6"/>
  <c r="E17" i="6"/>
  <c r="E18" i="6"/>
  <c r="E19" i="6"/>
  <c r="E20" i="6"/>
  <c r="E21" i="6"/>
  <c r="E22" i="6"/>
  <c r="E24" i="6"/>
  <c r="E25" i="6"/>
  <c r="E26" i="6"/>
  <c r="E27" i="6"/>
  <c r="E28" i="6"/>
  <c r="E29" i="6"/>
  <c r="E30" i="6"/>
  <c r="E32" i="6"/>
  <c r="E36" i="6"/>
  <c r="E37" i="6"/>
  <c r="E38" i="6"/>
  <c r="E39" i="6"/>
  <c r="E40" i="6"/>
  <c r="E43" i="6"/>
  <c r="E16" i="6"/>
  <c r="H17" i="6" l="1"/>
  <c r="G17" i="6"/>
  <c r="H19" i="6"/>
  <c r="G19" i="6"/>
  <c r="H21" i="6"/>
  <c r="G21" i="6"/>
  <c r="H24" i="6"/>
  <c r="G24" i="6"/>
  <c r="H26" i="6"/>
  <c r="G26" i="6"/>
  <c r="H28" i="6"/>
  <c r="G28" i="6"/>
  <c r="H30" i="6"/>
  <c r="G30" i="6"/>
  <c r="H36" i="6"/>
  <c r="G36" i="6"/>
  <c r="H38" i="6"/>
  <c r="G38" i="6"/>
  <c r="G40" i="6"/>
  <c r="H40" i="6"/>
  <c r="G31" i="6"/>
  <c r="H31" i="6"/>
  <c r="H16" i="6"/>
  <c r="G16" i="6"/>
  <c r="H18" i="6"/>
  <c r="G18" i="6"/>
  <c r="G20" i="6"/>
  <c r="H20" i="6"/>
  <c r="G22" i="6"/>
  <c r="H22" i="6"/>
  <c r="H25" i="6"/>
  <c r="G25" i="6"/>
  <c r="H27" i="6"/>
  <c r="G27" i="6"/>
  <c r="G29" i="6"/>
  <c r="H29" i="6"/>
  <c r="H32" i="6"/>
  <c r="G32" i="6"/>
  <c r="H37" i="6"/>
  <c r="G37" i="6"/>
  <c r="H39" i="6"/>
  <c r="G39" i="6"/>
  <c r="H43" i="6"/>
  <c r="G43" i="6"/>
  <c r="I31" i="6" l="1"/>
  <c r="J31" i="6" s="1"/>
  <c r="I25" i="6"/>
  <c r="J25" i="6" s="1"/>
  <c r="I22" i="6"/>
  <c r="J22" i="6" s="1"/>
  <c r="I20" i="6"/>
  <c r="J20" i="6" s="1"/>
  <c r="I18" i="6"/>
  <c r="J18" i="6" s="1"/>
  <c r="I40" i="6"/>
  <c r="J40" i="6" s="1"/>
  <c r="I38" i="6"/>
  <c r="J38" i="6" s="1"/>
  <c r="I30" i="6"/>
  <c r="J30" i="6" s="1"/>
  <c r="I28" i="6"/>
  <c r="J28" i="6" s="1"/>
  <c r="I26" i="6"/>
  <c r="J26" i="6" s="1"/>
  <c r="I24" i="6"/>
  <c r="J24" i="6" s="1"/>
  <c r="I21" i="6"/>
  <c r="J21" i="6" s="1"/>
  <c r="I19" i="6"/>
  <c r="J19" i="6" s="1"/>
  <c r="I17" i="6"/>
  <c r="J17" i="6" s="1"/>
  <c r="I43" i="6"/>
  <c r="J43" i="6" s="1"/>
  <c r="I39" i="6"/>
  <c r="J39" i="6" s="1"/>
  <c r="I37" i="6"/>
  <c r="J37" i="6" s="1"/>
  <c r="I32" i="6"/>
  <c r="I29" i="6"/>
  <c r="J29" i="6" s="1"/>
  <c r="I27" i="6"/>
  <c r="J27" i="6" s="1"/>
  <c r="I16" i="6"/>
  <c r="J16" i="6" s="1"/>
  <c r="I36" i="6"/>
  <c r="J36" i="6" s="1"/>
  <c r="U37" i="6" l="1"/>
  <c r="Q37" i="6"/>
  <c r="U36" i="6"/>
  <c r="Q36" i="6"/>
  <c r="J32" i="6"/>
  <c r="O32" i="6" s="1"/>
  <c r="Q32" i="6" l="1"/>
  <c r="U32" i="6"/>
  <c r="W36" i="6"/>
  <c r="W37" i="6"/>
  <c r="W32" i="6" l="1"/>
  <c r="S32" i="6"/>
  <c r="U22" i="6"/>
  <c r="O22" i="6"/>
  <c r="Q22" i="6"/>
  <c r="U38" i="6"/>
  <c r="Q38" i="6"/>
  <c r="Q39" i="6"/>
  <c r="U39" i="6"/>
  <c r="U18" i="6"/>
  <c r="O18" i="6"/>
  <c r="Q18" i="6"/>
  <c r="U21" i="6"/>
  <c r="O21" i="6"/>
  <c r="Q21" i="6"/>
  <c r="U30" i="6"/>
  <c r="Q30" i="6"/>
  <c r="O30" i="6"/>
  <c r="U28" i="6"/>
  <c r="O28" i="6"/>
  <c r="Q28" i="6"/>
  <c r="U40" i="6" l="1"/>
  <c r="Q40" i="6"/>
  <c r="W22" i="6"/>
  <c r="S22" i="6"/>
  <c r="W39" i="6"/>
  <c r="W38" i="6"/>
  <c r="W21" i="6"/>
  <c r="S21" i="6"/>
  <c r="U17" i="6"/>
  <c r="Q17" i="6"/>
  <c r="O17" i="6"/>
  <c r="W18" i="6"/>
  <c r="S18" i="6"/>
  <c r="U43" i="6"/>
  <c r="Q43" i="6"/>
  <c r="U16" i="6"/>
  <c r="O16" i="6"/>
  <c r="Q16" i="6"/>
  <c r="U26" i="6"/>
  <c r="O26" i="6"/>
  <c r="Q26" i="6"/>
  <c r="U25" i="6"/>
  <c r="Q25" i="6"/>
  <c r="O25" i="6"/>
  <c r="W28" i="6"/>
  <c r="S28" i="6"/>
  <c r="W30" i="6"/>
  <c r="S30" i="6"/>
  <c r="U24" i="6"/>
  <c r="O24" i="6"/>
  <c r="Q24" i="6"/>
  <c r="O19" i="6"/>
  <c r="U19" i="6"/>
  <c r="Q19" i="6"/>
  <c r="W40" i="6" l="1"/>
  <c r="W17" i="6"/>
  <c r="S17" i="6"/>
  <c r="W43" i="6"/>
  <c r="W16" i="6"/>
  <c r="S16" i="6"/>
  <c r="U29" i="6"/>
  <c r="O29" i="6"/>
  <c r="Q29" i="6"/>
  <c r="W24" i="6"/>
  <c r="S24" i="6"/>
  <c r="W25" i="6"/>
  <c r="S25" i="6"/>
  <c r="W26" i="6"/>
  <c r="S26" i="6"/>
  <c r="O31" i="6"/>
  <c r="U31" i="6"/>
  <c r="Q31" i="6"/>
  <c r="Q27" i="6"/>
  <c r="U27" i="6"/>
  <c r="O27" i="6"/>
  <c r="U20" i="6"/>
  <c r="O20" i="6"/>
  <c r="Q20" i="6"/>
  <c r="W19" i="6"/>
  <c r="S19" i="6"/>
  <c r="O51" i="6" l="1"/>
  <c r="S31" i="6"/>
  <c r="W31" i="6"/>
  <c r="W29" i="6"/>
  <c r="S29" i="6"/>
  <c r="W27" i="6"/>
  <c r="S27" i="6"/>
  <c r="W20" i="6"/>
  <c r="S20" i="6"/>
  <c r="T8" i="6" l="1"/>
  <c r="S51" i="6"/>
  <c r="W51" i="6"/>
  <c r="T7" i="6" l="1"/>
  <c r="T6" i="6" l="1"/>
  <c r="T5" i="6" l="1"/>
  <c r="N5" i="6" l="1"/>
  <c r="X2" i="6" l="1"/>
  <c r="N9" i="6"/>
  <c r="T11" i="6"/>
  <c r="X8" i="6" l="1"/>
  <c r="Z8" i="6" s="1"/>
  <c r="X7" i="6"/>
  <c r="Z7" i="6" s="1"/>
  <c r="N6" i="6"/>
  <c r="N7" i="6"/>
  <c r="U3" i="6"/>
  <c r="N4" i="6"/>
  <c r="T9" i="6"/>
  <c r="X6" i="6"/>
  <c r="Z6" i="6" s="1"/>
  <c r="X5" i="6"/>
  <c r="Z5" i="6" s="1"/>
  <c r="Z10" i="6" s="1"/>
  <c r="X9" i="6" l="1"/>
  <c r="Z9" i="6" s="1"/>
</calcChain>
</file>

<file path=xl/comments1.xml><?xml version="1.0" encoding="utf-8"?>
<comments xmlns="http://schemas.openxmlformats.org/spreadsheetml/2006/main">
  <authors>
    <author>Автор</author>
  </authors>
  <commentList>
    <comment ref="T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A48" authorId="0">
      <text>
        <r>
          <rPr>
            <b/>
            <sz val="11"/>
            <color indexed="81"/>
            <rFont val="Arial Narrow"/>
            <family val="2"/>
            <charset val="204"/>
          </rPr>
          <t>Автор:
Проверяй толщину поролона по номенклатуре</t>
        </r>
      </text>
    </comment>
  </commentList>
</comments>
</file>

<file path=xl/sharedStrings.xml><?xml version="1.0" encoding="utf-8"?>
<sst xmlns="http://schemas.openxmlformats.org/spreadsheetml/2006/main" count="1096" uniqueCount="322">
  <si>
    <t>Наименование</t>
  </si>
  <si>
    <t>Площадь</t>
  </si>
  <si>
    <t>Гайка М10</t>
  </si>
  <si>
    <t>П-образный крепеж</t>
  </si>
  <si>
    <t>Гайка М12</t>
  </si>
  <si>
    <t>ПВХ ткань</t>
  </si>
  <si>
    <t>Поролон 40 мм</t>
  </si>
  <si>
    <t>ВВПУ 30 мм</t>
  </si>
  <si>
    <t>Длина</t>
  </si>
  <si>
    <t>Вес</t>
  </si>
  <si>
    <t>ПВХ ткань баннер</t>
  </si>
  <si>
    <t>Ширина</t>
  </si>
  <si>
    <t>Строп 40 мм</t>
  </si>
  <si>
    <t>Пряжка 40 мм</t>
  </si>
  <si>
    <t>Клей для поролона</t>
  </si>
  <si>
    <t>Итого</t>
  </si>
  <si>
    <t>Артикул</t>
  </si>
  <si>
    <t>Рентабельность</t>
  </si>
  <si>
    <t>Фото</t>
  </si>
  <si>
    <t>Описание</t>
  </si>
  <si>
    <t>Доставка материала</t>
  </si>
  <si>
    <t>Б</t>
  </si>
  <si>
    <t>Ширина изделия</t>
  </si>
  <si>
    <t>Коэффициенты</t>
  </si>
  <si>
    <t>Калькуляция</t>
  </si>
  <si>
    <t>Наименование материала</t>
  </si>
  <si>
    <t>Категория</t>
  </si>
  <si>
    <t>Ед. изм</t>
  </si>
  <si>
    <t>Размер заготовки (мм)</t>
  </si>
  <si>
    <t>Количество заготовок (шт)</t>
  </si>
  <si>
    <t>Цена (руб/ед.изм)</t>
  </si>
  <si>
    <t>Стоимость (руб)</t>
  </si>
  <si>
    <t>Количество материала факт(м.п.)</t>
  </si>
  <si>
    <t>Стоимость фактическая (руб)</t>
  </si>
  <si>
    <t>Количество материала (м.п.)</t>
  </si>
  <si>
    <t>Расходный материал</t>
  </si>
  <si>
    <t>Профильная  труба60*60*3,0</t>
  </si>
  <si>
    <t>Лист 4 мм г/к</t>
  </si>
  <si>
    <t>Заглушка пластиковая 60х60</t>
  </si>
  <si>
    <t>Круг  8 мм</t>
  </si>
  <si>
    <t>М12х120мм Анкер болт</t>
  </si>
  <si>
    <t>Болт М12х80 мм</t>
  </si>
  <si>
    <t>Шайба М12</t>
  </si>
  <si>
    <t>Пружина 256х29 мм</t>
  </si>
  <si>
    <t>Молния 5 мм</t>
  </si>
  <si>
    <t>Собачка 5 мм</t>
  </si>
  <si>
    <t>Шнур 2,5мм (100м)</t>
  </si>
  <si>
    <t>Люверс стальной №31 31*16мм</t>
  </si>
  <si>
    <t>Порошковая покраска</t>
  </si>
  <si>
    <t>Батутное полотнно (ПВХ) 3*3 м</t>
  </si>
  <si>
    <t>Батутное полотнно (ПВХ) 6*3 м</t>
  </si>
  <si>
    <t>Батутное полотнно (полуспорт) 3*2,5 м</t>
  </si>
  <si>
    <t>Батутное полотнно (полуспорт) 6*2 м</t>
  </si>
  <si>
    <t>Труба 32*3,2</t>
  </si>
  <si>
    <t>Труба 25*3,2</t>
  </si>
  <si>
    <t>Полоса 40*4</t>
  </si>
  <si>
    <t>Болт М10х20 мм</t>
  </si>
  <si>
    <t>Рукав мягкий (2,5 м)</t>
  </si>
  <si>
    <t>Сетка заградительная 40х40 мм h=3м</t>
  </si>
  <si>
    <t>Профильная  труба20*20*2,0</t>
  </si>
  <si>
    <t>Фанера 1500*1500*12 мм</t>
  </si>
  <si>
    <t>Саморез 3,2*16 мм</t>
  </si>
  <si>
    <t>Запятые для крепления сетки</t>
  </si>
  <si>
    <t>Поролоновые кубики (м3)</t>
  </si>
  <si>
    <t>Наценка на металл</t>
  </si>
  <si>
    <t>Ед.изм.</t>
  </si>
  <si>
    <t>Цена</t>
  </si>
  <si>
    <t>Вес (ед.изм.)</t>
  </si>
  <si>
    <t>Статус</t>
  </si>
  <si>
    <t>Ставка</t>
  </si>
  <si>
    <t>Литера</t>
  </si>
  <si>
    <t>Арматура 10 мм</t>
  </si>
  <si>
    <t>в производстве</t>
  </si>
  <si>
    <t>м.п.</t>
  </si>
  <si>
    <t>Материал</t>
  </si>
  <si>
    <t>А</t>
  </si>
  <si>
    <t>Скалодромы, Веревочные парки, Ниндзя-квест</t>
  </si>
  <si>
    <t>Арматура 14 мм</t>
  </si>
  <si>
    <t>Батутные комплексы</t>
  </si>
  <si>
    <t>Арматура 16 мм</t>
  </si>
  <si>
    <t>В</t>
  </si>
  <si>
    <t>Квадрат 6*6</t>
  </si>
  <si>
    <t>Г</t>
  </si>
  <si>
    <t>Квадрат 8*8</t>
  </si>
  <si>
    <t>Д</t>
  </si>
  <si>
    <t>Квадрат 10*10</t>
  </si>
  <si>
    <t>Е</t>
  </si>
  <si>
    <t>Квадрат 12*12</t>
  </si>
  <si>
    <t>Ж</t>
  </si>
  <si>
    <t>Квадрат 14*14</t>
  </si>
  <si>
    <t>З</t>
  </si>
  <si>
    <t>Квадрат 16*16</t>
  </si>
  <si>
    <t>И</t>
  </si>
  <si>
    <t>Квадрат 18*18</t>
  </si>
  <si>
    <t>К</t>
  </si>
  <si>
    <t>Квадрат 20*20</t>
  </si>
  <si>
    <t>Л</t>
  </si>
  <si>
    <t>Квадрат 22*22</t>
  </si>
  <si>
    <t>М</t>
  </si>
  <si>
    <t>Квадрат 25*25</t>
  </si>
  <si>
    <t>Круг  6,5 мм</t>
  </si>
  <si>
    <t>Круг  10 мм</t>
  </si>
  <si>
    <t>Круг  12 мм</t>
  </si>
  <si>
    <t>Круг  14 мм</t>
  </si>
  <si>
    <t>Круг  16 мм</t>
  </si>
  <si>
    <t>Круг  18 мм</t>
  </si>
  <si>
    <t>Круг  20 мм</t>
  </si>
  <si>
    <t>Круг  22 мм</t>
  </si>
  <si>
    <t>Круг  25 мм</t>
  </si>
  <si>
    <t>Круг  26 мм</t>
  </si>
  <si>
    <t>Круг  30 мм</t>
  </si>
  <si>
    <t>Круг  36 мм</t>
  </si>
  <si>
    <t>Лист 0,5 х.к</t>
  </si>
  <si>
    <t>м2</t>
  </si>
  <si>
    <t>Лист 0,7 х.к</t>
  </si>
  <si>
    <t>Лист 1,0 х.к</t>
  </si>
  <si>
    <t>Лист 1,2 х.к</t>
  </si>
  <si>
    <t>Лист 1,5 х.к</t>
  </si>
  <si>
    <t>Лист 1,8 г.к</t>
  </si>
  <si>
    <t>Лист 2,0 г.к</t>
  </si>
  <si>
    <t>Лист 2,0 х.к</t>
  </si>
  <si>
    <t>Лист 3,0 г.к</t>
  </si>
  <si>
    <t>Лист 3,0 рифленый</t>
  </si>
  <si>
    <t>Лист 5,0 мм (1500*6000)г/к</t>
  </si>
  <si>
    <t>Полоса обжимная</t>
  </si>
  <si>
    <t>Полоса 20*4</t>
  </si>
  <si>
    <t>Полоса 20*5</t>
  </si>
  <si>
    <t>Полоса 25*4</t>
  </si>
  <si>
    <t>Полоса 40*5</t>
  </si>
  <si>
    <t>Полоса 50*5</t>
  </si>
  <si>
    <t>Профильная  труба10*10*1,2</t>
  </si>
  <si>
    <t>Профильная  труба15*15*1,5</t>
  </si>
  <si>
    <t>Профильная  труба20*20*1,2</t>
  </si>
  <si>
    <t>Профильная  труба20*20*1,5</t>
  </si>
  <si>
    <t>Профильная  труба25*25*1,5</t>
  </si>
  <si>
    <t>Профильная  труба25*25*2,0</t>
  </si>
  <si>
    <t>Профильная  труба30*20*1,5</t>
  </si>
  <si>
    <t>Профильная  труба30*20*2,0</t>
  </si>
  <si>
    <t>Профильная  труба30*30*1,5</t>
  </si>
  <si>
    <t>Профильная  труба30*30*2,0</t>
  </si>
  <si>
    <t>Профильная  труба40*20*1,5</t>
  </si>
  <si>
    <t>Профильная  труба40*20*2,0</t>
  </si>
  <si>
    <t>Профильная  труба40*25*2</t>
  </si>
  <si>
    <t>Профильная  труба40*40*1,5</t>
  </si>
  <si>
    <t>Профильная  труба40*40*2,0</t>
  </si>
  <si>
    <t>Профильная  труба40*40*3,0</t>
  </si>
  <si>
    <t>Профильная  труба50*25*1,5</t>
  </si>
  <si>
    <t>Профильная  труба50*25*2,0</t>
  </si>
  <si>
    <t>Профильная  труба50*50*2,0</t>
  </si>
  <si>
    <t>Профильная  труба50*50*3,0</t>
  </si>
  <si>
    <t>Профильная  труба60*40*2,0</t>
  </si>
  <si>
    <t>Профильная  труба60*40*3,0</t>
  </si>
  <si>
    <t>Профильная  труба60*60*2,0</t>
  </si>
  <si>
    <t>Профильная  труба80*40*2,0</t>
  </si>
  <si>
    <t>Профильная  труба80*80*2,0</t>
  </si>
  <si>
    <t>Профильная  труба100*60*4,0</t>
  </si>
  <si>
    <t>Профильная  труба100*100*3,0</t>
  </si>
  <si>
    <t>Труба 10*1,0</t>
  </si>
  <si>
    <t>Труба 12*1,0</t>
  </si>
  <si>
    <t>Труба 14*1,0</t>
  </si>
  <si>
    <t>Труба 15*2,8</t>
  </si>
  <si>
    <t>Труба 18*1,0</t>
  </si>
  <si>
    <t>Труба 20*1,0</t>
  </si>
  <si>
    <t>Труба 20*2,5</t>
  </si>
  <si>
    <t>Труба 20*2,8</t>
  </si>
  <si>
    <t>Труба 25*2,8</t>
  </si>
  <si>
    <t>Труба 32*4,0</t>
  </si>
  <si>
    <t>Труба 40*3,0</t>
  </si>
  <si>
    <t>Труба 40*3,5</t>
  </si>
  <si>
    <t>Труба 40*4,0</t>
  </si>
  <si>
    <t>Труба 50*3,0</t>
  </si>
  <si>
    <t>Труба 57*3,5</t>
  </si>
  <si>
    <t>Труба 76*3,5</t>
  </si>
  <si>
    <t>Труба 76*6,0</t>
  </si>
  <si>
    <t>Труба 89*3,5</t>
  </si>
  <si>
    <t>Уголок 25*3</t>
  </si>
  <si>
    <t>Уголок 25*4</t>
  </si>
  <si>
    <t>Уголок 32*4</t>
  </si>
  <si>
    <t>Уголок 35*4</t>
  </si>
  <si>
    <t>Уголок 40*4</t>
  </si>
  <si>
    <t>Уголок 45*4</t>
  </si>
  <si>
    <t>Уголок 50*4</t>
  </si>
  <si>
    <t>Уголок 50*5</t>
  </si>
  <si>
    <t>Уголок 63*5</t>
  </si>
  <si>
    <t>Швеллер 5</t>
  </si>
  <si>
    <t>Швеллер 6,5</t>
  </si>
  <si>
    <t>Швеллер 8</t>
  </si>
  <si>
    <t>Швеллер 10</t>
  </si>
  <si>
    <t>Швеллер 12</t>
  </si>
  <si>
    <t>Швеллер 14</t>
  </si>
  <si>
    <t>Швеллер 16</t>
  </si>
  <si>
    <t>Швеллер 18</t>
  </si>
  <si>
    <t>Швеллер 20</t>
  </si>
  <si>
    <t>Покраска (грунт ГФ-021)</t>
  </si>
  <si>
    <t>Услуга</t>
  </si>
  <si>
    <t>Покраска (эмаль ПФ-115)</t>
  </si>
  <si>
    <t>Покраска (эмаль НЦ-115)</t>
  </si>
  <si>
    <t>Покраска эмаль 3в1</t>
  </si>
  <si>
    <t>Шайба кузовная М14</t>
  </si>
  <si>
    <t>шт.</t>
  </si>
  <si>
    <t>Деталь</t>
  </si>
  <si>
    <t>Винт в потай М8х80</t>
  </si>
  <si>
    <t>Шайба фторопласт М14</t>
  </si>
  <si>
    <t>Шайба фторопласт М10</t>
  </si>
  <si>
    <t>Шайба  М8</t>
  </si>
  <si>
    <t>Втулка металлическая d14+25мм l=63мм</t>
  </si>
  <si>
    <t>Гайка с пластиковым кольцом М8</t>
  </si>
  <si>
    <t>Труба пластиковая d25х40мм</t>
  </si>
  <si>
    <t>перекупное</t>
  </si>
  <si>
    <t>Липучка 25 мм</t>
  </si>
  <si>
    <t>Болт М10х16 мм</t>
  </si>
  <si>
    <t>Гайка М8</t>
  </si>
  <si>
    <t>Фанера 1500*1500*15 мм</t>
  </si>
  <si>
    <t>Болт вн.шестигр. М8х40 мм</t>
  </si>
  <si>
    <t>Усовая гайка М10</t>
  </si>
  <si>
    <t>Зацепы</t>
  </si>
  <si>
    <t>Краска ВД (5л)</t>
  </si>
  <si>
    <t>Болт М10*60мм</t>
  </si>
  <si>
    <t>Шайба М10</t>
  </si>
  <si>
    <t>Болт М10*70мм</t>
  </si>
  <si>
    <t>М12х100мм Анкер болт</t>
  </si>
  <si>
    <t>Болт мебельный М10х30мм</t>
  </si>
  <si>
    <t>Фанера 1525*1525*18 мм</t>
  </si>
  <si>
    <t>Саморез 3,5*51 мм черный</t>
  </si>
  <si>
    <t>Болт мебельный М8х40мм</t>
  </si>
  <si>
    <t>Усовая гайка М8</t>
  </si>
  <si>
    <t>Саморез 4,5*50 мм желтый</t>
  </si>
  <si>
    <t>Фанера ФСФ 2440*1220*15 мм</t>
  </si>
  <si>
    <t>Болт мебельный М8х30мм</t>
  </si>
  <si>
    <t>Болт М10*25мм</t>
  </si>
  <si>
    <t>Рым гайка М12</t>
  </si>
  <si>
    <t>Шпилька М12</t>
  </si>
  <si>
    <t>Карабин на страховку</t>
  </si>
  <si>
    <t>Каска</t>
  </si>
  <si>
    <t>Беседка страховочная</t>
  </si>
  <si>
    <t>Страховочное устройство "Восьмерка"</t>
  </si>
  <si>
    <t>Страховочное устройство "Гри Гри"</t>
  </si>
  <si>
    <t>Карабин с байонетной муфтой</t>
  </si>
  <si>
    <t>М10х100мм Анкер болт</t>
  </si>
  <si>
    <t>Краска ВД (1л) с коллеровкой</t>
  </si>
  <si>
    <t>Поролон 100 мм</t>
  </si>
  <si>
    <t>Поролон 50 мм</t>
  </si>
  <si>
    <t>Канат х/б d30 мм</t>
  </si>
  <si>
    <t>Болт М10*80мм</t>
  </si>
  <si>
    <t>Болт М10*40мм</t>
  </si>
  <si>
    <t>Саморез 4*16 мм</t>
  </si>
  <si>
    <t>Шнур полиамидный d 4 мм (100 м)</t>
  </si>
  <si>
    <t>Ковролин на проризиненной основе</t>
  </si>
  <si>
    <t>Батутное полотнно (ПВХ) 5,7*3 м</t>
  </si>
  <si>
    <t>Батутное полотнно (полуспорт) 4,3*2,3 м</t>
  </si>
  <si>
    <t>Батутное полотнно (полуспорт) 2,3*2,7 м</t>
  </si>
  <si>
    <t>Батутное полотнно (спорт) 5*3 м</t>
  </si>
  <si>
    <t>Батутное полотнно (ПВХ) 3*2,7 м</t>
  </si>
  <si>
    <t>Батутное полотнно (ПВХ) 3*2,5 м</t>
  </si>
  <si>
    <t>Батутное полотнно (ПВХ) 3*3,8 м</t>
  </si>
  <si>
    <t>Батутное полотнно (полуспорт) 3*2,7 м</t>
  </si>
  <si>
    <t>Батутное полотнно (ПВХ) 5*3 м</t>
  </si>
  <si>
    <t>Батутное полотнно (ПВХ) 4,3*2,3 м</t>
  </si>
  <si>
    <t>Батутное полотнно (ПВХ) 2,3*2,7 м</t>
  </si>
  <si>
    <t>Фанера 1525*1525*6мм</t>
  </si>
  <si>
    <t>Батутное полотнно (ПВХ) 6,7*3 м</t>
  </si>
  <si>
    <t>Баскетбольный щит с кольцом</t>
  </si>
  <si>
    <t>Батутное полотнно (ПВХ) 5,5*2 м</t>
  </si>
  <si>
    <t>Батутное полотнно (ПВХ) 4,5*3 м</t>
  </si>
  <si>
    <t>Батутное полотнно (ПВХ) 5,5*3 м</t>
  </si>
  <si>
    <t>Батутное полотнно (ПВХ) 8,5*3 м</t>
  </si>
  <si>
    <t>Батутное полотнно (ПВХ) 6,5*2 м</t>
  </si>
  <si>
    <t>Полусфера гимнастическая Larsen диаметр 58 см</t>
  </si>
  <si>
    <t>кг</t>
  </si>
  <si>
    <t>Нитки</t>
  </si>
  <si>
    <t>Пластик (декор)</t>
  </si>
  <si>
    <t>Пластик вспененный (декор)</t>
  </si>
  <si>
    <t>Батутное полотнно (ПВХ) 5,0*2 м</t>
  </si>
  <si>
    <t>Батутное полотнно (ПВХ) 2*2 м</t>
  </si>
  <si>
    <t>Батутное полотнно (полуспорт) 5*2 м</t>
  </si>
  <si>
    <t>Батутное полотнно (полуспорт) 5*2,5 м</t>
  </si>
  <si>
    <t>Кол-во</t>
  </si>
  <si>
    <t>Лак акриловый (1кг)</t>
  </si>
  <si>
    <t>Лак акриловый (10 кг)</t>
  </si>
  <si>
    <t>Площадь оборудования (м2)</t>
  </si>
  <si>
    <t>Стоимость (руб/м2)</t>
  </si>
  <si>
    <t>б</t>
  </si>
  <si>
    <t>Длина, м</t>
  </si>
  <si>
    <t>Ширина, м</t>
  </si>
  <si>
    <t>Высота, м</t>
  </si>
  <si>
    <t>Мат 2000*2000*100</t>
  </si>
  <si>
    <t>Материалы</t>
  </si>
  <si>
    <t>ПВХ ткань 2-слойная</t>
  </si>
  <si>
    <t>Молния</t>
  </si>
  <si>
    <t xml:space="preserve">Замок </t>
  </si>
  <si>
    <t>Поролон</t>
  </si>
  <si>
    <t>толщина</t>
  </si>
  <si>
    <t>Мат 4500*2500*300</t>
  </si>
  <si>
    <t>Трубка термоусадочная 20/10 мм (1м) ТУТ</t>
  </si>
  <si>
    <t>Веревка с/с d 10мм "Коломна"</t>
  </si>
  <si>
    <t>Коуш 14</t>
  </si>
  <si>
    <t>Коуш 12</t>
  </si>
  <si>
    <t>Зажим 12</t>
  </si>
  <si>
    <t>Зажим 14</t>
  </si>
  <si>
    <t>Трос в ПВХ 12/14 мм</t>
  </si>
  <si>
    <t>Доска 50*200 мм</t>
  </si>
  <si>
    <t>Канат полиамидный 3-прядный d13 мм</t>
  </si>
  <si>
    <t>мп</t>
  </si>
  <si>
    <t>Трубка термоусадочная 9,5/4,8 мм (1м) ТУТ</t>
  </si>
  <si>
    <t>Трубка термоусадочная12,7/6,4 мм (1м) ТУТ</t>
  </si>
  <si>
    <t>Трубка термоусадочная 15,8/8 мм (1м) ТУТ</t>
  </si>
  <si>
    <t>Трубка термоусадочная 25,4/12,7 мм (1м) ТУТ</t>
  </si>
  <si>
    <t>Шнур плетеный С/С 5 мм</t>
  </si>
  <si>
    <t>Шнур плетеный С/С 8 мм</t>
  </si>
  <si>
    <t>Шнур плетеный С/С 10 мм</t>
  </si>
  <si>
    <t>Анкер болт крюк 10*14</t>
  </si>
  <si>
    <t>Талреп крюк-кольцо М16*178 мм</t>
  </si>
  <si>
    <t>Шнур В331 5 мм цветной</t>
  </si>
  <si>
    <t>Шнур В965 8 мм</t>
  </si>
  <si>
    <t>Канат крученый ПАТ d=10мм (130 м.п./бобина)</t>
  </si>
  <si>
    <t>Шнур ПА d=14мм с канатом стальным оцинкованым</t>
  </si>
  <si>
    <t>Длина изделия</t>
  </si>
  <si>
    <t>Количество</t>
  </si>
  <si>
    <t>Ед. изм.</t>
  </si>
  <si>
    <t>Стоимость</t>
  </si>
  <si>
    <t>№ п.п.</t>
  </si>
  <si>
    <t>СПЕЦИФИКАЦИЯ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</si>
</sst>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&quot;₽&quot;_-;\-* #,##0.00&quot;₽&quot;_-;_-* &quot;-&quot;??&quot;₽&quot;_-;_-@_-"/>
    <numFmt numFmtId="165" formatCode="_-* #,##0.00_₽_-;\-* #,##0.00_₽_-;_-* &quot;-&quot;??_₽_-;_-@_-"/>
    <numFmt numFmtId="166" formatCode="_-* #,##0.00\ [$₽-419]_-;\-* #,##0.00\ [$₽-419]_-;_-* &quot;-&quot;??\ [$₽-419]_-;_-@_-"/>
    <numFmt numFmtId="167" formatCode="#,##0.00_ ;\-#,##0.00\ "/>
    <numFmt numFmtId="168" formatCode="0.0000000%"/>
    <numFmt numFmtId="169" formatCode="0.00000"/>
    <numFmt numFmtId="170" formatCode="0.000000"/>
    <numFmt numFmtId="171" formatCode="0.0"/>
  </numFmts>
  <fonts count="3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8"/>
      <color theme="1"/>
      <name val="Arial Narrow"/>
      <family val="2"/>
      <charset val="204"/>
    </font>
    <font>
      <sz val="18"/>
      <color theme="1"/>
      <name val="Arial Narrow"/>
      <family val="2"/>
      <charset val="204"/>
    </font>
    <font>
      <b/>
      <u/>
      <sz val="18"/>
      <color rgb="FFFF0000"/>
      <name val="Arial Narrow"/>
      <family val="2"/>
      <charset val="204"/>
    </font>
    <font>
      <b/>
      <i/>
      <u val="singleAccounting"/>
      <sz val="12"/>
      <color rgb="FFFF0000"/>
      <name val="Arial Narrow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</font>
    <font>
      <b/>
      <sz val="14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b/>
      <i/>
      <sz val="18"/>
      <color theme="0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22"/>
      <color theme="1"/>
      <name val="Arial Narrow"/>
      <family val="2"/>
      <charset val="204"/>
    </font>
    <font>
      <b/>
      <sz val="22"/>
      <color rgb="FF00B050"/>
      <name val="Arial Narrow"/>
      <family val="2"/>
      <charset val="204"/>
    </font>
    <font>
      <b/>
      <sz val="20"/>
      <color rgb="FF00B050"/>
      <name val="Arial Narrow"/>
      <family val="2"/>
      <charset val="204"/>
    </font>
    <font>
      <b/>
      <sz val="22"/>
      <color rgb="FFFF0000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b/>
      <sz val="20"/>
      <color rgb="FFFF0000"/>
      <name val="Arial Narrow"/>
      <family val="2"/>
      <charset val="204"/>
    </font>
    <font>
      <b/>
      <sz val="14"/>
      <color rgb="FF00B050"/>
      <name val="Arial Narrow"/>
      <family val="2"/>
      <charset val="204"/>
    </font>
    <font>
      <b/>
      <sz val="14"/>
      <color theme="0"/>
      <name val="Arial Narrow"/>
      <family val="2"/>
      <charset val="204"/>
    </font>
    <font>
      <b/>
      <sz val="20"/>
      <color theme="0"/>
      <name val="Arial Narrow"/>
      <family val="2"/>
      <charset val="204"/>
    </font>
    <font>
      <b/>
      <i/>
      <sz val="20"/>
      <color rgb="FFFF0000"/>
      <name val="Arial Narrow"/>
      <family val="2"/>
      <charset val="204"/>
    </font>
    <font>
      <b/>
      <sz val="24"/>
      <color theme="1"/>
      <name val="Arial Narrow"/>
      <family val="2"/>
      <charset val="204"/>
    </font>
    <font>
      <i/>
      <sz val="11"/>
      <color theme="1"/>
      <name val="Arial Narrow"/>
      <family val="2"/>
      <charset val="204"/>
    </font>
    <font>
      <b/>
      <i/>
      <sz val="11"/>
      <color theme="1"/>
      <name val="Arial Narrow"/>
      <family val="2"/>
      <charset val="204"/>
    </font>
    <font>
      <b/>
      <sz val="11"/>
      <color indexed="81"/>
      <name val="Arial Narrow"/>
      <family val="2"/>
      <charset val="204"/>
    </font>
    <font>
      <b/>
      <sz val="18"/>
      <color rgb="FFFF0000"/>
      <name val="Arial Narrow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theme="3" tint="0.39997558519241921"/>
      </left>
      <right style="double">
        <color theme="3" tint="0.39997558519241921"/>
      </right>
      <top style="double">
        <color theme="3" tint="0.39997558519241921"/>
      </top>
      <bottom style="double">
        <color theme="3" tint="0.39997558519241921"/>
      </bottom>
      <diagonal/>
    </border>
    <border>
      <left style="double">
        <color theme="3" tint="0.39997558519241921"/>
      </left>
      <right style="double">
        <color theme="3" tint="0.39997558519241921"/>
      </right>
      <top/>
      <bottom style="double">
        <color theme="3" tint="0.3999755851924192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0" borderId="0">
      <alignment vertical="center"/>
    </xf>
  </cellStyleXfs>
  <cellXfs count="329">
    <xf numFmtId="0" fontId="0" fillId="0" borderId="0" xfId="0"/>
    <xf numFmtId="0" fontId="4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5" applyNumberFormat="1" applyFont="1" applyAlignment="1">
      <alignment horizontal="center" vertical="center"/>
    </xf>
    <xf numFmtId="0" fontId="7" fillId="0" borderId="0" xfId="5" applyNumberFormat="1" applyFont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" applyNumberFormat="1" applyFont="1" applyBorder="1" applyAlignment="1">
      <alignment horizontal="center" vertical="center"/>
    </xf>
    <xf numFmtId="166" fontId="7" fillId="0" borderId="1" xfId="5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9" fontId="7" fillId="0" borderId="1" xfId="6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9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2" fontId="4" fillId="0" borderId="34" xfId="6" applyNumberFormat="1" applyFont="1" applyBorder="1"/>
    <xf numFmtId="0" fontId="8" fillId="0" borderId="34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34" fillId="0" borderId="23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22" xfId="0" applyFont="1" applyBorder="1" applyAlignment="1">
      <alignment vertical="center"/>
    </xf>
    <xf numFmtId="2" fontId="34" fillId="0" borderId="22" xfId="0" applyNumberFormat="1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2" fontId="34" fillId="0" borderId="27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1" xfId="0" applyFont="1" applyBorder="1" applyAlignment="1">
      <alignment vertical="center"/>
    </xf>
    <xf numFmtId="0" fontId="34" fillId="0" borderId="2" xfId="0" applyFont="1" applyBorder="1" applyAlignment="1">
      <alignment horizontal="left" vertical="center" wrapText="1"/>
    </xf>
    <xf numFmtId="0" fontId="34" fillId="4" borderId="2" xfId="3" applyFont="1" applyBorder="1" applyAlignment="1">
      <alignment horizontal="left" vertical="center" wrapText="1"/>
    </xf>
    <xf numFmtId="0" fontId="34" fillId="4" borderId="12" xfId="3" applyFont="1" applyBorder="1" applyAlignment="1">
      <alignment horizontal="center" vertical="center" wrapText="1"/>
    </xf>
    <xf numFmtId="0" fontId="34" fillId="4" borderId="1" xfId="3" applyFont="1" applyBorder="1" applyAlignment="1">
      <alignment vertical="center"/>
    </xf>
    <xf numFmtId="2" fontId="34" fillId="4" borderId="22" xfId="3" applyNumberFormat="1" applyFont="1" applyBorder="1" applyAlignment="1">
      <alignment vertical="center"/>
    </xf>
    <xf numFmtId="0" fontId="34" fillId="4" borderId="22" xfId="3" applyFont="1" applyBorder="1" applyAlignment="1">
      <alignment horizontal="center" vertical="center"/>
    </xf>
    <xf numFmtId="2" fontId="34" fillId="4" borderId="27" xfId="3" applyNumberFormat="1" applyFont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left" vertical="center" wrapText="1"/>
    </xf>
    <xf numFmtId="0" fontId="34" fillId="6" borderId="12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vertical="center"/>
    </xf>
    <xf numFmtId="2" fontId="34" fillId="6" borderId="22" xfId="0" applyNumberFormat="1" applyFont="1" applyFill="1" applyBorder="1" applyAlignment="1">
      <alignment vertical="center"/>
    </xf>
    <xf numFmtId="0" fontId="34" fillId="6" borderId="22" xfId="0" applyFont="1" applyFill="1" applyBorder="1" applyAlignment="1">
      <alignment horizontal="center" vertical="center"/>
    </xf>
    <xf numFmtId="2" fontId="34" fillId="6" borderId="27" xfId="0" applyNumberFormat="1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center" vertical="center"/>
    </xf>
    <xf numFmtId="2" fontId="35" fillId="0" borderId="20" xfId="0" applyNumberFormat="1" applyFont="1" applyBorder="1" applyAlignment="1">
      <alignment horizontal="center" vertical="center" wrapText="1"/>
    </xf>
    <xf numFmtId="170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vertical="center"/>
    </xf>
    <xf numFmtId="0" fontId="34" fillId="5" borderId="2" xfId="0" applyFont="1" applyFill="1" applyBorder="1" applyAlignment="1">
      <alignment horizontal="lef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vertical="center"/>
    </xf>
    <xf numFmtId="2" fontId="34" fillId="5" borderId="22" xfId="0" applyNumberFormat="1" applyFont="1" applyFill="1" applyBorder="1" applyAlignment="1">
      <alignment vertical="center"/>
    </xf>
    <xf numFmtId="0" fontId="34" fillId="5" borderId="22" xfId="0" applyFont="1" applyFill="1" applyBorder="1" applyAlignment="1">
      <alignment horizontal="center" vertical="center"/>
    </xf>
    <xf numFmtId="2" fontId="34" fillId="5" borderId="27" xfId="0" applyNumberFormat="1" applyFont="1" applyFill="1" applyBorder="1" applyAlignment="1">
      <alignment horizontal="center" vertical="center" wrapText="1"/>
    </xf>
    <xf numFmtId="0" fontId="7" fillId="0" borderId="42" xfId="0" applyFont="1" applyBorder="1"/>
    <xf numFmtId="0" fontId="7" fillId="0" borderId="42" xfId="0" applyFont="1" applyBorder="1" applyAlignment="1">
      <alignment horizontal="center" vertical="center"/>
    </xf>
    <xf numFmtId="0" fontId="7" fillId="0" borderId="42" xfId="0" applyFont="1" applyBorder="1" applyAlignment="1">
      <alignment vertical="center"/>
    </xf>
    <xf numFmtId="0" fontId="2" fillId="3" borderId="42" xfId="2" applyBorder="1" applyAlignment="1">
      <alignment horizontal="center" vertical="center"/>
    </xf>
    <xf numFmtId="0" fontId="2" fillId="3" borderId="42" xfId="2" applyBorder="1"/>
    <xf numFmtId="0" fontId="3" fillId="4" borderId="42" xfId="3" applyBorder="1" applyAlignment="1">
      <alignment horizontal="center" vertical="center"/>
    </xf>
    <xf numFmtId="0" fontId="3" fillId="4" borderId="43" xfId="3" applyBorder="1" applyAlignment="1">
      <alignment horizontal="center" vertical="center"/>
    </xf>
    <xf numFmtId="0" fontId="34" fillId="9" borderId="2" xfId="0" applyFont="1" applyFill="1" applyBorder="1" applyAlignment="1">
      <alignment horizontal="left" vertical="center" wrapText="1"/>
    </xf>
    <xf numFmtId="0" fontId="34" fillId="9" borderId="12" xfId="0" applyFont="1" applyFill="1" applyBorder="1" applyAlignment="1">
      <alignment horizontal="center" vertical="center" wrapText="1"/>
    </xf>
    <xf numFmtId="0" fontId="34" fillId="9" borderId="1" xfId="0" applyFont="1" applyFill="1" applyBorder="1" applyAlignment="1">
      <alignment vertical="center"/>
    </xf>
    <xf numFmtId="2" fontId="34" fillId="9" borderId="22" xfId="0" applyNumberFormat="1" applyFont="1" applyFill="1" applyBorder="1" applyAlignment="1">
      <alignment vertical="center"/>
    </xf>
    <xf numFmtId="0" fontId="34" fillId="9" borderId="22" xfId="0" applyFont="1" applyFill="1" applyBorder="1" applyAlignment="1">
      <alignment horizontal="center" vertical="center"/>
    </xf>
    <xf numFmtId="2" fontId="34" fillId="9" borderId="27" xfId="0" applyNumberFormat="1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34" fillId="9" borderId="22" xfId="0" applyFont="1" applyFill="1" applyBorder="1" applyAlignment="1">
      <alignment horizontal="center" vertical="center"/>
    </xf>
    <xf numFmtId="168" fontId="9" fillId="0" borderId="0" xfId="6" applyNumberFormat="1" applyFont="1" applyAlignment="1">
      <alignment horizontal="center" vertical="center"/>
    </xf>
    <xf numFmtId="169" fontId="6" fillId="0" borderId="0" xfId="6" applyNumberFormat="1" applyFont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vertical="center"/>
    </xf>
    <xf numFmtId="166" fontId="7" fillId="0" borderId="1" xfId="5" applyNumberFormat="1" applyFont="1" applyBorder="1" applyAlignment="1">
      <alignment vertical="center"/>
    </xf>
    <xf numFmtId="166" fontId="7" fillId="0" borderId="34" xfId="5" applyNumberFormat="1" applyFont="1" applyBorder="1" applyAlignment="1">
      <alignment vertical="center"/>
    </xf>
    <xf numFmtId="166" fontId="7" fillId="0" borderId="1" xfId="0" applyNumberFormat="1" applyFont="1" applyBorder="1" applyAlignment="1">
      <alignment vertical="center"/>
    </xf>
    <xf numFmtId="169" fontId="6" fillId="0" borderId="0" xfId="6" applyNumberFormat="1" applyFont="1" applyAlignment="1">
      <alignment vertical="center"/>
    </xf>
    <xf numFmtId="168" fontId="9" fillId="0" borderId="0" xfId="6" applyNumberFormat="1" applyFont="1" applyAlignment="1">
      <alignment vertical="center"/>
    </xf>
    <xf numFmtId="171" fontId="11" fillId="0" borderId="3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6" fontId="9" fillId="5" borderId="0" xfId="0" applyNumberFormat="1" applyFont="1" applyFill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/>
    <xf numFmtId="0" fontId="0" fillId="0" borderId="34" xfId="0" applyBorder="1" applyAlignment="1">
      <alignment horizontal="center" vertical="center" wrapText="1"/>
    </xf>
    <xf numFmtId="0" fontId="7" fillId="0" borderId="42" xfId="0" applyFont="1" applyBorder="1" applyAlignment="1">
      <alignment horizontal="left" vertical="center"/>
    </xf>
    <xf numFmtId="0" fontId="7" fillId="0" borderId="42" xfId="0" applyFont="1" applyBorder="1" applyAlignment="1">
      <alignment horizontal="center" vertical="center"/>
    </xf>
    <xf numFmtId="0" fontId="1" fillId="2" borderId="42" xfId="1" applyBorder="1" applyAlignment="1">
      <alignment horizontal="center" vertical="center"/>
    </xf>
    <xf numFmtId="0" fontId="1" fillId="2" borderId="42" xfId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6" fillId="5" borderId="35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166" fontId="26" fillId="0" borderId="14" xfId="0" applyNumberFormat="1" applyFont="1" applyBorder="1" applyAlignment="1">
      <alignment horizontal="center" vertical="center"/>
    </xf>
    <xf numFmtId="166" fontId="26" fillId="0" borderId="15" xfId="0" applyNumberFormat="1" applyFont="1" applyBorder="1" applyAlignment="1">
      <alignment horizontal="center" vertical="center"/>
    </xf>
    <xf numFmtId="166" fontId="26" fillId="0" borderId="16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9" fontId="9" fillId="5" borderId="35" xfId="6" applyFont="1" applyFill="1" applyBorder="1" applyAlignment="1">
      <alignment horizontal="center" vertical="center"/>
    </xf>
    <xf numFmtId="9" fontId="9" fillId="5" borderId="36" xfId="6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66" fontId="33" fillId="0" borderId="6" xfId="5" applyNumberFormat="1" applyFont="1" applyBorder="1" applyAlignment="1">
      <alignment horizontal="center" vertical="center"/>
    </xf>
    <xf numFmtId="166" fontId="33" fillId="0" borderId="4" xfId="5" applyNumberFormat="1" applyFont="1" applyBorder="1" applyAlignment="1">
      <alignment horizontal="center" vertical="center"/>
    </xf>
    <xf numFmtId="166" fontId="33" fillId="0" borderId="5" xfId="5" applyNumberFormat="1" applyFont="1" applyBorder="1" applyAlignment="1">
      <alignment horizontal="center" vertical="center"/>
    </xf>
    <xf numFmtId="166" fontId="33" fillId="0" borderId="10" xfId="5" applyNumberFormat="1" applyFont="1" applyBorder="1" applyAlignment="1">
      <alignment horizontal="center" vertical="center"/>
    </xf>
    <xf numFmtId="166" fontId="33" fillId="0" borderId="0" xfId="5" applyNumberFormat="1" applyFont="1" applyBorder="1" applyAlignment="1">
      <alignment horizontal="center" vertical="center"/>
    </xf>
    <xf numFmtId="166" fontId="33" fillId="0" borderId="11" xfId="5" applyNumberFormat="1" applyFont="1" applyBorder="1" applyAlignment="1">
      <alignment horizontal="center" vertical="center"/>
    </xf>
    <xf numFmtId="166" fontId="33" fillId="0" borderId="9" xfId="5" applyNumberFormat="1" applyFont="1" applyBorder="1" applyAlignment="1">
      <alignment horizontal="center" vertical="center"/>
    </xf>
    <xf numFmtId="166" fontId="33" fillId="0" borderId="7" xfId="5" applyNumberFormat="1" applyFont="1" applyBorder="1" applyAlignment="1">
      <alignment horizontal="center" vertical="center"/>
    </xf>
    <xf numFmtId="166" fontId="33" fillId="0" borderId="8" xfId="5" applyNumberFormat="1" applyFont="1" applyBorder="1" applyAlignment="1">
      <alignment horizontal="center" vertical="center"/>
    </xf>
    <xf numFmtId="166" fontId="25" fillId="0" borderId="14" xfId="6" applyNumberFormat="1" applyFont="1" applyBorder="1" applyAlignment="1">
      <alignment horizontal="center" vertical="center"/>
    </xf>
    <xf numFmtId="166" fontId="25" fillId="0" borderId="15" xfId="6" applyNumberFormat="1" applyFont="1" applyBorder="1" applyAlignment="1">
      <alignment horizontal="center" vertical="center"/>
    </xf>
    <xf numFmtId="166" fontId="25" fillId="0" borderId="16" xfId="6" applyNumberFormat="1" applyFont="1" applyBorder="1" applyAlignment="1">
      <alignment horizontal="center" vertical="center"/>
    </xf>
    <xf numFmtId="166" fontId="34" fillId="4" borderId="35" xfId="3" applyNumberFormat="1" applyFont="1" applyBorder="1" applyAlignment="1">
      <alignment horizontal="center" vertical="center"/>
    </xf>
    <xf numFmtId="166" fontId="34" fillId="4" borderId="36" xfId="3" applyNumberFormat="1" applyFont="1" applyBorder="1" applyAlignment="1">
      <alignment horizontal="center" vertical="center"/>
    </xf>
    <xf numFmtId="2" fontId="34" fillId="4" borderId="35" xfId="3" applyNumberFormat="1" applyFont="1" applyBorder="1" applyAlignment="1">
      <alignment horizontal="center" vertical="center"/>
    </xf>
    <xf numFmtId="2" fontId="34" fillId="4" borderId="36" xfId="3" applyNumberFormat="1" applyFont="1" applyBorder="1" applyAlignment="1">
      <alignment horizontal="center" vertical="center"/>
    </xf>
    <xf numFmtId="166" fontId="34" fillId="4" borderId="40" xfId="3" applyNumberFormat="1" applyFont="1" applyBorder="1" applyAlignment="1">
      <alignment horizontal="center" vertical="center"/>
    </xf>
    <xf numFmtId="167" fontId="34" fillId="4" borderId="39" xfId="3" applyNumberFormat="1" applyFont="1" applyBorder="1" applyAlignment="1">
      <alignment horizontal="center" vertical="center"/>
    </xf>
    <xf numFmtId="167" fontId="34" fillId="4" borderId="40" xfId="3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6" fontId="34" fillId="0" borderId="22" xfId="5" applyNumberFormat="1" applyFont="1" applyBorder="1" applyAlignment="1">
      <alignment horizontal="center" vertical="center"/>
    </xf>
    <xf numFmtId="2" fontId="34" fillId="0" borderId="22" xfId="0" applyNumberFormat="1" applyFont="1" applyBorder="1" applyAlignment="1">
      <alignment horizontal="center" vertical="center"/>
    </xf>
    <xf numFmtId="2" fontId="34" fillId="0" borderId="28" xfId="0" applyNumberFormat="1" applyFont="1" applyBorder="1" applyAlignment="1">
      <alignment horizontal="center" vertical="center"/>
    </xf>
    <xf numFmtId="166" fontId="34" fillId="0" borderId="26" xfId="5" applyNumberFormat="1" applyFont="1" applyBorder="1" applyAlignment="1">
      <alignment horizontal="center" vertical="center"/>
    </xf>
    <xf numFmtId="167" fontId="34" fillId="0" borderId="22" xfId="4" applyNumberFormat="1" applyFont="1" applyBorder="1" applyAlignment="1">
      <alignment horizontal="center" vertical="center"/>
    </xf>
    <xf numFmtId="167" fontId="34" fillId="0" borderId="26" xfId="4" applyNumberFormat="1" applyFont="1" applyBorder="1" applyAlignment="1">
      <alignment horizontal="center" vertical="center"/>
    </xf>
    <xf numFmtId="166" fontId="28" fillId="8" borderId="6" xfId="5" applyNumberFormat="1" applyFont="1" applyFill="1" applyBorder="1" applyAlignment="1">
      <alignment horizontal="center" vertical="center" wrapText="1"/>
    </xf>
    <xf numFmtId="166" fontId="28" fillId="8" borderId="4" xfId="5" applyNumberFormat="1" applyFont="1" applyFill="1" applyBorder="1" applyAlignment="1">
      <alignment horizontal="center" vertical="center" wrapText="1"/>
    </xf>
    <xf numFmtId="166" fontId="28" fillId="8" borderId="5" xfId="5" applyNumberFormat="1" applyFont="1" applyFill="1" applyBorder="1" applyAlignment="1">
      <alignment horizontal="center" vertical="center" wrapText="1"/>
    </xf>
    <xf numFmtId="166" fontId="28" fillId="8" borderId="9" xfId="5" applyNumberFormat="1" applyFont="1" applyFill="1" applyBorder="1" applyAlignment="1">
      <alignment horizontal="center" vertical="center" wrapText="1"/>
    </xf>
    <xf numFmtId="166" fontId="28" fillId="8" borderId="7" xfId="5" applyNumberFormat="1" applyFont="1" applyFill="1" applyBorder="1" applyAlignment="1">
      <alignment horizontal="center" vertical="center" wrapText="1"/>
    </xf>
    <xf numFmtId="166" fontId="28" fillId="8" borderId="8" xfId="5" applyNumberFormat="1" applyFont="1" applyFill="1" applyBorder="1" applyAlignment="1">
      <alignment horizontal="center" vertical="center" wrapText="1"/>
    </xf>
    <xf numFmtId="0" fontId="28" fillId="8" borderId="6" xfId="0" applyFont="1" applyFill="1" applyBorder="1" applyAlignment="1">
      <alignment horizontal="center" vertical="center" wrapText="1"/>
    </xf>
    <xf numFmtId="0" fontId="28" fillId="8" borderId="4" xfId="0" applyFont="1" applyFill="1" applyBorder="1" applyAlignment="1">
      <alignment horizontal="center" vertical="center" wrapText="1"/>
    </xf>
    <xf numFmtId="0" fontId="28" fillId="8" borderId="5" xfId="0" applyFont="1" applyFill="1" applyBorder="1" applyAlignment="1">
      <alignment horizontal="center" vertical="center" wrapText="1"/>
    </xf>
    <xf numFmtId="0" fontId="28" fillId="8" borderId="9" xfId="0" applyFont="1" applyFill="1" applyBorder="1" applyAlignment="1">
      <alignment horizontal="center" vertical="center" wrapText="1"/>
    </xf>
    <xf numFmtId="0" fontId="28" fillId="8" borderId="7" xfId="0" applyFont="1" applyFill="1" applyBorder="1" applyAlignment="1">
      <alignment horizontal="center" vertical="center" wrapText="1"/>
    </xf>
    <xf numFmtId="0" fontId="28" fillId="8" borderId="8" xfId="0" applyFont="1" applyFill="1" applyBorder="1" applyAlignment="1">
      <alignment horizontal="center" vertical="center" wrapText="1"/>
    </xf>
    <xf numFmtId="166" fontId="24" fillId="0" borderId="14" xfId="0" applyNumberFormat="1" applyFont="1" applyBorder="1" applyAlignment="1">
      <alignment horizontal="center" vertical="center"/>
    </xf>
    <xf numFmtId="166" fontId="24" fillId="0" borderId="15" xfId="0" applyNumberFormat="1" applyFont="1" applyBorder="1" applyAlignment="1">
      <alignment horizontal="center" vertical="center"/>
    </xf>
    <xf numFmtId="166" fontId="24" fillId="0" borderId="16" xfId="0" applyNumberFormat="1" applyFont="1" applyBorder="1" applyAlignment="1">
      <alignment horizontal="center" vertical="center"/>
    </xf>
    <xf numFmtId="9" fontId="12" fillId="0" borderId="10" xfId="6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7" fillId="8" borderId="14" xfId="0" applyFont="1" applyFill="1" applyBorder="1" applyAlignment="1">
      <alignment horizontal="center" vertical="center" wrapText="1"/>
    </xf>
    <xf numFmtId="0" fontId="27" fillId="8" borderId="15" xfId="0" applyFont="1" applyFill="1" applyBorder="1" applyAlignment="1">
      <alignment horizontal="center" vertical="center" wrapText="1"/>
    </xf>
    <xf numFmtId="0" fontId="27" fillId="8" borderId="16" xfId="0" applyFont="1" applyFill="1" applyBorder="1" applyAlignment="1">
      <alignment horizontal="center" vertical="center" wrapText="1"/>
    </xf>
    <xf numFmtId="166" fontId="28" fillId="8" borderId="14" xfId="5" applyNumberFormat="1" applyFont="1" applyFill="1" applyBorder="1" applyAlignment="1">
      <alignment horizontal="center" vertical="center" wrapText="1"/>
    </xf>
    <xf numFmtId="166" fontId="28" fillId="8" borderId="15" xfId="5" applyNumberFormat="1" applyFont="1" applyFill="1" applyBorder="1" applyAlignment="1">
      <alignment horizontal="center" vertical="center" wrapText="1"/>
    </xf>
    <xf numFmtId="166" fontId="28" fillId="8" borderId="16" xfId="5" applyNumberFormat="1" applyFont="1" applyFill="1" applyBorder="1" applyAlignment="1">
      <alignment horizontal="center" vertical="center" wrapText="1"/>
    </xf>
    <xf numFmtId="1" fontId="21" fillId="7" borderId="14" xfId="0" applyNumberFormat="1" applyFont="1" applyFill="1" applyBorder="1" applyAlignment="1">
      <alignment horizontal="center" vertical="center" wrapText="1"/>
    </xf>
    <xf numFmtId="1" fontId="21" fillId="7" borderId="15" xfId="0" applyNumberFormat="1" applyFont="1" applyFill="1" applyBorder="1" applyAlignment="1">
      <alignment horizontal="center" vertical="center" wrapText="1"/>
    </xf>
    <xf numFmtId="1" fontId="21" fillId="7" borderId="16" xfId="0" applyNumberFormat="1" applyFont="1" applyFill="1" applyBorder="1" applyAlignment="1">
      <alignment horizontal="center" vertical="center" wrapText="1"/>
    </xf>
    <xf numFmtId="166" fontId="21" fillId="7" borderId="14" xfId="0" applyNumberFormat="1" applyFont="1" applyFill="1" applyBorder="1" applyAlignment="1">
      <alignment horizontal="center" vertical="center" wrapText="1"/>
    </xf>
    <xf numFmtId="166" fontId="21" fillId="7" borderId="15" xfId="0" applyNumberFormat="1" applyFont="1" applyFill="1" applyBorder="1" applyAlignment="1">
      <alignment horizontal="center" vertical="center" wrapText="1"/>
    </xf>
    <xf numFmtId="166" fontId="21" fillId="7" borderId="32" xfId="0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66" fontId="22" fillId="5" borderId="14" xfId="5" applyNumberFormat="1" applyFont="1" applyFill="1" applyBorder="1" applyAlignment="1">
      <alignment horizontal="center" vertical="center"/>
    </xf>
    <xf numFmtId="166" fontId="22" fillId="5" borderId="15" xfId="5" applyNumberFormat="1" applyFont="1" applyFill="1" applyBorder="1" applyAlignment="1">
      <alignment horizontal="center" vertical="center"/>
    </xf>
    <xf numFmtId="166" fontId="22" fillId="5" borderId="16" xfId="5" applyNumberFormat="1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166" fontId="23" fillId="0" borderId="44" xfId="5" applyNumberFormat="1" applyFont="1" applyBorder="1" applyAlignment="1">
      <alignment horizontal="center" vertical="center"/>
    </xf>
    <xf numFmtId="166" fontId="23" fillId="0" borderId="45" xfId="5" applyNumberFormat="1" applyFont="1" applyBorder="1" applyAlignment="1">
      <alignment horizontal="center" vertical="center"/>
    </xf>
    <xf numFmtId="166" fontId="23" fillId="0" borderId="46" xfId="5" applyNumberFormat="1" applyFont="1" applyBorder="1" applyAlignment="1">
      <alignment horizontal="center" vertical="center"/>
    </xf>
    <xf numFmtId="10" fontId="25" fillId="0" borderId="14" xfId="6" applyNumberFormat="1" applyFont="1" applyBorder="1" applyAlignment="1">
      <alignment horizontal="center" vertical="center"/>
    </xf>
    <xf numFmtId="10" fontId="25" fillId="0" borderId="15" xfId="6" applyNumberFormat="1" applyFont="1" applyBorder="1" applyAlignment="1">
      <alignment horizontal="center" vertical="center"/>
    </xf>
    <xf numFmtId="10" fontId="25" fillId="0" borderId="16" xfId="6" applyNumberFormat="1" applyFont="1" applyBorder="1" applyAlignment="1">
      <alignment horizontal="center" vertical="center"/>
    </xf>
    <xf numFmtId="0" fontId="34" fillId="0" borderId="21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/>
    </xf>
    <xf numFmtId="2" fontId="34" fillId="0" borderId="24" xfId="0" applyNumberFormat="1" applyFont="1" applyBorder="1" applyAlignment="1">
      <alignment horizontal="center" vertical="center"/>
    </xf>
    <xf numFmtId="2" fontId="34" fillId="0" borderId="25" xfId="0" applyNumberFormat="1" applyFont="1" applyBorder="1" applyAlignment="1">
      <alignment horizontal="center" vertical="center"/>
    </xf>
    <xf numFmtId="166" fontId="34" fillId="0" borderId="2" xfId="5" applyNumberFormat="1" applyFont="1" applyBorder="1" applyAlignment="1">
      <alignment horizontal="center" vertical="center"/>
    </xf>
    <xf numFmtId="166" fontId="34" fillId="0" borderId="28" xfId="5" applyNumberFormat="1" applyFont="1" applyBorder="1" applyAlignment="1">
      <alignment horizontal="center" vertical="center"/>
    </xf>
    <xf numFmtId="2" fontId="34" fillId="0" borderId="2" xfId="0" applyNumberFormat="1" applyFont="1" applyBorder="1" applyAlignment="1">
      <alignment horizontal="center" vertical="center"/>
    </xf>
    <xf numFmtId="0" fontId="34" fillId="5" borderId="22" xfId="0" applyFont="1" applyFill="1" applyBorder="1" applyAlignment="1">
      <alignment horizontal="center" vertical="center"/>
    </xf>
    <xf numFmtId="167" fontId="34" fillId="5" borderId="22" xfId="4" applyNumberFormat="1" applyFont="1" applyFill="1" applyBorder="1" applyAlignment="1">
      <alignment horizontal="center" vertical="center"/>
    </xf>
    <xf numFmtId="167" fontId="34" fillId="5" borderId="26" xfId="4" applyNumberFormat="1" applyFont="1" applyFill="1" applyBorder="1" applyAlignment="1">
      <alignment horizontal="center" vertical="center"/>
    </xf>
    <xf numFmtId="0" fontId="34" fillId="0" borderId="29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166" fontId="34" fillId="6" borderId="2" xfId="5" applyNumberFormat="1" applyFont="1" applyFill="1" applyBorder="1" applyAlignment="1">
      <alignment horizontal="center" vertical="center"/>
    </xf>
    <xf numFmtId="166" fontId="34" fillId="6" borderId="28" xfId="5" applyNumberFormat="1" applyFont="1" applyFill="1" applyBorder="1" applyAlignment="1">
      <alignment horizontal="center" vertical="center"/>
    </xf>
    <xf numFmtId="166" fontId="34" fillId="6" borderId="22" xfId="5" applyNumberFormat="1" applyFont="1" applyFill="1" applyBorder="1" applyAlignment="1">
      <alignment horizontal="center" vertical="center"/>
    </xf>
    <xf numFmtId="2" fontId="34" fillId="6" borderId="2" xfId="0" applyNumberFormat="1" applyFont="1" applyFill="1" applyBorder="1" applyAlignment="1">
      <alignment horizontal="center" vertical="center"/>
    </xf>
    <xf numFmtId="2" fontId="34" fillId="6" borderId="28" xfId="0" applyNumberFormat="1" applyFont="1" applyFill="1" applyBorder="1" applyAlignment="1">
      <alignment horizontal="center" vertical="center"/>
    </xf>
    <xf numFmtId="166" fontId="34" fillId="6" borderId="26" xfId="5" applyNumberFormat="1" applyFont="1" applyFill="1" applyBorder="1" applyAlignment="1">
      <alignment horizontal="center" vertical="center"/>
    </xf>
    <xf numFmtId="167" fontId="34" fillId="6" borderId="22" xfId="4" applyNumberFormat="1" applyFont="1" applyFill="1" applyBorder="1" applyAlignment="1">
      <alignment horizontal="center" vertical="center"/>
    </xf>
    <xf numFmtId="167" fontId="34" fillId="6" borderId="26" xfId="4" applyNumberFormat="1" applyFont="1" applyFill="1" applyBorder="1" applyAlignment="1">
      <alignment horizontal="center" vertical="center"/>
    </xf>
    <xf numFmtId="0" fontId="34" fillId="4" borderId="39" xfId="3" applyFont="1" applyBorder="1" applyAlignment="1">
      <alignment horizontal="left" vertical="center" wrapText="1"/>
    </xf>
    <xf numFmtId="0" fontId="34" fillId="4" borderId="37" xfId="3" applyFont="1" applyBorder="1" applyAlignment="1">
      <alignment horizontal="left" vertical="center" wrapText="1"/>
    </xf>
    <xf numFmtId="0" fontId="34" fillId="4" borderId="36" xfId="3" applyFont="1" applyBorder="1" applyAlignment="1">
      <alignment horizontal="left" vertical="center" wrapText="1"/>
    </xf>
    <xf numFmtId="0" fontId="34" fillId="4" borderId="35" xfId="3" applyFont="1" applyBorder="1" applyAlignment="1">
      <alignment horizontal="center" vertical="center"/>
    </xf>
    <xf numFmtId="0" fontId="34" fillId="4" borderId="36" xfId="3" applyFont="1" applyBorder="1" applyAlignment="1">
      <alignment horizontal="center" vertical="center"/>
    </xf>
    <xf numFmtId="166" fontId="34" fillId="5" borderId="22" xfId="5" applyNumberFormat="1" applyFont="1" applyFill="1" applyBorder="1" applyAlignment="1">
      <alignment horizontal="center" vertical="center"/>
    </xf>
    <xf numFmtId="2" fontId="34" fillId="5" borderId="2" xfId="0" applyNumberFormat="1" applyFont="1" applyFill="1" applyBorder="1" applyAlignment="1">
      <alignment horizontal="center" vertical="center"/>
    </xf>
    <xf numFmtId="2" fontId="34" fillId="5" borderId="28" xfId="0" applyNumberFormat="1" applyFont="1" applyFill="1" applyBorder="1" applyAlignment="1">
      <alignment horizontal="center" vertical="center"/>
    </xf>
    <xf numFmtId="166" fontId="34" fillId="5" borderId="26" xfId="5" applyNumberFormat="1" applyFont="1" applyFill="1" applyBorder="1" applyAlignment="1">
      <alignment horizontal="center" vertical="center"/>
    </xf>
    <xf numFmtId="166" fontId="34" fillId="5" borderId="2" xfId="5" applyNumberFormat="1" applyFont="1" applyFill="1" applyBorder="1" applyAlignment="1">
      <alignment horizontal="center" vertical="center"/>
    </xf>
    <xf numFmtId="166" fontId="34" fillId="5" borderId="28" xfId="5" applyNumberFormat="1" applyFont="1" applyFill="1" applyBorder="1" applyAlignment="1">
      <alignment horizontal="center" vertical="center"/>
    </xf>
    <xf numFmtId="0" fontId="34" fillId="6" borderId="29" xfId="0" applyFont="1" applyFill="1" applyBorder="1" applyAlignment="1">
      <alignment horizontal="left" vertical="center" wrapText="1"/>
    </xf>
    <xf numFmtId="0" fontId="34" fillId="6" borderId="1" xfId="0" applyFont="1" applyFill="1" applyBorder="1" applyAlignment="1">
      <alignment horizontal="left" vertical="center" wrapText="1"/>
    </xf>
    <xf numFmtId="0" fontId="34" fillId="6" borderId="22" xfId="0" applyFont="1" applyFill="1" applyBorder="1" applyAlignment="1">
      <alignment horizontal="center" vertical="center"/>
    </xf>
    <xf numFmtId="166" fontId="14" fillId="0" borderId="32" xfId="0" applyNumberFormat="1" applyFont="1" applyBorder="1" applyAlignment="1">
      <alignment horizontal="center" vertical="center"/>
    </xf>
    <xf numFmtId="166" fontId="14" fillId="0" borderId="31" xfId="0" applyNumberFormat="1" applyFont="1" applyBorder="1" applyAlignment="1">
      <alignment horizontal="center" vertical="center"/>
    </xf>
    <xf numFmtId="0" fontId="34" fillId="0" borderId="14" xfId="0" applyFont="1" applyBorder="1" applyAlignment="1">
      <alignment horizontal="center"/>
    </xf>
    <xf numFmtId="0" fontId="34" fillId="0" borderId="16" xfId="0" applyFont="1" applyBorder="1" applyAlignment="1">
      <alignment horizontal="center"/>
    </xf>
    <xf numFmtId="0" fontId="34" fillId="0" borderId="18" xfId="0" applyFont="1" applyBorder="1" applyAlignment="1">
      <alignment horizontal="left" vertical="center" wrapText="1"/>
    </xf>
    <xf numFmtId="0" fontId="34" fillId="0" borderId="30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4" fillId="0" borderId="32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164" fontId="34" fillId="0" borderId="18" xfId="5" applyFont="1" applyBorder="1" applyAlignment="1">
      <alignment horizontal="center" vertical="center"/>
    </xf>
    <xf numFmtId="164" fontId="34" fillId="0" borderId="31" xfId="5" applyFont="1" applyBorder="1" applyAlignment="1">
      <alignment horizontal="center" vertical="center"/>
    </xf>
    <xf numFmtId="166" fontId="14" fillId="0" borderId="32" xfId="0" applyNumberFormat="1" applyFont="1" applyBorder="1" applyAlignment="1">
      <alignment horizontal="center" vertical="center" shrinkToFit="1"/>
    </xf>
    <xf numFmtId="166" fontId="14" fillId="0" borderId="33" xfId="0" applyNumberFormat="1" applyFont="1" applyBorder="1" applyAlignment="1">
      <alignment horizontal="center" vertical="center" shrinkToFit="1"/>
    </xf>
    <xf numFmtId="0" fontId="34" fillId="5" borderId="29" xfId="0" applyFont="1" applyFill="1" applyBorder="1" applyAlignment="1">
      <alignment horizontal="left" vertical="center" wrapText="1"/>
    </xf>
    <xf numFmtId="0" fontId="34" fillId="5" borderId="1" xfId="0" applyFont="1" applyFill="1" applyBorder="1" applyAlignment="1">
      <alignment horizontal="left" vertical="center" wrapText="1"/>
    </xf>
    <xf numFmtId="2" fontId="34" fillId="9" borderId="2" xfId="0" applyNumberFormat="1" applyFont="1" applyFill="1" applyBorder="1" applyAlignment="1">
      <alignment horizontal="center" vertical="center"/>
    </xf>
    <xf numFmtId="2" fontId="34" fillId="9" borderId="28" xfId="0" applyNumberFormat="1" applyFont="1" applyFill="1" applyBorder="1" applyAlignment="1">
      <alignment horizontal="center" vertical="center"/>
    </xf>
    <xf numFmtId="166" fontId="34" fillId="9" borderId="2" xfId="5" applyNumberFormat="1" applyFont="1" applyFill="1" applyBorder="1" applyAlignment="1">
      <alignment horizontal="center" vertical="center"/>
    </xf>
    <xf numFmtId="166" fontId="34" fillId="9" borderId="40" xfId="5" applyNumberFormat="1" applyFont="1" applyFill="1" applyBorder="1" applyAlignment="1">
      <alignment horizontal="center" vertical="center"/>
    </xf>
    <xf numFmtId="167" fontId="34" fillId="9" borderId="22" xfId="4" applyNumberFormat="1" applyFont="1" applyFill="1" applyBorder="1" applyAlignment="1">
      <alignment horizontal="center" vertical="center"/>
    </xf>
    <xf numFmtId="167" fontId="34" fillId="9" borderId="26" xfId="4" applyNumberFormat="1" applyFont="1" applyFill="1" applyBorder="1" applyAlignment="1">
      <alignment horizontal="center" vertical="center"/>
    </xf>
    <xf numFmtId="0" fontId="34" fillId="9" borderId="29" xfId="0" applyFont="1" applyFill="1" applyBorder="1" applyAlignment="1">
      <alignment horizontal="left" vertical="center" wrapText="1"/>
    </xf>
    <xf numFmtId="0" fontId="34" fillId="9" borderId="1" xfId="0" applyFont="1" applyFill="1" applyBorder="1" applyAlignment="1">
      <alignment horizontal="left" vertical="center" wrapText="1"/>
    </xf>
    <xf numFmtId="0" fontId="34" fillId="9" borderId="22" xfId="0" applyFont="1" applyFill="1" applyBorder="1" applyAlignment="1">
      <alignment horizontal="center" vertical="center"/>
    </xf>
    <xf numFmtId="166" fontId="34" fillId="9" borderId="28" xfId="5" applyNumberFormat="1" applyFont="1" applyFill="1" applyBorder="1" applyAlignment="1">
      <alignment horizontal="center" vertical="center"/>
    </xf>
    <xf numFmtId="166" fontId="34" fillId="9" borderId="36" xfId="5" applyNumberFormat="1" applyFont="1" applyFill="1" applyBorder="1" applyAlignment="1">
      <alignment horizontal="center" vertical="center"/>
    </xf>
    <xf numFmtId="0" fontId="30" fillId="7" borderId="14" xfId="0" applyFont="1" applyFill="1" applyBorder="1" applyAlignment="1">
      <alignment horizontal="center" vertical="center" wrapText="1"/>
    </xf>
    <xf numFmtId="0" fontId="30" fillId="7" borderId="15" xfId="0" applyFont="1" applyFill="1" applyBorder="1" applyAlignment="1">
      <alignment horizontal="center" vertical="center" wrapText="1"/>
    </xf>
    <xf numFmtId="0" fontId="30" fillId="7" borderId="16" xfId="0" applyFont="1" applyFill="1" applyBorder="1" applyAlignment="1">
      <alignment horizontal="center" vertical="center" wrapText="1"/>
    </xf>
    <xf numFmtId="166" fontId="31" fillId="7" borderId="14" xfId="5" applyNumberFormat="1" applyFont="1" applyFill="1" applyBorder="1" applyAlignment="1">
      <alignment horizontal="center" vertical="center" wrapText="1"/>
    </xf>
    <xf numFmtId="166" fontId="31" fillId="7" borderId="15" xfId="5" applyNumberFormat="1" applyFont="1" applyFill="1" applyBorder="1" applyAlignment="1">
      <alignment horizontal="center" vertical="center" wrapText="1"/>
    </xf>
    <xf numFmtId="166" fontId="31" fillId="7" borderId="16" xfId="5" applyNumberFormat="1" applyFont="1" applyFill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166" fontId="32" fillId="0" borderId="14" xfId="0" applyNumberFormat="1" applyFont="1" applyBorder="1" applyAlignment="1">
      <alignment horizontal="center" vertical="center"/>
    </xf>
    <xf numFmtId="166" fontId="32" fillId="0" borderId="15" xfId="0" applyNumberFormat="1" applyFont="1" applyBorder="1" applyAlignment="1">
      <alignment horizontal="center" vertical="center"/>
    </xf>
    <xf numFmtId="166" fontId="32" fillId="0" borderId="16" xfId="0" applyNumberFormat="1" applyFont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34" xfId="0" applyBorder="1" applyAlignment="1">
      <alignment horizontal="center"/>
    </xf>
  </cellXfs>
  <cellStyles count="8">
    <cellStyle name="Денежный" xfId="5" builtinId="4"/>
    <cellStyle name="Нейтральный" xfId="3" builtinId="28"/>
    <cellStyle name="Обычный" xfId="0" builtinId="0"/>
    <cellStyle name="Обычный 2" xfId="7"/>
    <cellStyle name="Плохой" xfId="2" builtinId="27"/>
    <cellStyle name="Процентный" xfId="6" builtinId="5"/>
    <cellStyle name="Финансовый" xfId="4" builtinId="3"/>
    <cellStyle name="Хороший" xfId="1" builtinId="26"/>
  </cellStyles>
  <dxfs count="64"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13" sqref="G13"/>
    </sheetView>
  </sheetViews>
  <sheetFormatPr defaultRowHeight="12.75" x14ac:dyDescent="0.2"/>
  <cols>
    <col min="1" max="16384" width="9.140625" style="7"/>
  </cols>
  <sheetData>
    <row r="1" spans="1:7" ht="16.5" thickTop="1" thickBot="1" x14ac:dyDescent="0.3">
      <c r="A1" s="97" t="s">
        <v>0</v>
      </c>
      <c r="B1" s="97"/>
      <c r="C1" s="98" t="s">
        <v>285</v>
      </c>
      <c r="D1" s="98"/>
      <c r="E1" s="98"/>
      <c r="F1" s="64" t="s">
        <v>276</v>
      </c>
      <c r="G1" s="68">
        <v>0</v>
      </c>
    </row>
    <row r="2" spans="1:7" ht="16.5" thickTop="1" thickBot="1" x14ac:dyDescent="0.25">
      <c r="A2" s="65" t="s">
        <v>282</v>
      </c>
      <c r="B2" s="68">
        <v>0</v>
      </c>
      <c r="C2" s="65" t="s">
        <v>283</v>
      </c>
      <c r="D2" s="68">
        <v>0</v>
      </c>
      <c r="E2" s="65" t="s">
        <v>284</v>
      </c>
      <c r="F2" s="69">
        <v>0</v>
      </c>
    </row>
    <row r="3" spans="1:7" ht="14.25" thickTop="1" thickBot="1" x14ac:dyDescent="0.25">
      <c r="A3" s="96" t="s">
        <v>286</v>
      </c>
      <c r="B3" s="96"/>
      <c r="C3" s="96"/>
      <c r="D3" s="64" t="s">
        <v>276</v>
      </c>
      <c r="E3" s="64" t="s">
        <v>15</v>
      </c>
    </row>
    <row r="4" spans="1:7" ht="16.5" thickTop="1" thickBot="1" x14ac:dyDescent="0.3">
      <c r="A4" s="95" t="s">
        <v>287</v>
      </c>
      <c r="B4" s="95"/>
      <c r="C4" s="95"/>
      <c r="D4" s="66">
        <f>IF(G1=0,0,((B2+0.1)*(D2+0.1))*2+((B2+0.1)*(F2+0.1))*2+((D2+0.1)*(F2+0.1))*2)</f>
        <v>0</v>
      </c>
      <c r="E4" s="67">
        <f>_xlfn.CEILING.MATH(D4*G1,1)</f>
        <v>0</v>
      </c>
    </row>
    <row r="5" spans="1:7" ht="16.5" thickTop="1" thickBot="1" x14ac:dyDescent="0.3">
      <c r="A5" s="95" t="s">
        <v>288</v>
      </c>
      <c r="B5" s="95"/>
      <c r="C5" s="95"/>
      <c r="D5" s="66">
        <f>(B2+D2)*1.1</f>
        <v>0</v>
      </c>
      <c r="E5" s="67">
        <v>0</v>
      </c>
    </row>
    <row r="6" spans="1:7" ht="16.5" thickTop="1" thickBot="1" x14ac:dyDescent="0.3">
      <c r="A6" s="95" t="s">
        <v>289</v>
      </c>
      <c r="B6" s="95"/>
      <c r="C6" s="95"/>
      <c r="D6" s="66">
        <f>G1</f>
        <v>0</v>
      </c>
      <c r="E6" s="67">
        <v>0</v>
      </c>
    </row>
    <row r="7" spans="1:7" ht="16.5" thickTop="1" thickBot="1" x14ac:dyDescent="0.3">
      <c r="A7" s="95" t="s">
        <v>269</v>
      </c>
      <c r="B7" s="95"/>
      <c r="C7" s="95"/>
      <c r="D7" s="66">
        <f>(B2*4+D2*4+F2*4)*1.25</f>
        <v>0</v>
      </c>
      <c r="E7" s="67">
        <v>0</v>
      </c>
    </row>
    <row r="8" spans="1:7" ht="16.5" thickTop="1" thickBot="1" x14ac:dyDescent="0.3">
      <c r="A8" s="65" t="s">
        <v>290</v>
      </c>
      <c r="B8" s="65" t="s">
        <v>291</v>
      </c>
      <c r="C8" s="65">
        <v>0.05</v>
      </c>
      <c r="D8" s="66">
        <f>B2*D2</f>
        <v>0</v>
      </c>
      <c r="E8" s="67">
        <f>_xlfn.CEILING.MATH(D8*G1,2)</f>
        <v>0</v>
      </c>
    </row>
    <row r="9" spans="1:7" ht="16.5" thickTop="1" thickBot="1" x14ac:dyDescent="0.3">
      <c r="A9" s="95" t="s">
        <v>14</v>
      </c>
      <c r="B9" s="95"/>
      <c r="C9" s="95"/>
      <c r="D9" s="66">
        <f>IF(F2/C8&gt;1,"=B2*D2/,2",0)</f>
        <v>0</v>
      </c>
      <c r="E9" s="67">
        <f>_xlfn.CEILING.MATH(D9*G1,1)</f>
        <v>0</v>
      </c>
    </row>
    <row r="10" spans="1:7" ht="14.25" thickTop="1" thickBot="1" x14ac:dyDescent="0.25">
      <c r="A10" s="95"/>
      <c r="B10" s="95"/>
      <c r="C10" s="95"/>
      <c r="D10" s="64"/>
      <c r="E10" s="63"/>
    </row>
    <row r="11" spans="1:7" ht="14.25" thickTop="1" thickBot="1" x14ac:dyDescent="0.25"/>
    <row r="12" spans="1:7" ht="16.5" thickTop="1" thickBot="1" x14ac:dyDescent="0.3">
      <c r="A12" s="97" t="s">
        <v>0</v>
      </c>
      <c r="B12" s="97"/>
      <c r="C12" s="98" t="s">
        <v>292</v>
      </c>
      <c r="D12" s="98"/>
      <c r="E12" s="98"/>
      <c r="F12" s="76" t="s">
        <v>276</v>
      </c>
      <c r="G12" s="68">
        <v>0</v>
      </c>
    </row>
    <row r="13" spans="1:7" ht="16.5" thickTop="1" thickBot="1" x14ac:dyDescent="0.25">
      <c r="A13" s="65" t="s">
        <v>282</v>
      </c>
      <c r="B13" s="68">
        <v>0</v>
      </c>
      <c r="C13" s="65" t="s">
        <v>283</v>
      </c>
      <c r="D13" s="68">
        <v>0</v>
      </c>
      <c r="E13" s="65" t="s">
        <v>284</v>
      </c>
      <c r="F13" s="69">
        <v>0</v>
      </c>
    </row>
    <row r="14" spans="1:7" ht="14.25" thickTop="1" thickBot="1" x14ac:dyDescent="0.25">
      <c r="A14" s="96" t="s">
        <v>286</v>
      </c>
      <c r="B14" s="96"/>
      <c r="C14" s="96"/>
      <c r="D14" s="76" t="s">
        <v>276</v>
      </c>
      <c r="E14" s="76" t="s">
        <v>15</v>
      </c>
    </row>
    <row r="15" spans="1:7" ht="16.5" thickTop="1" thickBot="1" x14ac:dyDescent="0.3">
      <c r="A15" s="95" t="s">
        <v>287</v>
      </c>
      <c r="B15" s="95"/>
      <c r="C15" s="95"/>
      <c r="D15" s="66">
        <f>IF(G12=0,0,((B13+0.1)*(D13+0.1))*2+((B13+0.1)*(F13+0.1))*2+((D13+0.1)*(F13+0.1))*2)</f>
        <v>0</v>
      </c>
      <c r="E15" s="67">
        <f>_xlfn.CEILING.MATH(D15*G12,1)</f>
        <v>0</v>
      </c>
    </row>
    <row r="16" spans="1:7" ht="16.5" thickTop="1" thickBot="1" x14ac:dyDescent="0.3">
      <c r="A16" s="95" t="s">
        <v>288</v>
      </c>
      <c r="B16" s="95"/>
      <c r="C16" s="95"/>
      <c r="D16" s="66">
        <f>(B13+D13)*1.1</f>
        <v>0</v>
      </c>
      <c r="E16" s="67">
        <f>_xlfn.CEILING.MATH(D16*G12,1)</f>
        <v>0</v>
      </c>
    </row>
    <row r="17" spans="1:5" ht="16.5" thickTop="1" thickBot="1" x14ac:dyDescent="0.3">
      <c r="A17" s="95" t="s">
        <v>289</v>
      </c>
      <c r="B17" s="95"/>
      <c r="C17" s="95"/>
      <c r="D17" s="66">
        <f>G12</f>
        <v>0</v>
      </c>
      <c r="E17" s="67">
        <f>D17</f>
        <v>0</v>
      </c>
    </row>
    <row r="18" spans="1:5" ht="16.5" thickTop="1" thickBot="1" x14ac:dyDescent="0.3">
      <c r="A18" s="95" t="s">
        <v>269</v>
      </c>
      <c r="B18" s="95"/>
      <c r="C18" s="95"/>
      <c r="D18" s="66">
        <f>(B13*4+D13*4+F13*4)*1.25</f>
        <v>0</v>
      </c>
      <c r="E18" s="67">
        <f>_xlfn.CEILING.MATH(D18*G12,5)</f>
        <v>0</v>
      </c>
    </row>
    <row r="19" spans="1:5" ht="16.5" thickTop="1" thickBot="1" x14ac:dyDescent="0.3">
      <c r="A19" s="65" t="s">
        <v>290</v>
      </c>
      <c r="B19" s="65" t="s">
        <v>291</v>
      </c>
      <c r="C19" s="65">
        <v>0.1</v>
      </c>
      <c r="D19" s="66">
        <f>B13*D13</f>
        <v>0</v>
      </c>
      <c r="E19" s="67">
        <f>_xlfn.CEILING.MATH(D19*G12,2)</f>
        <v>0</v>
      </c>
    </row>
    <row r="20" spans="1:5" ht="16.5" thickTop="1" thickBot="1" x14ac:dyDescent="0.3">
      <c r="A20" s="95" t="s">
        <v>14</v>
      </c>
      <c r="B20" s="95"/>
      <c r="C20" s="95"/>
      <c r="D20" s="66">
        <f>IF(F13/C19&gt;1,B13*D13*0.2*(F13/C19-1),0)</f>
        <v>0</v>
      </c>
      <c r="E20" s="67">
        <f>_xlfn.CEILING.MATH(D20*G12,1)</f>
        <v>0</v>
      </c>
    </row>
    <row r="21" spans="1:5" ht="14.25" thickTop="1" thickBot="1" x14ac:dyDescent="0.25">
      <c r="A21" s="95"/>
      <c r="B21" s="95"/>
      <c r="C21" s="95"/>
      <c r="D21" s="76"/>
      <c r="E21" s="63"/>
    </row>
    <row r="22" spans="1:5" ht="13.5" thickTop="1" x14ac:dyDescent="0.2"/>
  </sheetData>
  <mergeCells count="18">
    <mergeCell ref="A17:C17"/>
    <mergeCell ref="A18:C18"/>
    <mergeCell ref="A20:C20"/>
    <mergeCell ref="A21:C21"/>
    <mergeCell ref="A12:B12"/>
    <mergeCell ref="C12:E12"/>
    <mergeCell ref="A14:C14"/>
    <mergeCell ref="A15:C15"/>
    <mergeCell ref="A16:C16"/>
    <mergeCell ref="A7:C7"/>
    <mergeCell ref="A9:C9"/>
    <mergeCell ref="A10:C10"/>
    <mergeCell ref="A3:C3"/>
    <mergeCell ref="A1:B1"/>
    <mergeCell ref="C1:E1"/>
    <mergeCell ref="A4:C4"/>
    <mergeCell ref="A5:C5"/>
    <mergeCell ref="A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1"/>
  <sheetViews>
    <sheetView topLeftCell="A12" zoomScale="90" zoomScaleNormal="90" workbookViewId="0">
      <selection activeCell="A16" sqref="A16:C16"/>
    </sheetView>
  </sheetViews>
  <sheetFormatPr defaultRowHeight="15" x14ac:dyDescent="0.25"/>
  <cols>
    <col min="1" max="3" width="12.140625" customWidth="1"/>
    <col min="4" max="4" width="16.7109375" bestFit="1" customWidth="1"/>
    <col min="5" max="5" width="15.42578125" bestFit="1" customWidth="1"/>
    <col min="9" max="9" width="10" customWidth="1"/>
    <col min="10" max="10" width="17.7109375" customWidth="1"/>
    <col min="12" max="12" width="10.7109375" customWidth="1"/>
    <col min="13" max="13" width="7.7109375" customWidth="1"/>
    <col min="14" max="16" width="10" customWidth="1"/>
    <col min="17" max="19" width="9.7109375" customWidth="1"/>
    <col min="20" max="22" width="10.7109375" customWidth="1"/>
    <col min="23" max="23" width="14.85546875" bestFit="1" customWidth="1"/>
    <col min="24" max="24" width="18.42578125" bestFit="1" customWidth="1"/>
    <col min="26" max="26" width="12.5703125" bestFit="1" customWidth="1"/>
  </cols>
  <sheetData>
    <row r="1" spans="1:26" ht="16.5" x14ac:dyDescent="0.3">
      <c r="A1" s="107" t="s">
        <v>16</v>
      </c>
      <c r="B1" s="108"/>
      <c r="C1" s="109"/>
      <c r="D1" s="107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9"/>
      <c r="Q1" s="1"/>
      <c r="R1" s="1"/>
      <c r="S1" s="1"/>
      <c r="T1" s="1"/>
      <c r="U1" s="1"/>
      <c r="V1" s="1"/>
      <c r="W1" s="1"/>
      <c r="X1" s="90"/>
    </row>
    <row r="2" spans="1:26" ht="18.75" thickBot="1" x14ac:dyDescent="0.35">
      <c r="A2" s="107" t="s">
        <v>0</v>
      </c>
      <c r="B2" s="108"/>
      <c r="C2" s="109"/>
      <c r="D2" s="104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1"/>
      <c r="R2" s="1"/>
      <c r="S2" s="1"/>
      <c r="T2" s="1"/>
      <c r="U2" s="102" t="s">
        <v>17</v>
      </c>
      <c r="V2" s="103"/>
      <c r="W2" s="1"/>
      <c r="X2" s="91">
        <f>_xlfn.CEILING.MATH(N5)+N8</f>
        <v>965793</v>
      </c>
    </row>
    <row r="3" spans="1:26" ht="18.75" customHeight="1" thickBot="1" x14ac:dyDescent="0.35">
      <c r="A3" s="99" t="s">
        <v>18</v>
      </c>
      <c r="B3" s="100"/>
      <c r="C3" s="100"/>
      <c r="D3" s="100"/>
      <c r="E3" s="100"/>
      <c r="F3" s="101"/>
      <c r="G3" s="99" t="s">
        <v>19</v>
      </c>
      <c r="H3" s="100"/>
      <c r="I3" s="100"/>
      <c r="J3" s="138"/>
      <c r="K3" s="135" t="s">
        <v>279</v>
      </c>
      <c r="L3" s="136"/>
      <c r="M3" s="137"/>
      <c r="N3" s="132" t="s">
        <v>280</v>
      </c>
      <c r="O3" s="133"/>
      <c r="P3" s="134"/>
      <c r="Q3" s="130" t="s">
        <v>20</v>
      </c>
      <c r="R3" s="131"/>
      <c r="S3" s="26">
        <v>1</v>
      </c>
      <c r="T3" s="27" t="s">
        <v>281</v>
      </c>
      <c r="U3" s="128">
        <f>IFERROR((T11-SUM(N5,N8))/SUM(N5,N8),"")</f>
        <v>0.4499999999999999</v>
      </c>
      <c r="V3" s="129"/>
      <c r="W3" s="1"/>
    </row>
    <row r="4" spans="1:26" ht="24" customHeight="1" thickBot="1" x14ac:dyDescent="0.35">
      <c r="A4" s="206"/>
      <c r="B4" s="207"/>
      <c r="C4" s="207"/>
      <c r="D4" s="207"/>
      <c r="E4" s="207"/>
      <c r="F4" s="208"/>
      <c r="G4" s="119"/>
      <c r="H4" s="120"/>
      <c r="I4" s="120"/>
      <c r="J4" s="121"/>
      <c r="K4" s="224">
        <f>S4*V4</f>
        <v>89.25</v>
      </c>
      <c r="L4" s="225"/>
      <c r="M4" s="226"/>
      <c r="N4" s="227">
        <f>IFERROR(T11/K4,0)</f>
        <v>15690.750885154061</v>
      </c>
      <c r="O4" s="228"/>
      <c r="P4" s="229"/>
      <c r="Q4" s="107" t="s">
        <v>316</v>
      </c>
      <c r="R4" s="109"/>
      <c r="S4" s="28">
        <v>17.5</v>
      </c>
      <c r="T4" s="107" t="s">
        <v>22</v>
      </c>
      <c r="U4" s="109"/>
      <c r="V4" s="88">
        <v>5.0999999999999996</v>
      </c>
      <c r="W4" s="89" t="s">
        <v>23</v>
      </c>
    </row>
    <row r="5" spans="1:26" ht="36" customHeight="1" thickBot="1" x14ac:dyDescent="0.3">
      <c r="A5" s="209"/>
      <c r="B5" s="210"/>
      <c r="C5" s="210"/>
      <c r="D5" s="210"/>
      <c r="E5" s="210"/>
      <c r="F5" s="211"/>
      <c r="G5" s="122"/>
      <c r="H5" s="123"/>
      <c r="I5" s="123"/>
      <c r="J5" s="124"/>
      <c r="K5" s="230"/>
      <c r="L5" s="231"/>
      <c r="M5" s="232"/>
      <c r="N5" s="233">
        <f>_xlfn.CEILING.MATH(SUM(O51,T5:V8),0.01)</f>
        <v>965792.77</v>
      </c>
      <c r="O5" s="234"/>
      <c r="P5" s="235"/>
      <c r="Q5" s="236"/>
      <c r="R5" s="237"/>
      <c r="S5" s="238"/>
      <c r="T5" s="239">
        <f>(O51+T6+T7+T8)*W5</f>
        <v>56016.523254608175</v>
      </c>
      <c r="U5" s="240"/>
      <c r="V5" s="241"/>
      <c r="W5" s="79">
        <v>6.1571758885620054E-2</v>
      </c>
      <c r="X5" s="78">
        <f>IFERROR(T5/T11,"")</f>
        <v>4.0000387457009082E-2</v>
      </c>
      <c r="Y5" s="54">
        <v>4.0000500000000001E-2</v>
      </c>
      <c r="Z5" s="55">
        <f>ABS(X5-Y5)</f>
        <v>1.1254299091961739E-7</v>
      </c>
    </row>
    <row r="6" spans="1:26" ht="36" customHeight="1" thickBot="1" x14ac:dyDescent="0.3">
      <c r="A6" s="209"/>
      <c r="B6" s="210"/>
      <c r="C6" s="210"/>
      <c r="D6" s="210"/>
      <c r="E6" s="210"/>
      <c r="F6" s="211"/>
      <c r="G6" s="122"/>
      <c r="H6" s="123"/>
      <c r="I6" s="123"/>
      <c r="J6" s="124"/>
      <c r="K6" s="215"/>
      <c r="L6" s="216"/>
      <c r="M6" s="217"/>
      <c r="N6" s="242">
        <f>IFERROR((T11-SUM(N5)-N8)/T11,0)</f>
        <v>0.31034482758620685</v>
      </c>
      <c r="O6" s="243"/>
      <c r="P6" s="244"/>
      <c r="Q6" s="116"/>
      <c r="R6" s="117"/>
      <c r="S6" s="118"/>
      <c r="T6" s="113">
        <f>IF((O51+T7+T8)*W6&gt;600000,600000,(O51+T7+T8)*W6)</f>
        <v>140040.51185142083</v>
      </c>
      <c r="U6" s="114"/>
      <c r="V6" s="115"/>
      <c r="W6" s="79">
        <v>0.18193323608650563</v>
      </c>
      <c r="X6" s="78">
        <f>IFERROR(T6/T11,"")</f>
        <v>0.10000040002971598</v>
      </c>
      <c r="Y6" s="54">
        <v>0.10000050000000001</v>
      </c>
      <c r="Z6" s="55">
        <f>ABS(X6-Y6)</f>
        <v>9.997028402319863E-8</v>
      </c>
    </row>
    <row r="7" spans="1:26" ht="36" customHeight="1" thickBot="1" x14ac:dyDescent="0.3">
      <c r="A7" s="209"/>
      <c r="B7" s="210"/>
      <c r="C7" s="210"/>
      <c r="D7" s="210"/>
      <c r="E7" s="210"/>
      <c r="F7" s="211"/>
      <c r="G7" s="122"/>
      <c r="H7" s="123"/>
      <c r="I7" s="123"/>
      <c r="J7" s="124"/>
      <c r="K7" s="215"/>
      <c r="L7" s="216"/>
      <c r="M7" s="217"/>
      <c r="N7" s="159">
        <f>T11-SUM(N5,N8)</f>
        <v>434606.74649999989</v>
      </c>
      <c r="O7" s="160"/>
      <c r="P7" s="161"/>
      <c r="Q7" s="116"/>
      <c r="R7" s="117"/>
      <c r="S7" s="118"/>
      <c r="T7" s="113">
        <f>(O51+T8)*W7</f>
        <v>28008.627312424425</v>
      </c>
      <c r="U7" s="114"/>
      <c r="V7" s="115"/>
      <c r="W7" s="79">
        <v>3.776136439133989E-2</v>
      </c>
      <c r="X7" s="78">
        <f>IFERROR(T7/N9,"")</f>
        <v>2.0000454807656907E-2</v>
      </c>
      <c r="Y7" s="54">
        <v>2.0000500000000001E-2</v>
      </c>
      <c r="Z7" s="55">
        <f>ABS(X7-Y7)</f>
        <v>4.5192343093442E-8</v>
      </c>
    </row>
    <row r="8" spans="1:26" ht="36" customHeight="1" thickBot="1" x14ac:dyDescent="0.3">
      <c r="A8" s="209"/>
      <c r="B8" s="210"/>
      <c r="C8" s="210"/>
      <c r="D8" s="210"/>
      <c r="E8" s="210"/>
      <c r="F8" s="211"/>
      <c r="G8" s="122"/>
      <c r="H8" s="123"/>
      <c r="I8" s="123"/>
      <c r="J8" s="124"/>
      <c r="K8" s="218"/>
      <c r="L8" s="219"/>
      <c r="M8" s="220"/>
      <c r="N8" s="221">
        <f>SUMPRODUCT(K91:L92,M91:N92)</f>
        <v>0</v>
      </c>
      <c r="O8" s="222"/>
      <c r="P8" s="223"/>
      <c r="Q8" s="110"/>
      <c r="R8" s="111"/>
      <c r="S8" s="112"/>
      <c r="T8" s="193">
        <f>O51*W8</f>
        <v>182052.60027521852</v>
      </c>
      <c r="U8" s="194"/>
      <c r="V8" s="195"/>
      <c r="W8" s="79">
        <v>0.32528299980652775</v>
      </c>
      <c r="X8" s="78">
        <f>IFERROR(T8/N9,"")</f>
        <v>0.13000047320440278</v>
      </c>
      <c r="Y8" s="54">
        <v>0.13000049999999999</v>
      </c>
      <c r="Z8" s="55">
        <f>ABS(X8-Y8)</f>
        <v>2.6795597213302713E-8</v>
      </c>
    </row>
    <row r="9" spans="1:26" ht="36" customHeight="1" thickBot="1" x14ac:dyDescent="0.3">
      <c r="A9" s="209"/>
      <c r="B9" s="210"/>
      <c r="C9" s="210"/>
      <c r="D9" s="210"/>
      <c r="E9" s="210"/>
      <c r="F9" s="211"/>
      <c r="G9" s="122"/>
      <c r="H9" s="123"/>
      <c r="I9" s="123"/>
      <c r="J9" s="124"/>
      <c r="K9" s="307"/>
      <c r="L9" s="308"/>
      <c r="M9" s="309"/>
      <c r="N9" s="310">
        <f>_xlfn.CEILING.MATH(N5*VLOOKUP(T3,Цены!$H$3:$I$14,2,1),0.01)</f>
        <v>1400399.52</v>
      </c>
      <c r="O9" s="311"/>
      <c r="P9" s="312"/>
      <c r="Q9" s="313"/>
      <c r="R9" s="314"/>
      <c r="S9" s="315"/>
      <c r="T9" s="316">
        <f>_xlfn.CEILING.MATH(T11*W9,5)</f>
        <v>1474110</v>
      </c>
      <c r="U9" s="317"/>
      <c r="V9" s="318"/>
      <c r="W9" s="79">
        <v>1.0526322954774519</v>
      </c>
      <c r="X9" s="78">
        <f>IFERROR((T9-T11)/T9,"")</f>
        <v>5.0003380683938163E-2</v>
      </c>
      <c r="Y9" s="54">
        <v>5.0000700000000002E-2</v>
      </c>
      <c r="Z9" s="55">
        <f>ABS(X9-Y9)</f>
        <v>2.6806839381610104E-6</v>
      </c>
    </row>
    <row r="10" spans="1:26" ht="18" customHeight="1" thickBot="1" x14ac:dyDescent="0.3">
      <c r="A10" s="209"/>
      <c r="B10" s="210"/>
      <c r="C10" s="210"/>
      <c r="D10" s="210"/>
      <c r="E10" s="210"/>
      <c r="F10" s="211"/>
      <c r="G10" s="122"/>
      <c r="H10" s="123"/>
      <c r="I10" s="123"/>
      <c r="J10" s="124"/>
      <c r="K10" s="319"/>
      <c r="L10" s="320"/>
      <c r="M10" s="321"/>
      <c r="N10" s="319"/>
      <c r="O10" s="320"/>
      <c r="P10" s="321"/>
      <c r="Q10" s="319"/>
      <c r="R10" s="320"/>
      <c r="S10" s="321"/>
      <c r="T10" s="319"/>
      <c r="U10" s="320"/>
      <c r="V10" s="321"/>
      <c r="W10" s="86"/>
      <c r="X10" s="87"/>
      <c r="Z10" s="56">
        <f>SUM(Z5:Z8)</f>
        <v>2.8450121524956073E-7</v>
      </c>
    </row>
    <row r="11" spans="1:26" ht="18" customHeight="1" x14ac:dyDescent="0.25">
      <c r="A11" s="209"/>
      <c r="B11" s="210"/>
      <c r="C11" s="210"/>
      <c r="D11" s="210"/>
      <c r="E11" s="210"/>
      <c r="F11" s="211"/>
      <c r="G11" s="122"/>
      <c r="H11" s="123"/>
      <c r="I11" s="123"/>
      <c r="J11" s="124"/>
      <c r="K11" s="187"/>
      <c r="L11" s="188"/>
      <c r="M11" s="189"/>
      <c r="N11" s="181">
        <f>N8*1.45-N8</f>
        <v>0</v>
      </c>
      <c r="O11" s="182"/>
      <c r="P11" s="183"/>
      <c r="Q11" s="141"/>
      <c r="R11" s="142"/>
      <c r="S11" s="143"/>
      <c r="T11" s="150">
        <f>SUM(N5)*VLOOKUP(T3,Цены!$H$3:$I$14,2,1)+N8*1.45</f>
        <v>1400399.5164999999</v>
      </c>
      <c r="U11" s="151"/>
      <c r="V11" s="152"/>
      <c r="W11" s="196"/>
    </row>
    <row r="12" spans="1:26" ht="18" customHeight="1" thickBot="1" x14ac:dyDescent="0.3">
      <c r="A12" s="212"/>
      <c r="B12" s="213"/>
      <c r="C12" s="213"/>
      <c r="D12" s="213"/>
      <c r="E12" s="213"/>
      <c r="F12" s="214"/>
      <c r="G12" s="125"/>
      <c r="H12" s="126"/>
      <c r="I12" s="126"/>
      <c r="J12" s="127"/>
      <c r="K12" s="190"/>
      <c r="L12" s="191"/>
      <c r="M12" s="192"/>
      <c r="N12" s="184"/>
      <c r="O12" s="185"/>
      <c r="P12" s="186"/>
      <c r="Q12" s="144"/>
      <c r="R12" s="145"/>
      <c r="S12" s="146"/>
      <c r="T12" s="153"/>
      <c r="U12" s="154"/>
      <c r="V12" s="155"/>
      <c r="W12" s="196"/>
    </row>
    <row r="13" spans="1:26" ht="17.25" customHeight="1" thickBot="1" x14ac:dyDescent="0.35">
      <c r="A13" s="197" t="s">
        <v>24</v>
      </c>
      <c r="B13" s="197"/>
      <c r="C13" s="197"/>
      <c r="D13" s="197"/>
      <c r="E13" s="198"/>
      <c r="F13" s="198"/>
      <c r="G13" s="198"/>
      <c r="H13" s="198"/>
      <c r="I13" s="198"/>
      <c r="J13" s="198"/>
      <c r="K13" s="197"/>
      <c r="L13" s="197"/>
      <c r="M13" s="197"/>
      <c r="N13" s="197"/>
      <c r="O13" s="197"/>
      <c r="P13" s="199"/>
      <c r="Q13" s="147"/>
      <c r="R13" s="148"/>
      <c r="S13" s="149"/>
      <c r="T13" s="156"/>
      <c r="U13" s="157"/>
      <c r="V13" s="158"/>
      <c r="W13" s="1"/>
    </row>
    <row r="14" spans="1:26" ht="17.25" thickBot="1" x14ac:dyDescent="0.3">
      <c r="A14" s="200" t="s">
        <v>25</v>
      </c>
      <c r="B14" s="201"/>
      <c r="C14" s="201"/>
      <c r="D14" s="202"/>
      <c r="E14" s="139" t="s">
        <v>26</v>
      </c>
      <c r="F14" s="139" t="s">
        <v>27</v>
      </c>
      <c r="G14" s="203" t="s">
        <v>28</v>
      </c>
      <c r="H14" s="136"/>
      <c r="I14" s="137"/>
      <c r="J14" s="204" t="s">
        <v>28</v>
      </c>
      <c r="K14" s="169" t="s">
        <v>29</v>
      </c>
      <c r="L14" s="170"/>
      <c r="M14" s="169" t="s">
        <v>30</v>
      </c>
      <c r="N14" s="170"/>
      <c r="O14" s="169" t="s">
        <v>31</v>
      </c>
      <c r="P14" s="170"/>
      <c r="Q14" s="173" t="s">
        <v>32</v>
      </c>
      <c r="R14" s="174"/>
      <c r="S14" s="173" t="s">
        <v>33</v>
      </c>
      <c r="T14" s="174"/>
      <c r="U14" s="173" t="s">
        <v>34</v>
      </c>
      <c r="V14" s="174"/>
      <c r="W14" s="139" t="s">
        <v>9</v>
      </c>
    </row>
    <row r="15" spans="1:26" ht="17.25" thickBot="1" x14ac:dyDescent="0.3">
      <c r="A15" s="200" t="s">
        <v>35</v>
      </c>
      <c r="B15" s="201"/>
      <c r="C15" s="202"/>
      <c r="D15" s="2" t="s">
        <v>19</v>
      </c>
      <c r="E15" s="140"/>
      <c r="F15" s="140"/>
      <c r="G15" s="3" t="s">
        <v>8</v>
      </c>
      <c r="H15" s="3" t="s">
        <v>11</v>
      </c>
      <c r="I15" s="4" t="s">
        <v>1</v>
      </c>
      <c r="J15" s="205"/>
      <c r="K15" s="171"/>
      <c r="L15" s="172"/>
      <c r="M15" s="171"/>
      <c r="N15" s="172"/>
      <c r="O15" s="171"/>
      <c r="P15" s="172"/>
      <c r="Q15" s="171"/>
      <c r="R15" s="172"/>
      <c r="S15" s="171"/>
      <c r="T15" s="172"/>
      <c r="U15" s="171"/>
      <c r="V15" s="172"/>
      <c r="W15" s="140"/>
    </row>
    <row r="16" spans="1:26" ht="16.5" customHeight="1" x14ac:dyDescent="0.25">
      <c r="A16" s="245" t="s">
        <v>295</v>
      </c>
      <c r="B16" s="246"/>
      <c r="C16" s="246"/>
      <c r="D16" s="29"/>
      <c r="E16" s="30" t="str">
        <f>IF(ISNA(VLOOKUP(A16,Цены!$A$3:$F$477,2)),"",VLOOKUP(A16,Цены!$A$3:$F$477,2,0))</f>
        <v>в производстве</v>
      </c>
      <c r="F16" s="30" t="str">
        <f>IF(ISNA(VLOOKUP(A16,Цены!$A$3:$D$477,3)),"",VLOOKUP(A16,Цены!$A$3:$D$477,3,0))</f>
        <v>шт.</v>
      </c>
      <c r="G16" s="31" t="str">
        <f>IF($F$16="м2",1000,"")</f>
        <v/>
      </c>
      <c r="H16" s="31" t="str">
        <f>IF($F16="м2",1000,"")</f>
        <v/>
      </c>
      <c r="I16" s="32">
        <f>IFERROR(CEILING(G16*H16/1000000,0.5),0)</f>
        <v>0</v>
      </c>
      <c r="J16" s="33">
        <f>IF(I16=0,1000,"")</f>
        <v>1000</v>
      </c>
      <c r="K16" s="247">
        <v>25</v>
      </c>
      <c r="L16" s="247"/>
      <c r="M16" s="175">
        <f>IF(ISNA(VLOOKUP(A16,Цены!$A$3:$D$477,4)),"0",VLOOKUP(A16,Цены!$A$3:$D$477,4,0))</f>
        <v>22.5</v>
      </c>
      <c r="N16" s="175"/>
      <c r="O16" s="175">
        <f t="shared" ref="O16:O35" si="0">IF(E16="деталь",K16*M16*$S$3,IF(F16="м2",I16*K16,CEILING(J16*K16,500)/1000)*$S$3*M16)</f>
        <v>562.5</v>
      </c>
      <c r="P16" s="175"/>
      <c r="Q16" s="248">
        <f t="shared" ref="Q16" si="1">IF(F16="м2",G16*H16*K16/1000000,J16*K16/1000)</f>
        <v>25</v>
      </c>
      <c r="R16" s="249"/>
      <c r="S16" s="175">
        <f>Q16*M16</f>
        <v>562.5</v>
      </c>
      <c r="T16" s="178"/>
      <c r="U16" s="179">
        <f>IF(F16="м2",CEILING(G16*H16*K16/1000000,0.1),CEILING(J16*K16,500)/1000)</f>
        <v>25</v>
      </c>
      <c r="V16" s="180"/>
      <c r="W16" s="34">
        <f>IF(ISNA(VLOOKUP(A16,Цены!$A$3:$E$477,5)),"",VLOOKUP(A16,Цены!$A$3:$E$477,5,0)*Q16)</f>
        <v>0</v>
      </c>
    </row>
    <row r="17" spans="1:23" ht="16.5" customHeight="1" x14ac:dyDescent="0.25">
      <c r="A17" s="245" t="s">
        <v>298</v>
      </c>
      <c r="B17" s="246"/>
      <c r="C17" s="246"/>
      <c r="D17" s="35"/>
      <c r="E17" s="30" t="str">
        <f>IF(ISNA(VLOOKUP(A17,Цены!$A$3:$F$477,2)),"",VLOOKUP(A17,Цены!$A$3:$F$477,2,0))</f>
        <v>в производстве</v>
      </c>
      <c r="F17" s="30" t="str">
        <f>IF(ISNA(VLOOKUP(A17,Цены!$A$3:$D$477,3)),"",VLOOKUP(A17,Цены!$A$3:$D$477,3,0))</f>
        <v>шт.</v>
      </c>
      <c r="G17" s="31" t="str">
        <f t="shared" ref="G17:G43" si="2">IF(F17="м2",1000,"")</f>
        <v/>
      </c>
      <c r="H17" s="31" t="str">
        <f t="shared" ref="H17:H50" si="3">IF($F17="м2",1000,"")</f>
        <v/>
      </c>
      <c r="I17" s="32">
        <f t="shared" ref="I17:I43" si="4">IFERROR(CEILING(G17*H17/1000000,0.5),0)</f>
        <v>0</v>
      </c>
      <c r="J17" s="33">
        <f t="shared" ref="J17:J43" si="5">IF(I17=0,1000,"")</f>
        <v>1000</v>
      </c>
      <c r="K17" s="247">
        <v>200</v>
      </c>
      <c r="L17" s="247"/>
      <c r="M17" s="250">
        <f>IF(ISNA(VLOOKUP(A17,Цены!$A$3:$D$477,4)),"0",VLOOKUP(A17,Цены!$A$3:$D$477,4,0))</f>
        <v>27.8</v>
      </c>
      <c r="N17" s="251"/>
      <c r="O17" s="175">
        <f t="shared" si="0"/>
        <v>5560</v>
      </c>
      <c r="P17" s="175"/>
      <c r="Q17" s="176">
        <f>IF(F17="м2",G17*H17*K17/1000000,J17*K17/1000)</f>
        <v>200</v>
      </c>
      <c r="R17" s="177"/>
      <c r="S17" s="175">
        <f t="shared" ref="S17:S32" si="6">Q17*M17</f>
        <v>5560</v>
      </c>
      <c r="T17" s="178"/>
      <c r="U17" s="179">
        <f t="shared" ref="U17:U43" si="7">IF(F17="м2",CEILING(G17*H17*K17/1000000,0.1),CEILING(J17*K17,500)/1000)</f>
        <v>200</v>
      </c>
      <c r="V17" s="180"/>
      <c r="W17" s="34">
        <f>IF(ISNA(VLOOKUP(A17,Цены!$A$3:$E$477,5)),"",VLOOKUP(A17,Цены!$A$3:$E$477,5,0)*Q17)</f>
        <v>0</v>
      </c>
    </row>
    <row r="18" spans="1:23" ht="16.5" customHeight="1" x14ac:dyDescent="0.25">
      <c r="A18" s="245" t="s">
        <v>307</v>
      </c>
      <c r="B18" s="246"/>
      <c r="C18" s="246"/>
      <c r="D18" s="35"/>
      <c r="E18" s="30" t="str">
        <f>IF(ISNA(VLOOKUP(A18,Цены!$A$3:$F$477,2)),"",VLOOKUP(A18,Цены!$A$3:$F$477,2,0))</f>
        <v>перекупное</v>
      </c>
      <c r="F18" s="30" t="str">
        <f>IF(ISNA(VLOOKUP(A18,Цены!$A$3:$D$477,3)),"",VLOOKUP(A18,Цены!$A$3:$D$477,3,0))</f>
        <v>м.п.</v>
      </c>
      <c r="G18" s="31" t="str">
        <f t="shared" si="2"/>
        <v/>
      </c>
      <c r="H18" s="31" t="str">
        <f t="shared" si="3"/>
        <v/>
      </c>
      <c r="I18" s="32">
        <f t="shared" si="4"/>
        <v>0</v>
      </c>
      <c r="J18" s="33">
        <f t="shared" si="5"/>
        <v>1000</v>
      </c>
      <c r="K18" s="247">
        <v>4000</v>
      </c>
      <c r="L18" s="247"/>
      <c r="M18" s="250">
        <f>IF(ISNA(VLOOKUP(A18,Цены!$A$3:$D$477,4)),"0",VLOOKUP(A18,Цены!$A$3:$D$477,4,0))</f>
        <v>6.2</v>
      </c>
      <c r="N18" s="251"/>
      <c r="O18" s="175">
        <f t="shared" si="0"/>
        <v>24800</v>
      </c>
      <c r="P18" s="175"/>
      <c r="Q18" s="252">
        <f t="shared" ref="Q18:Q43" si="8">IF(F18="м2",G18*H18*K18/1000000,J18*K18/1000)</f>
        <v>4000</v>
      </c>
      <c r="R18" s="177"/>
      <c r="S18" s="175">
        <f t="shared" si="6"/>
        <v>24800</v>
      </c>
      <c r="T18" s="178"/>
      <c r="U18" s="179">
        <f t="shared" si="7"/>
        <v>4000</v>
      </c>
      <c r="V18" s="180"/>
      <c r="W18" s="34">
        <f>IF(ISNA(VLOOKUP(A18,Цены!$A$3:$E$477,5)),"",VLOOKUP(A18,Цены!$A$3:$E$477,5,0)*Q18)</f>
        <v>0</v>
      </c>
    </row>
    <row r="19" spans="1:23" ht="16.5" customHeight="1" x14ac:dyDescent="0.25">
      <c r="A19" s="245" t="s">
        <v>308</v>
      </c>
      <c r="B19" s="246"/>
      <c r="C19" s="246"/>
      <c r="D19" s="35"/>
      <c r="E19" s="30" t="str">
        <f>IF(ISNA(VLOOKUP(A19,Цены!$A$3:$F$477,2)),"",VLOOKUP(A19,Цены!$A$3:$F$477,2,0))</f>
        <v>перекупное</v>
      </c>
      <c r="F19" s="30" t="str">
        <f>IF(ISNA(VLOOKUP(A19,Цены!$A$3:$D$477,3)),"",VLOOKUP(A19,Цены!$A$3:$D$477,3,0))</f>
        <v>м.п.</v>
      </c>
      <c r="G19" s="31" t="str">
        <f t="shared" si="2"/>
        <v/>
      </c>
      <c r="H19" s="31" t="str">
        <f t="shared" si="3"/>
        <v/>
      </c>
      <c r="I19" s="32">
        <f t="shared" si="4"/>
        <v>0</v>
      </c>
      <c r="J19" s="33">
        <f t="shared" si="5"/>
        <v>1000</v>
      </c>
      <c r="K19" s="247">
        <v>9000</v>
      </c>
      <c r="L19" s="247"/>
      <c r="M19" s="250">
        <f>IF(ISNA(VLOOKUP(A19,Цены!$A$3:$D$477,4)),"0",VLOOKUP(A19,Цены!$A$3:$D$477,4,0))</f>
        <v>12.8</v>
      </c>
      <c r="N19" s="251"/>
      <c r="O19" s="175">
        <f t="shared" si="0"/>
        <v>115200</v>
      </c>
      <c r="P19" s="175"/>
      <c r="Q19" s="252">
        <f t="shared" si="8"/>
        <v>9000</v>
      </c>
      <c r="R19" s="177"/>
      <c r="S19" s="175">
        <f t="shared" si="6"/>
        <v>115200</v>
      </c>
      <c r="T19" s="178"/>
      <c r="U19" s="179">
        <f t="shared" si="7"/>
        <v>9000</v>
      </c>
      <c r="V19" s="180"/>
      <c r="W19" s="34">
        <f>IF(ISNA(VLOOKUP(A19,Цены!$A$3:$E$477,5)),"",VLOOKUP(A19,Цены!$A$3:$E$477,5,0)*Q19)</f>
        <v>0</v>
      </c>
    </row>
    <row r="20" spans="1:23" ht="16.5" customHeight="1" x14ac:dyDescent="0.25">
      <c r="A20" s="245" t="s">
        <v>309</v>
      </c>
      <c r="B20" s="246"/>
      <c r="C20" s="246"/>
      <c r="D20" s="35"/>
      <c r="E20" s="30" t="str">
        <f>IF(ISNA(VLOOKUP(A20,Цены!$A$3:$F$477,2)),"",VLOOKUP(A20,Цены!$A$3:$F$477,2,0))</f>
        <v>перекупное</v>
      </c>
      <c r="F20" s="30" t="str">
        <f>IF(ISNA(VLOOKUP(A20,Цены!$A$3:$D$477,3)),"",VLOOKUP(A20,Цены!$A$3:$D$477,3,0))</f>
        <v>м.п.</v>
      </c>
      <c r="G20" s="31" t="str">
        <f t="shared" si="2"/>
        <v/>
      </c>
      <c r="H20" s="31" t="str">
        <f t="shared" si="3"/>
        <v/>
      </c>
      <c r="I20" s="32">
        <f t="shared" si="4"/>
        <v>0</v>
      </c>
      <c r="J20" s="33">
        <f t="shared" si="5"/>
        <v>1000</v>
      </c>
      <c r="K20" s="247">
        <v>9000</v>
      </c>
      <c r="L20" s="247"/>
      <c r="M20" s="250">
        <f>IF(ISNA(VLOOKUP(A20,Цены!$A$3:$D$477,4)),"0",VLOOKUP(A20,Цены!$A$3:$D$477,4,0))</f>
        <v>22.7</v>
      </c>
      <c r="N20" s="251"/>
      <c r="O20" s="175">
        <f t="shared" si="0"/>
        <v>204300</v>
      </c>
      <c r="P20" s="175"/>
      <c r="Q20" s="252">
        <f t="shared" si="8"/>
        <v>9000</v>
      </c>
      <c r="R20" s="177"/>
      <c r="S20" s="175">
        <f t="shared" si="6"/>
        <v>204300</v>
      </c>
      <c r="T20" s="178"/>
      <c r="U20" s="179">
        <f t="shared" si="7"/>
        <v>9000</v>
      </c>
      <c r="V20" s="180"/>
      <c r="W20" s="34">
        <f>IF(ISNA(VLOOKUP(A20,Цены!$A$3:$E$477,5)),"",VLOOKUP(A20,Цены!$A$3:$E$477,5,0)*Q20)</f>
        <v>0</v>
      </c>
    </row>
    <row r="21" spans="1:23" ht="16.5" customHeight="1" x14ac:dyDescent="0.25">
      <c r="A21" s="245" t="s">
        <v>312</v>
      </c>
      <c r="B21" s="246"/>
      <c r="C21" s="246"/>
      <c r="D21" s="35"/>
      <c r="E21" s="30" t="str">
        <f>IF(ISNA(VLOOKUP(A21,Цены!$A$3:$F$477,2)),"",VLOOKUP(A21,Цены!$A$3:$F$477,2,0))</f>
        <v>перекупное</v>
      </c>
      <c r="F21" s="30" t="str">
        <f>IF(ISNA(VLOOKUP(A21,Цены!$A$3:$D$477,3)),"",VLOOKUP(A21,Цены!$A$3:$D$477,3,0))</f>
        <v>м.п.</v>
      </c>
      <c r="G21" s="31" t="str">
        <f t="shared" si="2"/>
        <v/>
      </c>
      <c r="H21" s="31" t="str">
        <f t="shared" si="3"/>
        <v/>
      </c>
      <c r="I21" s="32">
        <f t="shared" si="4"/>
        <v>0</v>
      </c>
      <c r="J21" s="33">
        <f t="shared" si="5"/>
        <v>1000</v>
      </c>
      <c r="K21" s="247">
        <v>4000</v>
      </c>
      <c r="L21" s="247"/>
      <c r="M21" s="250">
        <f>IF(ISNA(VLOOKUP(A21,Цены!$A$3:$D$477,4)),"0",VLOOKUP(A21,Цены!$A$3:$D$477,4,0))</f>
        <v>2.5</v>
      </c>
      <c r="N21" s="251"/>
      <c r="O21" s="175">
        <f t="shared" si="0"/>
        <v>10000</v>
      </c>
      <c r="P21" s="175"/>
      <c r="Q21" s="252">
        <f t="shared" si="8"/>
        <v>4000</v>
      </c>
      <c r="R21" s="177"/>
      <c r="S21" s="175">
        <f t="shared" si="6"/>
        <v>10000</v>
      </c>
      <c r="T21" s="178"/>
      <c r="U21" s="179">
        <f t="shared" si="7"/>
        <v>4000</v>
      </c>
      <c r="V21" s="180"/>
      <c r="W21" s="34">
        <f>IF(ISNA(VLOOKUP(A21,Цены!$A$3:$E$477,5)),"",VLOOKUP(A21,Цены!$A$3:$E$477,5,0)*Q21)</f>
        <v>0</v>
      </c>
    </row>
    <row r="22" spans="1:23" ht="16.5" customHeight="1" x14ac:dyDescent="0.25">
      <c r="A22" s="245" t="s">
        <v>313</v>
      </c>
      <c r="B22" s="246"/>
      <c r="C22" s="246"/>
      <c r="D22" s="35"/>
      <c r="E22" s="30" t="str">
        <f>IF(ISNA(VLOOKUP(A22,Цены!$A$3:$F$477,2)),"",VLOOKUP(A22,Цены!$A$3:$F$477,2,0))</f>
        <v>перекупное</v>
      </c>
      <c r="F22" s="30" t="str">
        <f>IF(ISNA(VLOOKUP(A22,Цены!$A$3:$D$477,3)),"",VLOOKUP(A22,Цены!$A$3:$D$477,3,0))</f>
        <v>м.п.</v>
      </c>
      <c r="G22" s="31" t="str">
        <f t="shared" si="2"/>
        <v/>
      </c>
      <c r="H22" s="31" t="str">
        <f t="shared" si="3"/>
        <v/>
      </c>
      <c r="I22" s="32">
        <f t="shared" si="4"/>
        <v>0</v>
      </c>
      <c r="J22" s="33">
        <f t="shared" si="5"/>
        <v>1000</v>
      </c>
      <c r="K22" s="247">
        <v>9000</v>
      </c>
      <c r="L22" s="247"/>
      <c r="M22" s="250">
        <f>IF(ISNA(VLOOKUP(A22,Цены!$A$3:$D$477,4)),"0",VLOOKUP(A22,Цены!$A$3:$D$477,4,0))</f>
        <v>5.5</v>
      </c>
      <c r="N22" s="251"/>
      <c r="O22" s="175">
        <f t="shared" si="0"/>
        <v>49500</v>
      </c>
      <c r="P22" s="175"/>
      <c r="Q22" s="252">
        <f t="shared" si="8"/>
        <v>9000</v>
      </c>
      <c r="R22" s="177"/>
      <c r="S22" s="175">
        <f t="shared" si="6"/>
        <v>49500</v>
      </c>
      <c r="T22" s="178"/>
      <c r="U22" s="179">
        <f t="shared" si="7"/>
        <v>9000</v>
      </c>
      <c r="V22" s="180"/>
      <c r="W22" s="34">
        <f>IF(ISNA(VLOOKUP(A22,Цены!$A$3:$E$477,5)),"",VLOOKUP(A22,Цены!$A$3:$E$477,5,0)*Q22)</f>
        <v>0</v>
      </c>
    </row>
    <row r="23" spans="1:23" ht="16.5" customHeight="1" x14ac:dyDescent="0.25">
      <c r="A23" s="245" t="s">
        <v>303</v>
      </c>
      <c r="B23" s="246"/>
      <c r="C23" s="246"/>
      <c r="D23" s="35"/>
      <c r="E23" s="30" t="str">
        <f>IF(ISNA(VLOOKUP(A23,Цены!$A$3:$F$477,2)),"",VLOOKUP(A23,Цены!$A$3:$F$477,2,0))</f>
        <v>перекупное</v>
      </c>
      <c r="F23" s="30" t="str">
        <f>IF(ISNA(VLOOKUP(A23,Цены!$A$3:$D$477,3)),"",VLOOKUP(A23,Цены!$A$3:$D$477,3,0))</f>
        <v>м.п.</v>
      </c>
      <c r="G23" s="31" t="str">
        <f t="shared" ref="G23" si="9">IF(F23="м2",1000,"")</f>
        <v/>
      </c>
      <c r="H23" s="31" t="str">
        <f t="shared" si="3"/>
        <v/>
      </c>
      <c r="I23" s="32">
        <f t="shared" ref="I23" si="10">IFERROR(CEILING(G23*H23/1000000,0.5),0)</f>
        <v>0</v>
      </c>
      <c r="J23" s="33">
        <f t="shared" ref="J23" si="11">IF(I23=0,1000,"")</f>
        <v>1000</v>
      </c>
      <c r="K23" s="247">
        <v>30</v>
      </c>
      <c r="L23" s="247"/>
      <c r="M23" s="250">
        <f>IF(ISNA(VLOOKUP(A23,Цены!$A$3:$D$477,4)),"0",VLOOKUP(A23,Цены!$A$3:$D$477,4,0))</f>
        <v>38.6</v>
      </c>
      <c r="N23" s="251"/>
      <c r="O23" s="175">
        <f t="shared" si="0"/>
        <v>1158</v>
      </c>
      <c r="P23" s="175"/>
      <c r="Q23" s="252">
        <f t="shared" ref="Q23" si="12">IF(F23="м2",G23*H23*K23/1000000,J23*K23/1000)</f>
        <v>30</v>
      </c>
      <c r="R23" s="177"/>
      <c r="S23" s="175">
        <f t="shared" ref="S23" si="13">Q23*M23</f>
        <v>1158</v>
      </c>
      <c r="T23" s="178"/>
      <c r="U23" s="179">
        <f t="shared" ref="U23" si="14">IF(F23="м2",CEILING(G23*H23*K23/1000000,0.1),CEILING(J23*K23,500)/1000)</f>
        <v>30</v>
      </c>
      <c r="V23" s="180"/>
      <c r="W23" s="34">
        <f>IF(ISNA(VLOOKUP(A23,Цены!$A$3:$E$477,5)),"",VLOOKUP(A23,Цены!$A$3:$E$477,5,0)*Q23)</f>
        <v>0</v>
      </c>
    </row>
    <row r="24" spans="1:23" ht="16.5" customHeight="1" x14ac:dyDescent="0.25">
      <c r="A24" s="245" t="s">
        <v>304</v>
      </c>
      <c r="B24" s="246"/>
      <c r="C24" s="246"/>
      <c r="D24" s="35"/>
      <c r="E24" s="30" t="str">
        <f>IF(ISNA(VLOOKUP(A24,Цены!$A$3:$F$477,2)),"",VLOOKUP(A24,Цены!$A$3:$F$477,2,0))</f>
        <v>перекупное</v>
      </c>
      <c r="F24" s="30" t="str">
        <f>IF(ISNA(VLOOKUP(A24,Цены!$A$3:$D$477,3)),"",VLOOKUP(A24,Цены!$A$3:$D$477,3,0))</f>
        <v>м.п.</v>
      </c>
      <c r="G24" s="31" t="str">
        <f t="shared" si="2"/>
        <v/>
      </c>
      <c r="H24" s="31" t="str">
        <f t="shared" si="3"/>
        <v/>
      </c>
      <c r="I24" s="32">
        <f t="shared" si="4"/>
        <v>0</v>
      </c>
      <c r="J24" s="33">
        <f t="shared" si="5"/>
        <v>1000</v>
      </c>
      <c r="K24" s="247">
        <v>60</v>
      </c>
      <c r="L24" s="247"/>
      <c r="M24" s="250">
        <f>IF(ISNA(VLOOKUP(A24,Цены!$A$3:$D$477,4)),"0",VLOOKUP(A24,Цены!$A$3:$D$477,4,0))</f>
        <v>55.7</v>
      </c>
      <c r="N24" s="251"/>
      <c r="O24" s="175">
        <f t="shared" si="0"/>
        <v>3342</v>
      </c>
      <c r="P24" s="175"/>
      <c r="Q24" s="252">
        <f t="shared" si="8"/>
        <v>60</v>
      </c>
      <c r="R24" s="177"/>
      <c r="S24" s="175">
        <f t="shared" si="6"/>
        <v>3342</v>
      </c>
      <c r="T24" s="178"/>
      <c r="U24" s="179">
        <f t="shared" si="7"/>
        <v>60</v>
      </c>
      <c r="V24" s="180"/>
      <c r="W24" s="34">
        <f>IF(ISNA(VLOOKUP(A24,Цены!$A$3:$E$477,5)),"",VLOOKUP(A24,Цены!$A$3:$E$477,5,0)*Q24)</f>
        <v>0</v>
      </c>
    </row>
    <row r="25" spans="1:23" ht="16.5" customHeight="1" x14ac:dyDescent="0.25">
      <c r="A25" s="245" t="s">
        <v>305</v>
      </c>
      <c r="B25" s="246"/>
      <c r="C25" s="246"/>
      <c r="D25" s="35"/>
      <c r="E25" s="30" t="str">
        <f>IF(ISNA(VLOOKUP(A25,Цены!$A$3:$F$477,2)),"",VLOOKUP(A25,Цены!$A$3:$F$477,2,0))</f>
        <v>перекупное</v>
      </c>
      <c r="F25" s="30" t="str">
        <f>IF(ISNA(VLOOKUP(A25,Цены!$A$3:$D$477,3)),"",VLOOKUP(A25,Цены!$A$3:$D$477,3,0))</f>
        <v>м.п.</v>
      </c>
      <c r="G25" s="36" t="str">
        <f t="shared" si="2"/>
        <v/>
      </c>
      <c r="H25" s="36" t="str">
        <f t="shared" si="3"/>
        <v/>
      </c>
      <c r="I25" s="32">
        <f t="shared" si="4"/>
        <v>0</v>
      </c>
      <c r="J25" s="33">
        <f t="shared" si="5"/>
        <v>1000</v>
      </c>
      <c r="K25" s="247">
        <v>20</v>
      </c>
      <c r="L25" s="247"/>
      <c r="M25" s="250">
        <f>IF(ISNA(VLOOKUP(A25,Цены!$A$3:$D$477,4)),"0",VLOOKUP(A25,Цены!$A$3:$D$477,4,0))</f>
        <v>48.2</v>
      </c>
      <c r="N25" s="251"/>
      <c r="O25" s="175">
        <f t="shared" si="0"/>
        <v>964</v>
      </c>
      <c r="P25" s="175"/>
      <c r="Q25" s="252">
        <f t="shared" si="8"/>
        <v>20</v>
      </c>
      <c r="R25" s="177"/>
      <c r="S25" s="175">
        <f t="shared" si="6"/>
        <v>964</v>
      </c>
      <c r="T25" s="178"/>
      <c r="U25" s="179">
        <f t="shared" si="7"/>
        <v>20</v>
      </c>
      <c r="V25" s="180"/>
      <c r="W25" s="34">
        <f>IF(ISNA(VLOOKUP(A25,Цены!$A$3:$E$477,5)),"",VLOOKUP(A25,Цены!$A$3:$E$477,5,0)*Q25)</f>
        <v>0</v>
      </c>
    </row>
    <row r="26" spans="1:23" ht="16.5" customHeight="1" x14ac:dyDescent="0.25">
      <c r="A26" s="245" t="s">
        <v>306</v>
      </c>
      <c r="B26" s="246"/>
      <c r="C26" s="246"/>
      <c r="D26" s="37"/>
      <c r="E26" s="30" t="str">
        <f>IF(ISNA(VLOOKUP(A26,Цены!$A$3:$F$477,2)),"",VLOOKUP(A26,Цены!$A$3:$F$477,2,0))</f>
        <v>перекупное</v>
      </c>
      <c r="F26" s="30" t="str">
        <f>IF(ISNA(VLOOKUP(A26,Цены!$A$3:$D$477,3)),"",VLOOKUP(A26,Цены!$A$3:$D$477,3,0))</f>
        <v>м.п.</v>
      </c>
      <c r="G26" s="36" t="str">
        <f t="shared" si="2"/>
        <v/>
      </c>
      <c r="H26" s="36" t="str">
        <f t="shared" si="3"/>
        <v/>
      </c>
      <c r="I26" s="32">
        <f t="shared" si="4"/>
        <v>0</v>
      </c>
      <c r="J26" s="33">
        <f t="shared" si="5"/>
        <v>1000</v>
      </c>
      <c r="K26" s="247">
        <v>10</v>
      </c>
      <c r="L26" s="247"/>
      <c r="M26" s="250">
        <f>IF(ISNA(VLOOKUP(A26,Цены!$A$3:$D$477,4)),"0",VLOOKUP(A26,Цены!$A$3:$D$477,4,0))</f>
        <v>118</v>
      </c>
      <c r="N26" s="251"/>
      <c r="O26" s="175">
        <f t="shared" si="0"/>
        <v>1180</v>
      </c>
      <c r="P26" s="175"/>
      <c r="Q26" s="252">
        <f t="shared" si="8"/>
        <v>10</v>
      </c>
      <c r="R26" s="177"/>
      <c r="S26" s="175">
        <f t="shared" si="6"/>
        <v>1180</v>
      </c>
      <c r="T26" s="178"/>
      <c r="U26" s="179">
        <f t="shared" si="7"/>
        <v>10</v>
      </c>
      <c r="V26" s="180"/>
      <c r="W26" s="34">
        <f>IF(ISNA(VLOOKUP(A26,Цены!$A$3:$E$477,5)),"",VLOOKUP(A26,Цены!$A$3:$E$477,5,0)*Q26)</f>
        <v>0</v>
      </c>
    </row>
    <row r="27" spans="1:23" ht="16.5" customHeight="1" x14ac:dyDescent="0.25">
      <c r="A27" s="245" t="s">
        <v>55</v>
      </c>
      <c r="B27" s="246"/>
      <c r="C27" s="246"/>
      <c r="D27" s="37"/>
      <c r="E27" s="30" t="str">
        <f>IF(ISNA(VLOOKUP(A27,Цены!$A$3:$F$477,2)),"",VLOOKUP(A27,Цены!$A$3:$F$477,2,0))</f>
        <v>в производстве</v>
      </c>
      <c r="F27" s="30" t="str">
        <f>IF(ISNA(VLOOKUP(A27,Цены!$A$3:$D$477,3)),"",VLOOKUP(A27,Цены!$A$3:$D$477,3,0))</f>
        <v>м.п.</v>
      </c>
      <c r="G27" s="36" t="str">
        <f t="shared" si="2"/>
        <v/>
      </c>
      <c r="H27" s="36" t="str">
        <f t="shared" si="3"/>
        <v/>
      </c>
      <c r="I27" s="32">
        <f t="shared" si="4"/>
        <v>0</v>
      </c>
      <c r="J27" s="33">
        <f t="shared" si="5"/>
        <v>1000</v>
      </c>
      <c r="K27" s="247">
        <v>6</v>
      </c>
      <c r="L27" s="247"/>
      <c r="M27" s="250">
        <f>IF(ISNA(VLOOKUP(A27,Цены!$A$3:$D$477,4)),"0",VLOOKUP(A27,Цены!$A$3:$D$477,4,0))</f>
        <v>63</v>
      </c>
      <c r="N27" s="251"/>
      <c r="O27" s="175">
        <f t="shared" si="0"/>
        <v>378</v>
      </c>
      <c r="P27" s="175"/>
      <c r="Q27" s="252">
        <f t="shared" si="8"/>
        <v>6</v>
      </c>
      <c r="R27" s="177"/>
      <c r="S27" s="175">
        <f t="shared" si="6"/>
        <v>378</v>
      </c>
      <c r="T27" s="178"/>
      <c r="U27" s="179">
        <f t="shared" si="7"/>
        <v>6</v>
      </c>
      <c r="V27" s="180"/>
      <c r="W27" s="34">
        <f>IF(ISNA(VLOOKUP(A27,Цены!$A$3:$E$477,5)),"",VLOOKUP(A27,Цены!$A$3:$E$477,5,0)*Q27)</f>
        <v>7.5600000000000005</v>
      </c>
    </row>
    <row r="28" spans="1:23" ht="16.5" customHeight="1" x14ac:dyDescent="0.25">
      <c r="A28" s="245" t="s">
        <v>54</v>
      </c>
      <c r="B28" s="246"/>
      <c r="C28" s="246"/>
      <c r="D28" s="37"/>
      <c r="E28" s="30" t="str">
        <f>IF(ISNA(VLOOKUP(A28,Цены!$A$3:$F$477,2)),"",VLOOKUP(A28,Цены!$A$3:$F$477,2,0))</f>
        <v>в производстве</v>
      </c>
      <c r="F28" s="30" t="str">
        <f>IF(ISNA(VLOOKUP(A28,Цены!$A$3:$D$477,3)),"",VLOOKUP(A28,Цены!$A$3:$D$477,3,0))</f>
        <v>м.п.</v>
      </c>
      <c r="G28" s="36" t="str">
        <f t="shared" si="2"/>
        <v/>
      </c>
      <c r="H28" s="36" t="str">
        <f t="shared" si="3"/>
        <v/>
      </c>
      <c r="I28" s="32">
        <f t="shared" si="4"/>
        <v>0</v>
      </c>
      <c r="J28" s="33">
        <f t="shared" si="5"/>
        <v>1000</v>
      </c>
      <c r="K28" s="247">
        <v>150</v>
      </c>
      <c r="L28" s="247"/>
      <c r="M28" s="250">
        <f>IF(ISNA(VLOOKUP(A28,Цены!$A$3:$D$477,4)),"0",VLOOKUP(A28,Цены!$A$3:$D$477,4,0))</f>
        <v>106</v>
      </c>
      <c r="N28" s="251"/>
      <c r="O28" s="175">
        <f t="shared" si="0"/>
        <v>15900</v>
      </c>
      <c r="P28" s="175"/>
      <c r="Q28" s="252">
        <f t="shared" si="8"/>
        <v>150</v>
      </c>
      <c r="R28" s="177"/>
      <c r="S28" s="175">
        <f t="shared" si="6"/>
        <v>15900</v>
      </c>
      <c r="T28" s="178"/>
      <c r="U28" s="179">
        <f t="shared" si="7"/>
        <v>150</v>
      </c>
      <c r="V28" s="180"/>
      <c r="W28" s="34">
        <f>IF(ISNA(VLOOKUP(A28,Цены!$A$3:$E$477,5)),"",VLOOKUP(A28,Цены!$A$3:$E$477,5,0)*Q28)</f>
        <v>373.50000000000006</v>
      </c>
    </row>
    <row r="29" spans="1:23" ht="16.5" customHeight="1" x14ac:dyDescent="0.25">
      <c r="A29" s="256" t="s">
        <v>196</v>
      </c>
      <c r="B29" s="257"/>
      <c r="C29" s="257"/>
      <c r="D29" s="37"/>
      <c r="E29" s="30" t="str">
        <f>IF(ISNA(VLOOKUP(A29,Цены!$A$3:$F$477,2)),"",VLOOKUP(A29,Цены!$A$3:$F$477,2,0))</f>
        <v>в производстве</v>
      </c>
      <c r="F29" s="30" t="str">
        <f>IF(ISNA(VLOOKUP(A29,Цены!$A$3:$D$477,3)),"",VLOOKUP(A29,Цены!$A$3:$D$477,3,0))</f>
        <v>м2</v>
      </c>
      <c r="G29" s="36">
        <f t="shared" si="2"/>
        <v>1000</v>
      </c>
      <c r="H29" s="36">
        <f t="shared" si="3"/>
        <v>1000</v>
      </c>
      <c r="I29" s="32">
        <f t="shared" si="4"/>
        <v>1</v>
      </c>
      <c r="J29" s="33" t="str">
        <f t="shared" si="5"/>
        <v/>
      </c>
      <c r="K29" s="247">
        <v>20</v>
      </c>
      <c r="L29" s="247"/>
      <c r="M29" s="250">
        <f>IF(ISNA(VLOOKUP(A29,Цены!$A$3:$D$477,4)),"0",VLOOKUP(A29,Цены!$A$3:$D$477,4,0))</f>
        <v>200</v>
      </c>
      <c r="N29" s="251"/>
      <c r="O29" s="175">
        <f t="shared" si="0"/>
        <v>4000</v>
      </c>
      <c r="P29" s="175"/>
      <c r="Q29" s="252">
        <f t="shared" si="8"/>
        <v>20</v>
      </c>
      <c r="R29" s="177"/>
      <c r="S29" s="175">
        <f t="shared" si="6"/>
        <v>4000</v>
      </c>
      <c r="T29" s="178"/>
      <c r="U29" s="179">
        <f t="shared" si="7"/>
        <v>20</v>
      </c>
      <c r="V29" s="180"/>
      <c r="W29" s="34">
        <f>IF(ISNA(VLOOKUP(A29,Цены!$A$3:$E$477,5)),"",VLOOKUP(A29,Цены!$A$3:$E$477,5,0)*Q29)</f>
        <v>0</v>
      </c>
    </row>
    <row r="30" spans="1:23" ht="16.5" customHeight="1" x14ac:dyDescent="0.25">
      <c r="A30" s="256" t="s">
        <v>314</v>
      </c>
      <c r="B30" s="257"/>
      <c r="C30" s="257"/>
      <c r="D30" s="37"/>
      <c r="E30" s="30" t="str">
        <f>IF(ISNA(VLOOKUP(A30,Цены!$A$3:$F$477,2)),"",VLOOKUP(A30,Цены!$A$3:$F$477,2,0))</f>
        <v>перекупное</v>
      </c>
      <c r="F30" s="30" t="str">
        <f>IF(ISNA(VLOOKUP(A30,Цены!$A$3:$D$477,3)),"",VLOOKUP(A30,Цены!$A$3:$D$477,3,0))</f>
        <v>шт.</v>
      </c>
      <c r="G30" s="36" t="str">
        <f t="shared" si="2"/>
        <v/>
      </c>
      <c r="H30" s="36" t="str">
        <f t="shared" si="3"/>
        <v/>
      </c>
      <c r="I30" s="32">
        <f t="shared" si="4"/>
        <v>0</v>
      </c>
      <c r="J30" s="33">
        <f t="shared" si="5"/>
        <v>1000</v>
      </c>
      <c r="K30" s="247">
        <v>25</v>
      </c>
      <c r="L30" s="247"/>
      <c r="M30" s="250">
        <f>IF(ISNA(VLOOKUP(A30,Цены!$A$3:$D$477,4)),"0",VLOOKUP(A30,Цены!$A$3:$D$477,4,0))</f>
        <v>3910</v>
      </c>
      <c r="N30" s="251"/>
      <c r="O30" s="175">
        <f t="shared" si="0"/>
        <v>97750</v>
      </c>
      <c r="P30" s="175"/>
      <c r="Q30" s="252">
        <f t="shared" si="8"/>
        <v>25</v>
      </c>
      <c r="R30" s="177"/>
      <c r="S30" s="175">
        <f t="shared" si="6"/>
        <v>97750</v>
      </c>
      <c r="T30" s="178"/>
      <c r="U30" s="179">
        <f t="shared" si="7"/>
        <v>25</v>
      </c>
      <c r="V30" s="180"/>
      <c r="W30" s="34">
        <f>IF(ISNA(VLOOKUP(A30,Цены!$A$3:$E$477,5)),"",VLOOKUP(A30,Цены!$A$3:$E$477,5,0)*Q30)</f>
        <v>0</v>
      </c>
    </row>
    <row r="31" spans="1:23" ht="16.5" customHeight="1" x14ac:dyDescent="0.25">
      <c r="A31" s="256" t="s">
        <v>315</v>
      </c>
      <c r="B31" s="257"/>
      <c r="C31" s="257"/>
      <c r="D31" s="37"/>
      <c r="E31" s="30" t="str">
        <f>IF(ISNA(VLOOKUP(A31,Цены!$A$3:$F$477,2)),"",VLOOKUP(A31,Цены!$A$3:$F$477,2,0))</f>
        <v>перекупное</v>
      </c>
      <c r="F31" s="30" t="str">
        <f>IF(ISNA(VLOOKUP(A31,Цены!$A$3:$D$477,3)),"",VLOOKUP(A31,Цены!$A$3:$D$477,3,0))</f>
        <v>м.п.</v>
      </c>
      <c r="G31" s="36" t="str">
        <f t="shared" si="2"/>
        <v/>
      </c>
      <c r="H31" s="36" t="str">
        <f t="shared" si="3"/>
        <v/>
      </c>
      <c r="I31" s="32">
        <f t="shared" si="4"/>
        <v>0</v>
      </c>
      <c r="J31" s="33">
        <f t="shared" si="5"/>
        <v>1000</v>
      </c>
      <c r="K31" s="247">
        <v>200</v>
      </c>
      <c r="L31" s="247"/>
      <c r="M31" s="250">
        <f>IF(ISNA(VLOOKUP(A31,Цены!$A$3:$D$477,4)),"0",VLOOKUP(A31,Цены!$A$3:$D$477,4,0))</f>
        <v>125.4</v>
      </c>
      <c r="N31" s="251"/>
      <c r="O31" s="175">
        <f t="shared" si="0"/>
        <v>25080</v>
      </c>
      <c r="P31" s="175"/>
      <c r="Q31" s="252">
        <f t="shared" ref="Q31" si="15">IF(F31="м2",G31*H31*K31/1000000,J31*K31/1000)</f>
        <v>200</v>
      </c>
      <c r="R31" s="177"/>
      <c r="S31" s="175">
        <f t="shared" ref="S31" si="16">Q31*M31</f>
        <v>25080</v>
      </c>
      <c r="T31" s="178"/>
      <c r="U31" s="179">
        <f t="shared" ref="U31" si="17">IF(F31="м2",CEILING(G31*H31*K31/1000000,0.1),CEILING(J31*K31,500)/1000)</f>
        <v>200</v>
      </c>
      <c r="V31" s="180"/>
      <c r="W31" s="34">
        <f>IF(ISNA(VLOOKUP(A31,Цены!$A$3:$E$477,5)),"",VLOOKUP(A31,Цены!$A$3:$E$477,5,0)*Q31)</f>
        <v>0</v>
      </c>
    </row>
    <row r="32" spans="1:23" ht="16.5" customHeight="1" x14ac:dyDescent="0.25">
      <c r="A32" s="256"/>
      <c r="B32" s="257"/>
      <c r="C32" s="257"/>
      <c r="D32" s="37"/>
      <c r="E32" s="30" t="str">
        <f>IF(ISNA(VLOOKUP(A32,Цены!$A$3:$F$477,2)),"",VLOOKUP(A32,Цены!$A$3:$F$477,2,0))</f>
        <v/>
      </c>
      <c r="F32" s="30" t="str">
        <f>IF(ISNA(VLOOKUP(A32,Цены!$A$3:$D$477,3)),"",VLOOKUP(A32,Цены!$A$3:$D$477,3,0))</f>
        <v/>
      </c>
      <c r="G32" s="36" t="str">
        <f t="shared" si="2"/>
        <v/>
      </c>
      <c r="H32" s="36" t="str">
        <f t="shared" si="3"/>
        <v/>
      </c>
      <c r="I32" s="32">
        <f t="shared" si="4"/>
        <v>0</v>
      </c>
      <c r="J32" s="33">
        <f t="shared" si="5"/>
        <v>1000</v>
      </c>
      <c r="K32" s="247"/>
      <c r="L32" s="247"/>
      <c r="M32" s="250" t="str">
        <f>IF(ISNA(VLOOKUP(A32,Цены!$A$3:$D$477,4)),"0",VLOOKUP(A32,Цены!$A$3:$D$477,4,0))</f>
        <v>0</v>
      </c>
      <c r="N32" s="251"/>
      <c r="O32" s="175">
        <f t="shared" si="0"/>
        <v>0</v>
      </c>
      <c r="P32" s="175"/>
      <c r="Q32" s="252">
        <f t="shared" si="8"/>
        <v>0</v>
      </c>
      <c r="R32" s="177"/>
      <c r="S32" s="175">
        <f t="shared" si="6"/>
        <v>0</v>
      </c>
      <c r="T32" s="178"/>
      <c r="U32" s="179">
        <f t="shared" si="7"/>
        <v>0</v>
      </c>
      <c r="V32" s="180"/>
      <c r="W32" s="34" t="str">
        <f>IF(ISNA(VLOOKUP(A32,Цены!$A$3:$E$477,5)),"",VLOOKUP(A32,Цены!$A$3:$E$477,5,0)*Q32)</f>
        <v/>
      </c>
    </row>
    <row r="33" spans="1:23" ht="16.5" customHeight="1" x14ac:dyDescent="0.25">
      <c r="A33" s="256"/>
      <c r="B33" s="257"/>
      <c r="C33" s="257"/>
      <c r="D33" s="37"/>
      <c r="E33" s="30" t="str">
        <f>IF(ISNA(VLOOKUP(A33,Цены!$A$3:$F$477,2)),"",VLOOKUP(A33,Цены!$A$3:$F$477,2,0))</f>
        <v/>
      </c>
      <c r="F33" s="30" t="str">
        <f>IF(ISNA(VLOOKUP(A33,Цены!$A$3:$D$477,3)),"",VLOOKUP(A33,Цены!$A$3:$D$477,3,0))</f>
        <v/>
      </c>
      <c r="G33" s="36" t="str">
        <f t="shared" ref="G33" si="18">IF(F33="м2",1000,"")</f>
        <v/>
      </c>
      <c r="H33" s="36" t="str">
        <f t="shared" si="3"/>
        <v/>
      </c>
      <c r="I33" s="32">
        <f t="shared" ref="I33" si="19">IFERROR(CEILING(G33*H33/1000000,0.5),0)</f>
        <v>0</v>
      </c>
      <c r="J33" s="33">
        <f t="shared" ref="J33" si="20">IF(I33=0,1000,"")</f>
        <v>1000</v>
      </c>
      <c r="K33" s="247"/>
      <c r="L33" s="247"/>
      <c r="M33" s="250" t="str">
        <f>IF(ISNA(VLOOKUP(A33,Цены!$A$3:$D$477,4)),"0",VLOOKUP(A33,Цены!$A$3:$D$477,4,0))</f>
        <v>0</v>
      </c>
      <c r="N33" s="251"/>
      <c r="O33" s="175">
        <f t="shared" si="0"/>
        <v>0</v>
      </c>
      <c r="P33" s="175"/>
      <c r="Q33" s="252">
        <f t="shared" ref="Q33" si="21">IF(F33="м2",G33*H33*K33/1000000,J33*K33/1000)</f>
        <v>0</v>
      </c>
      <c r="R33" s="177"/>
      <c r="S33" s="175">
        <f t="shared" ref="S33" si="22">Q33*M33</f>
        <v>0</v>
      </c>
      <c r="T33" s="178"/>
      <c r="U33" s="179">
        <f t="shared" ref="U33" si="23">IF(F33="м2",CEILING(G33*H33*K33/1000000,0.1),CEILING(J33*K33,500)/1000)</f>
        <v>0</v>
      </c>
      <c r="V33" s="180"/>
      <c r="W33" s="34" t="str">
        <f>IF(ISNA(VLOOKUP(A33,Цены!$A$3:$E$477,5)),"",VLOOKUP(A33,Цены!$A$3:$E$477,5,0)*Q33)</f>
        <v/>
      </c>
    </row>
    <row r="34" spans="1:23" ht="16.5" customHeight="1" x14ac:dyDescent="0.25">
      <c r="A34" s="294"/>
      <c r="B34" s="295"/>
      <c r="C34" s="295"/>
      <c r="D34" s="57"/>
      <c r="E34" s="58" t="str">
        <f>IF(ISNA(VLOOKUP(A34,Цены!$A$3:$F$477,2)),"",VLOOKUP(A34,Цены!$A$3:$F$477,2,0))</f>
        <v/>
      </c>
      <c r="F34" s="58" t="str">
        <f>IF(ISNA(VLOOKUP(A34,Цены!$A$3:$D$477,3)),"",VLOOKUP(A34,Цены!$A$3:$D$477,3,0))</f>
        <v/>
      </c>
      <c r="G34" s="59" t="str">
        <f t="shared" ref="G34" si="24">IF(F34="м2",1000,"")</f>
        <v/>
      </c>
      <c r="H34" s="59" t="str">
        <f t="shared" si="3"/>
        <v/>
      </c>
      <c r="I34" s="60">
        <f t="shared" ref="I34" si="25">IFERROR(CEILING(G34*H34/1000000,0.5),0)</f>
        <v>0</v>
      </c>
      <c r="J34" s="61">
        <f t="shared" ref="J34" si="26">IF(I34=0,1000,"")</f>
        <v>1000</v>
      </c>
      <c r="K34" s="253"/>
      <c r="L34" s="253"/>
      <c r="M34" s="275" t="str">
        <f>IF(ISNA(VLOOKUP(A34,Цены!$A$3:$D$477,4)),"0",VLOOKUP(A34,Цены!$A$3:$D$477,4,0))</f>
        <v>0</v>
      </c>
      <c r="N34" s="276"/>
      <c r="O34" s="271">
        <f t="shared" si="0"/>
        <v>0</v>
      </c>
      <c r="P34" s="271"/>
      <c r="Q34" s="272">
        <f t="shared" ref="Q34" si="27">IF(F34="м2",G34*H34*K34/1000000,J34*K34/1000)</f>
        <v>0</v>
      </c>
      <c r="R34" s="273"/>
      <c r="S34" s="271">
        <f t="shared" ref="S34" si="28">Q34*M34</f>
        <v>0</v>
      </c>
      <c r="T34" s="274"/>
      <c r="U34" s="254">
        <f t="shared" ref="U34" si="29">IF(F34="м2",CEILING(G34*H34*K34/1000000,0.1),CEILING(J34*K34,500)/1000)</f>
        <v>0</v>
      </c>
      <c r="V34" s="255"/>
      <c r="W34" s="62" t="str">
        <f>IF(ISNA(VLOOKUP(A34,Цены!$A$3:$E$477,5)),"",VLOOKUP(A34,Цены!$A$3:$E$477,5,0)*Q34)</f>
        <v/>
      </c>
    </row>
    <row r="35" spans="1:23" ht="16.5" customHeight="1" x14ac:dyDescent="0.25">
      <c r="A35" s="266"/>
      <c r="B35" s="267"/>
      <c r="C35" s="268"/>
      <c r="D35" s="38"/>
      <c r="E35" s="39" t="str">
        <f>IF(ISNA(VLOOKUP(A35,Цены!$A$3:$F$477,2)),"",VLOOKUP(A35,Цены!$A$3:$F$477,2,0))</f>
        <v/>
      </c>
      <c r="F35" s="39" t="str">
        <f>IF(ISNA(VLOOKUP(A35,Цены!$A$3:$D$477,3)),"",VLOOKUP(A35,Цены!$A$3:$D$477,3,0))</f>
        <v/>
      </c>
      <c r="G35" s="40" t="str">
        <f t="shared" ref="G35" si="30">IF(F35="м2",1000,"")</f>
        <v/>
      </c>
      <c r="H35" s="40" t="str">
        <f t="shared" si="3"/>
        <v/>
      </c>
      <c r="I35" s="41">
        <f t="shared" ref="I35" si="31">IFERROR(CEILING(G35*H35/1000000,0.5),0)</f>
        <v>0</v>
      </c>
      <c r="J35" s="42">
        <f t="shared" ref="J35" si="32">IF(I35=0,1000,"")</f>
        <v>1000</v>
      </c>
      <c r="K35" s="269">
        <v>0</v>
      </c>
      <c r="L35" s="270"/>
      <c r="M35" s="162" t="str">
        <f>IF(ISNA(VLOOKUP(A35,Цены!$A$3:$D$477,4)),"0",VLOOKUP(A35,Цены!$A$3:$D$477,4,0))</f>
        <v>0</v>
      </c>
      <c r="N35" s="163"/>
      <c r="O35" s="162">
        <f t="shared" si="0"/>
        <v>0</v>
      </c>
      <c r="P35" s="163"/>
      <c r="Q35" s="164">
        <f t="shared" ref="Q35" si="33">IF(F35="м2",G35*H35*K35/1000000,J35*K35/1000)</f>
        <v>0</v>
      </c>
      <c r="R35" s="165"/>
      <c r="S35" s="162">
        <f t="shared" ref="S35" si="34">Q35*M35</f>
        <v>0</v>
      </c>
      <c r="T35" s="166"/>
      <c r="U35" s="167">
        <f t="shared" ref="U35" si="35">IF(F35="м2",CEILING(G35*H35*K35/1000000,0.1),CEILING(J35*K35,500)/1000)</f>
        <v>0</v>
      </c>
      <c r="V35" s="168"/>
      <c r="W35" s="43" t="str">
        <f>IF(ISNA(VLOOKUP(A35,Цены!$A$3:$E$477,5)),"",VLOOKUP(A35,Цены!$A$3:$E$477,5,0)*Q35)</f>
        <v/>
      </c>
    </row>
    <row r="36" spans="1:23" ht="16.5" customHeight="1" x14ac:dyDescent="0.25">
      <c r="A36" s="277"/>
      <c r="B36" s="278"/>
      <c r="C36" s="278"/>
      <c r="D36" s="44"/>
      <c r="E36" s="45" t="str">
        <f>IF(ISNA(VLOOKUP(A36,Цены!$A$3:$F$477,2)),"",VLOOKUP(A36,Цены!$A$3:$F$477,2,0))</f>
        <v/>
      </c>
      <c r="F36" s="45" t="str">
        <f>IF(ISNA(VLOOKUP(A36,Цены!$A$3:$D$477,3)),"",VLOOKUP(A36,Цены!$A$3:$D$477,3,0))</f>
        <v/>
      </c>
      <c r="G36" s="46" t="str">
        <f t="shared" si="2"/>
        <v/>
      </c>
      <c r="H36" s="46" t="str">
        <f t="shared" si="3"/>
        <v/>
      </c>
      <c r="I36" s="47">
        <f t="shared" si="4"/>
        <v>0</v>
      </c>
      <c r="J36" s="48">
        <f t="shared" si="5"/>
        <v>1000</v>
      </c>
      <c r="K36" s="279"/>
      <c r="L36" s="279"/>
      <c r="M36" s="258" t="str">
        <f>IF(ISNA(VLOOKUP(A36,Цены!$A$3:$D$477,4)),"0",VLOOKUP(A36,Цены!$A$3:$D$477,4,0))</f>
        <v>0</v>
      </c>
      <c r="N36" s="259"/>
      <c r="O36" s="260"/>
      <c r="P36" s="260"/>
      <c r="Q36" s="261">
        <f t="shared" si="8"/>
        <v>0</v>
      </c>
      <c r="R36" s="262"/>
      <c r="S36" s="260"/>
      <c r="T36" s="263"/>
      <c r="U36" s="264">
        <f t="shared" si="7"/>
        <v>0</v>
      </c>
      <c r="V36" s="265"/>
      <c r="W36" s="49" t="str">
        <f>IF(ISNA(VLOOKUP(A36,Цены!$A$3:$E$477,5)),"",VLOOKUP(A36,Цены!$A$3:$E$477,5,0)*Q36)</f>
        <v/>
      </c>
    </row>
    <row r="37" spans="1:23" ht="16.5" customHeight="1" x14ac:dyDescent="0.25">
      <c r="A37" s="277"/>
      <c r="B37" s="278"/>
      <c r="C37" s="278"/>
      <c r="D37" s="44"/>
      <c r="E37" s="45" t="str">
        <f>IF(ISNA(VLOOKUP(A37,Цены!$A$3:$F$477,2)),"",VLOOKUP(A37,Цены!$A$3:$F$477,2,0))</f>
        <v/>
      </c>
      <c r="F37" s="45" t="str">
        <f>IF(ISNA(VLOOKUP(A37,Цены!$A$3:$D$477,3)),"",VLOOKUP(A37,Цены!$A$3:$D$477,3,0))</f>
        <v/>
      </c>
      <c r="G37" s="46" t="str">
        <f t="shared" si="2"/>
        <v/>
      </c>
      <c r="H37" s="46" t="str">
        <f t="shared" si="3"/>
        <v/>
      </c>
      <c r="I37" s="47">
        <f t="shared" si="4"/>
        <v>0</v>
      </c>
      <c r="J37" s="48">
        <f t="shared" si="5"/>
        <v>1000</v>
      </c>
      <c r="K37" s="279"/>
      <c r="L37" s="279"/>
      <c r="M37" s="258" t="str">
        <f>IF(ISNA(VLOOKUP(A37,Цены!$A$3:$D$477,4)),"0",VLOOKUP(A37,Цены!$A$3:$D$477,4,0))</f>
        <v>0</v>
      </c>
      <c r="N37" s="259"/>
      <c r="O37" s="260"/>
      <c r="P37" s="260"/>
      <c r="Q37" s="261">
        <f t="shared" si="8"/>
        <v>0</v>
      </c>
      <c r="R37" s="262"/>
      <c r="S37" s="260"/>
      <c r="T37" s="263"/>
      <c r="U37" s="264">
        <f t="shared" si="7"/>
        <v>0</v>
      </c>
      <c r="V37" s="265"/>
      <c r="W37" s="49" t="str">
        <f>IF(ISNA(VLOOKUP(A37,Цены!$A$3:$E$477,5)),"",VLOOKUP(A37,Цены!$A$3:$E$477,5,0)*Q37)</f>
        <v/>
      </c>
    </row>
    <row r="38" spans="1:23" ht="16.5" customHeight="1" x14ac:dyDescent="0.25">
      <c r="A38" s="277"/>
      <c r="B38" s="278"/>
      <c r="C38" s="278"/>
      <c r="D38" s="44"/>
      <c r="E38" s="45" t="str">
        <f>IF(ISNA(VLOOKUP(A38,Цены!$A$3:$F$477,2)),"",VLOOKUP(A38,Цены!$A$3:$F$477,2,0))</f>
        <v/>
      </c>
      <c r="F38" s="45" t="str">
        <f>IF(ISNA(VLOOKUP(A38,Цены!$A$3:$D$477,3)),"",VLOOKUP(A38,Цены!$A$3:$D$477,3,0))</f>
        <v/>
      </c>
      <c r="G38" s="46" t="str">
        <f t="shared" si="2"/>
        <v/>
      </c>
      <c r="H38" s="46" t="str">
        <f t="shared" si="3"/>
        <v/>
      </c>
      <c r="I38" s="47">
        <f t="shared" si="4"/>
        <v>0</v>
      </c>
      <c r="J38" s="48">
        <f t="shared" si="5"/>
        <v>1000</v>
      </c>
      <c r="K38" s="279"/>
      <c r="L38" s="279"/>
      <c r="M38" s="258" t="str">
        <f>IF(ISNA(VLOOKUP(A38,Цены!$A$3:$D$477,4)),"0",VLOOKUP(A38,Цены!$A$3:$D$477,4,0))</f>
        <v>0</v>
      </c>
      <c r="N38" s="259"/>
      <c r="O38" s="260"/>
      <c r="P38" s="260"/>
      <c r="Q38" s="261">
        <f t="shared" si="8"/>
        <v>0</v>
      </c>
      <c r="R38" s="262"/>
      <c r="S38" s="260"/>
      <c r="T38" s="263"/>
      <c r="U38" s="264">
        <f t="shared" si="7"/>
        <v>0</v>
      </c>
      <c r="V38" s="265"/>
      <c r="W38" s="49" t="str">
        <f>IF(ISNA(VLOOKUP(A38,Цены!$A$3:$E$477,5)),"",VLOOKUP(A38,Цены!$A$3:$E$477,5,0)*Q38)</f>
        <v/>
      </c>
    </row>
    <row r="39" spans="1:23" ht="16.5" customHeight="1" x14ac:dyDescent="0.25">
      <c r="A39" s="277"/>
      <c r="B39" s="278"/>
      <c r="C39" s="278"/>
      <c r="D39" s="44"/>
      <c r="E39" s="45" t="str">
        <f>IF(ISNA(VLOOKUP(A39,Цены!$A$3:$F$477,2)),"",VLOOKUP(A39,Цены!$A$3:$F$477,2,0))</f>
        <v/>
      </c>
      <c r="F39" s="45" t="str">
        <f>IF(ISNA(VLOOKUP(A39,Цены!$A$3:$D$477,3)),"",VLOOKUP(A39,Цены!$A$3:$D$477,3,0))</f>
        <v/>
      </c>
      <c r="G39" s="46" t="str">
        <f t="shared" si="2"/>
        <v/>
      </c>
      <c r="H39" s="46" t="str">
        <f t="shared" si="3"/>
        <v/>
      </c>
      <c r="I39" s="47">
        <f t="shared" si="4"/>
        <v>0</v>
      </c>
      <c r="J39" s="48">
        <f t="shared" si="5"/>
        <v>1000</v>
      </c>
      <c r="K39" s="279"/>
      <c r="L39" s="279"/>
      <c r="M39" s="258" t="str">
        <f>IF(ISNA(VLOOKUP(A39,Цены!$A$3:$D$477,4)),"0",VLOOKUP(A39,Цены!$A$3:$D$477,4,0))</f>
        <v>0</v>
      </c>
      <c r="N39" s="259"/>
      <c r="O39" s="260"/>
      <c r="P39" s="260"/>
      <c r="Q39" s="261">
        <f t="shared" si="8"/>
        <v>0</v>
      </c>
      <c r="R39" s="262"/>
      <c r="S39" s="260"/>
      <c r="T39" s="263"/>
      <c r="U39" s="264">
        <f t="shared" si="7"/>
        <v>0</v>
      </c>
      <c r="V39" s="265"/>
      <c r="W39" s="49" t="str">
        <f>IF(ISNA(VLOOKUP(A39,Цены!$A$3:$E$477,5)),"",VLOOKUP(A39,Цены!$A$3:$E$477,5,0)*Q39)</f>
        <v/>
      </c>
    </row>
    <row r="40" spans="1:23" ht="16.5" customHeight="1" x14ac:dyDescent="0.25">
      <c r="A40" s="277"/>
      <c r="B40" s="278"/>
      <c r="C40" s="278"/>
      <c r="D40" s="44"/>
      <c r="E40" s="45" t="str">
        <f>IF(ISNA(VLOOKUP(A40,Цены!$A$3:$F$477,2)),"",VLOOKUP(A40,Цены!$A$3:$F$477,2,0))</f>
        <v/>
      </c>
      <c r="F40" s="45" t="str">
        <f>IF(ISNA(VLOOKUP(A40,Цены!$A$3:$D$477,3)),"",VLOOKUP(A40,Цены!$A$3:$D$477,3,0))</f>
        <v/>
      </c>
      <c r="G40" s="46" t="str">
        <f t="shared" si="2"/>
        <v/>
      </c>
      <c r="H40" s="46" t="str">
        <f t="shared" si="3"/>
        <v/>
      </c>
      <c r="I40" s="47">
        <f t="shared" si="4"/>
        <v>0</v>
      </c>
      <c r="J40" s="48">
        <f t="shared" si="5"/>
        <v>1000</v>
      </c>
      <c r="K40" s="279"/>
      <c r="L40" s="279"/>
      <c r="M40" s="258" t="str">
        <f>IF(ISNA(VLOOKUP(A40,Цены!$A$3:$D$477,4)),"0",VLOOKUP(A40,Цены!$A$3:$D$477,4,0))</f>
        <v>0</v>
      </c>
      <c r="N40" s="259"/>
      <c r="O40" s="260"/>
      <c r="P40" s="260"/>
      <c r="Q40" s="261">
        <f t="shared" si="8"/>
        <v>0</v>
      </c>
      <c r="R40" s="262"/>
      <c r="S40" s="260"/>
      <c r="T40" s="263"/>
      <c r="U40" s="264">
        <f t="shared" si="7"/>
        <v>0</v>
      </c>
      <c r="V40" s="265"/>
      <c r="W40" s="49" t="str">
        <f>IF(ISNA(VLOOKUP(A40,Цены!$A$3:$E$477,5)),"",VLOOKUP(A40,Цены!$A$3:$E$477,5,0)*Q40)</f>
        <v/>
      </c>
    </row>
    <row r="41" spans="1:23" ht="16.5" customHeight="1" x14ac:dyDescent="0.25">
      <c r="A41" s="277"/>
      <c r="B41" s="278"/>
      <c r="C41" s="278"/>
      <c r="D41" s="44"/>
      <c r="E41" s="45" t="str">
        <f>IF(ISNA(VLOOKUP(A41,Цены!$A$3:$F$477,2)),"",VLOOKUP(A41,Цены!$A$3:$F$477,2,0))</f>
        <v/>
      </c>
      <c r="F41" s="45" t="str">
        <f>IF(ISNA(VLOOKUP(A41,Цены!$A$3:$D$477,3)),"",VLOOKUP(A41,Цены!$A$3:$D$477,3,0))</f>
        <v/>
      </c>
      <c r="G41" s="46" t="str">
        <f t="shared" ref="G41:G42" si="36">IF(F41="м2",1000,"")</f>
        <v/>
      </c>
      <c r="H41" s="46" t="str">
        <f t="shared" si="3"/>
        <v/>
      </c>
      <c r="I41" s="47">
        <f t="shared" ref="I41:I42" si="37">IFERROR(CEILING(G41*H41/1000000,0.5),0)</f>
        <v>0</v>
      </c>
      <c r="J41" s="48">
        <f t="shared" ref="J41:J42" si="38">IF(I41=0,1000,"")</f>
        <v>1000</v>
      </c>
      <c r="K41" s="279"/>
      <c r="L41" s="279"/>
      <c r="M41" s="258" t="str">
        <f>IF(ISNA(VLOOKUP(A41,Цены!$A$3:$D$477,4)),"0",VLOOKUP(A41,Цены!$A$3:$D$477,4,0))</f>
        <v>0</v>
      </c>
      <c r="N41" s="259"/>
      <c r="O41" s="260"/>
      <c r="P41" s="260"/>
      <c r="Q41" s="261">
        <f t="shared" ref="Q41:Q42" si="39">IF(F41="м2",G41*H41*K41/1000000,J41*K41/1000)</f>
        <v>0</v>
      </c>
      <c r="R41" s="262"/>
      <c r="S41" s="260"/>
      <c r="T41" s="263"/>
      <c r="U41" s="264">
        <f t="shared" ref="U41:U42" si="40">IF(F41="м2",CEILING(G41*H41*K41/1000000,0.1),CEILING(J41*K41,500)/1000)</f>
        <v>0</v>
      </c>
      <c r="V41" s="265"/>
      <c r="W41" s="49" t="str">
        <f>IF(ISNA(VLOOKUP(A41,Цены!$A$3:$E$477,5)),"",VLOOKUP(A41,Цены!$A$3:$E$477,5,0)*Q41)</f>
        <v/>
      </c>
    </row>
    <row r="42" spans="1:23" ht="16.5" customHeight="1" x14ac:dyDescent="0.25">
      <c r="A42" s="277"/>
      <c r="B42" s="278"/>
      <c r="C42" s="278"/>
      <c r="D42" s="44"/>
      <c r="E42" s="45" t="str">
        <f>IF(ISNA(VLOOKUP(A42,Цены!$A$3:$F$477,2)),"",VLOOKUP(A42,Цены!$A$3:$F$477,2,0))</f>
        <v/>
      </c>
      <c r="F42" s="45" t="str">
        <f>IF(ISNA(VLOOKUP(A42,Цены!$A$3:$D$477,3)),"",VLOOKUP(A42,Цены!$A$3:$D$477,3,0))</f>
        <v/>
      </c>
      <c r="G42" s="46" t="str">
        <f t="shared" si="36"/>
        <v/>
      </c>
      <c r="H42" s="46" t="str">
        <f t="shared" si="3"/>
        <v/>
      </c>
      <c r="I42" s="47">
        <f t="shared" si="37"/>
        <v>0</v>
      </c>
      <c r="J42" s="48">
        <f t="shared" si="38"/>
        <v>1000</v>
      </c>
      <c r="K42" s="279"/>
      <c r="L42" s="279"/>
      <c r="M42" s="258" t="str">
        <f>IF(ISNA(VLOOKUP(A42,Цены!$A$3:$D$477,4)),"0",VLOOKUP(A42,Цены!$A$3:$D$477,4,0))</f>
        <v>0</v>
      </c>
      <c r="N42" s="259"/>
      <c r="O42" s="260"/>
      <c r="P42" s="260"/>
      <c r="Q42" s="261">
        <f t="shared" si="39"/>
        <v>0</v>
      </c>
      <c r="R42" s="262"/>
      <c r="S42" s="260"/>
      <c r="T42" s="263"/>
      <c r="U42" s="264">
        <f t="shared" si="40"/>
        <v>0</v>
      </c>
      <c r="V42" s="265"/>
      <c r="W42" s="49" t="str">
        <f>IF(ISNA(VLOOKUP(A42,Цены!$A$3:$E$477,5)),"",VLOOKUP(A42,Цены!$A$3:$E$477,5,0)*Q42)</f>
        <v/>
      </c>
    </row>
    <row r="43" spans="1:23" ht="16.5" customHeight="1" x14ac:dyDescent="0.25">
      <c r="A43" s="277"/>
      <c r="B43" s="278"/>
      <c r="C43" s="278"/>
      <c r="D43" s="44"/>
      <c r="E43" s="45" t="str">
        <f>IF(ISNA(VLOOKUP(A43,Цены!$A$3:$F$477,2)),"",VLOOKUP(A43,Цены!$A$3:$F$477,2,0))</f>
        <v/>
      </c>
      <c r="F43" s="45" t="str">
        <f>IF(ISNA(VLOOKUP(A43,Цены!$A$3:$D$477,3)),"",VLOOKUP(A43,Цены!$A$3:$D$477,3,0))</f>
        <v/>
      </c>
      <c r="G43" s="46" t="str">
        <f t="shared" si="2"/>
        <v/>
      </c>
      <c r="H43" s="46" t="str">
        <f t="shared" si="3"/>
        <v/>
      </c>
      <c r="I43" s="47">
        <f t="shared" si="4"/>
        <v>0</v>
      </c>
      <c r="J43" s="48">
        <f t="shared" si="5"/>
        <v>1000</v>
      </c>
      <c r="K43" s="279"/>
      <c r="L43" s="279"/>
      <c r="M43" s="258" t="str">
        <f>IF(ISNA(VLOOKUP(A43,Цены!$A$3:$D$477,4)),"0",VLOOKUP(A43,Цены!$A$3:$D$477,4,0))</f>
        <v>0</v>
      </c>
      <c r="N43" s="259"/>
      <c r="O43" s="260"/>
      <c r="P43" s="260"/>
      <c r="Q43" s="261">
        <f t="shared" si="8"/>
        <v>0</v>
      </c>
      <c r="R43" s="262"/>
      <c r="S43" s="260"/>
      <c r="T43" s="263"/>
      <c r="U43" s="264">
        <f t="shared" si="7"/>
        <v>0</v>
      </c>
      <c r="V43" s="265"/>
      <c r="W43" s="49" t="str">
        <f>IF(ISNA(VLOOKUP(A43,Цены!$A$3:$E$477,5)),"",VLOOKUP(A43,Цены!$A$3:$E$477,5,0)*Q43)</f>
        <v/>
      </c>
    </row>
    <row r="44" spans="1:23" ht="16.5" customHeight="1" x14ac:dyDescent="0.25">
      <c r="A44" s="302"/>
      <c r="B44" s="303"/>
      <c r="C44" s="303"/>
      <c r="D44" s="70"/>
      <c r="E44" s="71" t="str">
        <f>IF(ISNA(VLOOKUP(A44,Цены!$A$3:$F$477,2)),"",VLOOKUP(A44,Цены!$A$3:$F$477,2,0))</f>
        <v/>
      </c>
      <c r="F44" s="71" t="str">
        <f>IF(ISNA(VLOOKUP(A44,Цены!$A$3:$D$477,3)),"",VLOOKUP(A44,Цены!$A$3:$D$477,3,0))</f>
        <v/>
      </c>
      <c r="G44" s="72" t="str">
        <f t="shared" ref="G44:G45" si="41">IF(F44="м2",1000,"")</f>
        <v/>
      </c>
      <c r="H44" s="72" t="str">
        <f t="shared" si="3"/>
        <v/>
      </c>
      <c r="I44" s="73">
        <f t="shared" ref="I44:I45" si="42">IFERROR(CEILING(G44*H44/1000000,0.5),0)</f>
        <v>0</v>
      </c>
      <c r="J44" s="74">
        <f t="shared" ref="J44:J45" si="43">IF(I44=0,1000,"")</f>
        <v>1000</v>
      </c>
      <c r="K44" s="304">
        <f>Маты!E4+Маты!E15</f>
        <v>0</v>
      </c>
      <c r="L44" s="304"/>
      <c r="M44" s="298" t="str">
        <f>IF(ISNA(VLOOKUP(A44,Цены!$A$3:$D$477,4)),"0",VLOOKUP(A44,Цены!$A$3:$D$477,4,0))</f>
        <v>0</v>
      </c>
      <c r="N44" s="305"/>
      <c r="O44" s="298">
        <f t="shared" ref="O44:O50" si="44">IF(E44="деталь",K44*M44*$S$3,IF(F44="м2",I44*K44,CEILING(J44*K44,500)/1000)*$S$3*M44)</f>
        <v>0</v>
      </c>
      <c r="P44" s="306"/>
      <c r="Q44" s="296">
        <f t="shared" ref="Q44" si="45">IF(F44="м2",G44*H44*K44/1000000,J44*K44/1000)</f>
        <v>0</v>
      </c>
      <c r="R44" s="297"/>
      <c r="S44" s="298">
        <f t="shared" ref="S44" si="46">Q44*M44</f>
        <v>0</v>
      </c>
      <c r="T44" s="299"/>
      <c r="U44" s="300">
        <f t="shared" ref="U44:U45" si="47">IF(F44="м2",CEILING(G44*H44*K44/1000000,0.1),CEILING(J44*K44,500)/1000)</f>
        <v>0</v>
      </c>
      <c r="V44" s="301"/>
      <c r="W44" s="75" t="str">
        <f>IF(ISNA(VLOOKUP(A44,Цены!$A$3:$E$477,5)),"",VLOOKUP(A44,Цены!$A$3:$E$477,5,0)*Q44)</f>
        <v/>
      </c>
    </row>
    <row r="45" spans="1:23" ht="16.5" customHeight="1" x14ac:dyDescent="0.25">
      <c r="A45" s="302"/>
      <c r="B45" s="303"/>
      <c r="C45" s="303"/>
      <c r="D45" s="70"/>
      <c r="E45" s="71" t="str">
        <f>IF(ISNA(VLOOKUP(A45,Цены!$A$3:$F$477,2)),"",VLOOKUP(A45,Цены!$A$3:$F$477,2,0))</f>
        <v/>
      </c>
      <c r="F45" s="71" t="str">
        <f>IF(ISNA(VLOOKUP(A45,Цены!$A$3:$D$477,3)),"",VLOOKUP(A45,Цены!$A$3:$D$477,3,0))</f>
        <v/>
      </c>
      <c r="G45" s="72" t="str">
        <f t="shared" si="41"/>
        <v/>
      </c>
      <c r="H45" s="72" t="str">
        <f t="shared" si="3"/>
        <v/>
      </c>
      <c r="I45" s="73">
        <f t="shared" si="42"/>
        <v>0</v>
      </c>
      <c r="J45" s="74">
        <f t="shared" si="43"/>
        <v>1000</v>
      </c>
      <c r="K45" s="304">
        <f>Маты!E5+Маты!E16</f>
        <v>0</v>
      </c>
      <c r="L45" s="304"/>
      <c r="M45" s="298" t="str">
        <f>IF(ISNA(VLOOKUP(A45,Цены!$A$3:$D$477,4)),"0",VLOOKUP(A45,Цены!$A$3:$D$477,4,0))</f>
        <v>0</v>
      </c>
      <c r="N45" s="305"/>
      <c r="O45" s="298">
        <f t="shared" si="44"/>
        <v>0</v>
      </c>
      <c r="P45" s="306"/>
      <c r="Q45" s="296">
        <f t="shared" ref="Q45:Q49" si="48">IF(F45="м2",G45*H45*K45/1000000,J45*K45/1000)</f>
        <v>0</v>
      </c>
      <c r="R45" s="297"/>
      <c r="S45" s="298">
        <f t="shared" ref="S45:S49" si="49">Q45*M45</f>
        <v>0</v>
      </c>
      <c r="T45" s="299"/>
      <c r="U45" s="300">
        <f t="shared" si="47"/>
        <v>0</v>
      </c>
      <c r="V45" s="301"/>
      <c r="W45" s="75" t="str">
        <f>IF(ISNA(VLOOKUP(A45,Цены!$A$3:$E$477,5)),"",VLOOKUP(A45,Цены!$A$3:$E$477,5,0)*Q45)</f>
        <v/>
      </c>
    </row>
    <row r="46" spans="1:23" ht="16.5" customHeight="1" x14ac:dyDescent="0.25">
      <c r="A46" s="302"/>
      <c r="B46" s="303"/>
      <c r="C46" s="303"/>
      <c r="D46" s="70"/>
      <c r="E46" s="71" t="str">
        <f>IF(ISNA(VLOOKUP(A46,Цены!$A$3:$F$477,2)),"",VLOOKUP(A46,Цены!$A$3:$F$477,2,0))</f>
        <v/>
      </c>
      <c r="F46" s="71" t="str">
        <f>IF(ISNA(VLOOKUP(A46,Цены!$A$3:$D$477,3)),"",VLOOKUP(A46,Цены!$A$3:$D$477,3,0))</f>
        <v/>
      </c>
      <c r="G46" s="72" t="str">
        <f t="shared" ref="G46" si="50">IF(F46="м2",1000,"")</f>
        <v/>
      </c>
      <c r="H46" s="72" t="str">
        <f t="shared" si="3"/>
        <v/>
      </c>
      <c r="I46" s="73">
        <f t="shared" ref="I46" si="51">IFERROR(CEILING(G46*H46/1000000,0.5),0)</f>
        <v>0</v>
      </c>
      <c r="J46" s="74">
        <f t="shared" ref="J46" si="52">IF(I46=0,1000,"")</f>
        <v>1000</v>
      </c>
      <c r="K46" s="304">
        <f>Маты!E6+Маты!E17</f>
        <v>0</v>
      </c>
      <c r="L46" s="304"/>
      <c r="M46" s="298" t="str">
        <f>IF(ISNA(VLOOKUP(A46,Цены!$A$3:$D$477,4)),"0",VLOOKUP(A46,Цены!$A$3:$D$477,4,0))</f>
        <v>0</v>
      </c>
      <c r="N46" s="305"/>
      <c r="O46" s="298">
        <f t="shared" si="44"/>
        <v>0</v>
      </c>
      <c r="P46" s="306"/>
      <c r="Q46" s="296">
        <f t="shared" si="48"/>
        <v>0</v>
      </c>
      <c r="R46" s="297"/>
      <c r="S46" s="298">
        <f t="shared" si="49"/>
        <v>0</v>
      </c>
      <c r="T46" s="299"/>
      <c r="U46" s="300">
        <f t="shared" ref="U46" si="53">IF(F46="м2",CEILING(G46*H46*K46/1000000,0.1),CEILING(J46*K46,500)/1000)</f>
        <v>0</v>
      </c>
      <c r="V46" s="301"/>
      <c r="W46" s="75" t="str">
        <f>IF(ISNA(VLOOKUP(A46,Цены!$A$3:$E$477,5)),"",VLOOKUP(A46,Цены!$A$3:$E$477,5,0)*Q46)</f>
        <v/>
      </c>
    </row>
    <row r="47" spans="1:23" ht="16.5" customHeight="1" x14ac:dyDescent="0.25">
      <c r="A47" s="302"/>
      <c r="B47" s="303"/>
      <c r="C47" s="303"/>
      <c r="D47" s="70"/>
      <c r="E47" s="71" t="str">
        <f>IF(ISNA(VLOOKUP(A47,Цены!$A$3:$F$477,2)),"",VLOOKUP(A47,Цены!$A$3:$F$477,2,0))</f>
        <v/>
      </c>
      <c r="F47" s="71" t="str">
        <f>IF(ISNA(VLOOKUP(A47,Цены!$A$3:$D$477,3)),"",VLOOKUP(A47,Цены!$A$3:$D$477,3,0))</f>
        <v/>
      </c>
      <c r="G47" s="72" t="str">
        <f t="shared" ref="G47:G49" si="54">IF(F47="м2",1000,"")</f>
        <v/>
      </c>
      <c r="H47" s="72" t="str">
        <f t="shared" si="3"/>
        <v/>
      </c>
      <c r="I47" s="73">
        <f t="shared" ref="I47:I49" si="55">IFERROR(CEILING(G47*H47/1000000,0.5),0)</f>
        <v>0</v>
      </c>
      <c r="J47" s="74">
        <f t="shared" ref="J47:J49" si="56">IF(I47=0,1000,"")</f>
        <v>1000</v>
      </c>
      <c r="K47" s="304">
        <f>Маты!E7+Маты!E18</f>
        <v>0</v>
      </c>
      <c r="L47" s="304"/>
      <c r="M47" s="298" t="str">
        <f>IF(ISNA(VLOOKUP(A47,Цены!$A$3:$D$477,4)),"0",VLOOKUP(A47,Цены!$A$3:$D$477,4,0))</f>
        <v>0</v>
      </c>
      <c r="N47" s="305"/>
      <c r="O47" s="298">
        <f t="shared" si="44"/>
        <v>0</v>
      </c>
      <c r="P47" s="306"/>
      <c r="Q47" s="296">
        <f t="shared" si="48"/>
        <v>0</v>
      </c>
      <c r="R47" s="297"/>
      <c r="S47" s="298">
        <f t="shared" si="49"/>
        <v>0</v>
      </c>
      <c r="T47" s="299"/>
      <c r="U47" s="300">
        <f t="shared" ref="U47:U49" si="57">IF(F47="м2",CEILING(G47*H47*K47/1000000,0.1),CEILING(J47*K47,500)/1000)</f>
        <v>0</v>
      </c>
      <c r="V47" s="301"/>
      <c r="W47" s="75" t="str">
        <f>IF(ISNA(VLOOKUP(A47,Цены!$A$3:$E$477,5)),"",VLOOKUP(A47,Цены!$A$3:$E$477,5,0)*Q47)</f>
        <v/>
      </c>
    </row>
    <row r="48" spans="1:23" ht="16.5" customHeight="1" x14ac:dyDescent="0.25">
      <c r="A48" s="302"/>
      <c r="B48" s="303"/>
      <c r="C48" s="303"/>
      <c r="D48" s="70"/>
      <c r="E48" s="71" t="str">
        <f>IF(ISNA(VLOOKUP(A48,Цены!$A$3:$F$477,2)),"",VLOOKUP(A48,Цены!$A$3:$F$477,2,0))</f>
        <v/>
      </c>
      <c r="F48" s="71" t="str">
        <f>IF(ISNA(VLOOKUP(A48,Цены!$A$3:$D$477,3)),"",VLOOKUP(A48,Цены!$A$3:$D$477,3,0))</f>
        <v/>
      </c>
      <c r="G48" s="72" t="str">
        <f t="shared" ref="G48" si="58">IF(F48="м2",1000,"")</f>
        <v/>
      </c>
      <c r="H48" s="72" t="str">
        <f t="shared" si="3"/>
        <v/>
      </c>
      <c r="I48" s="73">
        <f t="shared" ref="I48" si="59">IFERROR(CEILING(G48*H48/1000000,0.5),0)</f>
        <v>0</v>
      </c>
      <c r="J48" s="74">
        <f t="shared" ref="J48" si="60">IF(I48=0,1000,"")</f>
        <v>1000</v>
      </c>
      <c r="K48" s="304">
        <f>Маты!E8</f>
        <v>0</v>
      </c>
      <c r="L48" s="304"/>
      <c r="M48" s="298" t="str">
        <f>IF(ISNA(VLOOKUP(A48,Цены!$A$3:$D$477,4)),"0",VLOOKUP(A48,Цены!$A$3:$D$477,4,0))</f>
        <v>0</v>
      </c>
      <c r="N48" s="305"/>
      <c r="O48" s="298">
        <f t="shared" si="44"/>
        <v>0</v>
      </c>
      <c r="P48" s="306"/>
      <c r="Q48" s="296">
        <f t="shared" si="48"/>
        <v>0</v>
      </c>
      <c r="R48" s="297"/>
      <c r="S48" s="298">
        <f t="shared" si="49"/>
        <v>0</v>
      </c>
      <c r="T48" s="299"/>
      <c r="U48" s="300">
        <f t="shared" ref="U48" si="61">IF(F48="м2",CEILING(G48*H48*K48/1000000,0.1),CEILING(J48*K48,500)/1000)</f>
        <v>0</v>
      </c>
      <c r="V48" s="301"/>
      <c r="W48" s="75" t="str">
        <f>IF(ISNA(VLOOKUP(A48,Цены!$A$3:$E$477,5)),"",VLOOKUP(A48,Цены!$A$3:$E$477,5,0)*Q48)</f>
        <v/>
      </c>
    </row>
    <row r="49" spans="1:23" ht="16.5" customHeight="1" x14ac:dyDescent="0.25">
      <c r="A49" s="302"/>
      <c r="B49" s="303"/>
      <c r="C49" s="303"/>
      <c r="D49" s="70"/>
      <c r="E49" s="71" t="str">
        <f>IF(ISNA(VLOOKUP(A49,Цены!$A$3:$F$477,2)),"",VLOOKUP(A49,Цены!$A$3:$F$477,2,0))</f>
        <v/>
      </c>
      <c r="F49" s="71" t="str">
        <f>IF(ISNA(VLOOKUP(A49,Цены!$A$3:$D$477,3)),"",VLOOKUP(A49,Цены!$A$3:$D$477,3,0))</f>
        <v/>
      </c>
      <c r="G49" s="72" t="str">
        <f t="shared" si="54"/>
        <v/>
      </c>
      <c r="H49" s="72" t="str">
        <f t="shared" si="3"/>
        <v/>
      </c>
      <c r="I49" s="73">
        <f t="shared" si="55"/>
        <v>0</v>
      </c>
      <c r="J49" s="74">
        <f t="shared" si="56"/>
        <v>1000</v>
      </c>
      <c r="K49" s="304">
        <f>Маты!E9+Маты!E20</f>
        <v>0</v>
      </c>
      <c r="L49" s="304"/>
      <c r="M49" s="298" t="str">
        <f>IF(ISNA(VLOOKUP(A49,Цены!$A$3:$D$477,4)),"0",VLOOKUP(A49,Цены!$A$3:$D$477,4,0))</f>
        <v>0</v>
      </c>
      <c r="N49" s="305"/>
      <c r="O49" s="298">
        <f t="shared" si="44"/>
        <v>0</v>
      </c>
      <c r="P49" s="306"/>
      <c r="Q49" s="296">
        <f t="shared" si="48"/>
        <v>0</v>
      </c>
      <c r="R49" s="297"/>
      <c r="S49" s="298">
        <f t="shared" si="49"/>
        <v>0</v>
      </c>
      <c r="T49" s="299"/>
      <c r="U49" s="300">
        <f t="shared" si="57"/>
        <v>0</v>
      </c>
      <c r="V49" s="301"/>
      <c r="W49" s="75" t="str">
        <f>IF(ISNA(VLOOKUP(A49,Цены!$A$3:$E$477,5)),"",VLOOKUP(A49,Цены!$A$3:$E$477,5,0)*Q49)</f>
        <v/>
      </c>
    </row>
    <row r="50" spans="1:23" ht="16.5" customHeight="1" thickBot="1" x14ac:dyDescent="0.3">
      <c r="A50" s="302"/>
      <c r="B50" s="303"/>
      <c r="C50" s="303"/>
      <c r="D50" s="70"/>
      <c r="E50" s="71" t="str">
        <f>IF(ISNA(VLOOKUP(A50,Цены!$A$3:$F$477,2)),"",VLOOKUP(A50,Цены!$A$3:$F$477,2,0))</f>
        <v/>
      </c>
      <c r="F50" s="71" t="str">
        <f>IF(ISNA(VLOOKUP(A50,Цены!$A$3:$D$477,3)),"",VLOOKUP(A50,Цены!$A$3:$D$477,3,0))</f>
        <v/>
      </c>
      <c r="G50" s="72" t="str">
        <f t="shared" ref="G50" si="62">IF(F50="м2",1000,"")</f>
        <v/>
      </c>
      <c r="H50" s="72" t="str">
        <f t="shared" si="3"/>
        <v/>
      </c>
      <c r="I50" s="73">
        <f t="shared" ref="I50" si="63">IFERROR(CEILING(G50*H50/1000000,0.5),0)</f>
        <v>0</v>
      </c>
      <c r="J50" s="77">
        <f t="shared" ref="J50" si="64">IF(I50=0,1000,"")</f>
        <v>1000</v>
      </c>
      <c r="K50" s="304">
        <f>Маты!E19</f>
        <v>0</v>
      </c>
      <c r="L50" s="304"/>
      <c r="M50" s="298" t="str">
        <f>IF(ISNA(VLOOKUP(A50,Цены!$A$3:$D$477,4)),"0",VLOOKUP(A50,Цены!$A$3:$D$477,4,0))</f>
        <v>0</v>
      </c>
      <c r="N50" s="305"/>
      <c r="O50" s="298">
        <f t="shared" si="44"/>
        <v>0</v>
      </c>
      <c r="P50" s="306"/>
      <c r="Q50" s="296">
        <f t="shared" ref="Q50" si="65">IF(F50="м2",G50*H50*K50/1000000,J50*K50/1000)</f>
        <v>0</v>
      </c>
      <c r="R50" s="297"/>
      <c r="S50" s="298">
        <f t="shared" ref="S50" si="66">Q50*M50</f>
        <v>0</v>
      </c>
      <c r="T50" s="299"/>
      <c r="U50" s="300">
        <f t="shared" ref="U50" si="67">IF(F50="м2",CEILING(G50*H50*K50/1000000,0.1),CEILING(J50*K50,500)/1000)</f>
        <v>0</v>
      </c>
      <c r="V50" s="301"/>
      <c r="W50" s="75" t="str">
        <f>IF(ISNA(VLOOKUP(A50,Цены!$A$3:$E$477,5)),"",VLOOKUP(A50,Цены!$A$3:$E$477,5,0)*Q50)</f>
        <v/>
      </c>
    </row>
    <row r="51" spans="1:23" ht="21" thickBot="1" x14ac:dyDescent="0.35">
      <c r="A51" s="284"/>
      <c r="B51" s="285"/>
      <c r="C51" s="285"/>
      <c r="D51" s="286"/>
      <c r="E51" s="50"/>
      <c r="F51" s="51"/>
      <c r="G51" s="287"/>
      <c r="H51" s="288"/>
      <c r="I51" s="289"/>
      <c r="J51" s="52"/>
      <c r="K51" s="287"/>
      <c r="L51" s="289"/>
      <c r="M51" s="290"/>
      <c r="N51" s="291"/>
      <c r="O51" s="292">
        <f>SUM(O16:P49)</f>
        <v>559674.5</v>
      </c>
      <c r="P51" s="293"/>
      <c r="Q51" s="282"/>
      <c r="R51" s="283"/>
      <c r="S51" s="280">
        <f>SUM(S16:T49)</f>
        <v>559674.5</v>
      </c>
      <c r="T51" s="281"/>
      <c r="U51" s="282"/>
      <c r="V51" s="283"/>
      <c r="W51" s="53">
        <f>SUM(W16:W43)</f>
        <v>381.06000000000006</v>
      </c>
    </row>
  </sheetData>
  <mergeCells count="313">
    <mergeCell ref="N10:P10"/>
    <mergeCell ref="Q10:S10"/>
    <mergeCell ref="T10:V10"/>
    <mergeCell ref="A50:C50"/>
    <mergeCell ref="K50:L50"/>
    <mergeCell ref="M50:N50"/>
    <mergeCell ref="O50:P50"/>
    <mergeCell ref="Q50:R50"/>
    <mergeCell ref="S50:T50"/>
    <mergeCell ref="U50:V50"/>
    <mergeCell ref="A49:C49"/>
    <mergeCell ref="K49:L49"/>
    <mergeCell ref="M49:N49"/>
    <mergeCell ref="O49:P49"/>
    <mergeCell ref="Q49:R49"/>
    <mergeCell ref="S49:T49"/>
    <mergeCell ref="U49:V49"/>
    <mergeCell ref="A48:C48"/>
    <mergeCell ref="K48:L48"/>
    <mergeCell ref="M48:N48"/>
    <mergeCell ref="O48:P48"/>
    <mergeCell ref="Q48:R48"/>
    <mergeCell ref="S48:T48"/>
    <mergeCell ref="U48:V48"/>
    <mergeCell ref="U40:V40"/>
    <mergeCell ref="A46:C46"/>
    <mergeCell ref="K46:L46"/>
    <mergeCell ref="M46:N46"/>
    <mergeCell ref="O46:P46"/>
    <mergeCell ref="Q46:R46"/>
    <mergeCell ref="S46:T46"/>
    <mergeCell ref="U46:V46"/>
    <mergeCell ref="A47:C47"/>
    <mergeCell ref="K47:L47"/>
    <mergeCell ref="M47:N47"/>
    <mergeCell ref="O47:P47"/>
    <mergeCell ref="Q47:R47"/>
    <mergeCell ref="S47:T47"/>
    <mergeCell ref="U47:V47"/>
    <mergeCell ref="A44:C44"/>
    <mergeCell ref="K44:L44"/>
    <mergeCell ref="M44:N44"/>
    <mergeCell ref="O44:P44"/>
    <mergeCell ref="Q44:R44"/>
    <mergeCell ref="S44:T44"/>
    <mergeCell ref="U44:V44"/>
    <mergeCell ref="A45:C45"/>
    <mergeCell ref="K45:L45"/>
    <mergeCell ref="M45:N45"/>
    <mergeCell ref="O45:P45"/>
    <mergeCell ref="Q45:R45"/>
    <mergeCell ref="S45:T45"/>
    <mergeCell ref="U45:V45"/>
    <mergeCell ref="O41:P41"/>
    <mergeCell ref="Q41:R41"/>
    <mergeCell ref="S41:T41"/>
    <mergeCell ref="U41:V41"/>
    <mergeCell ref="U37:V37"/>
    <mergeCell ref="A38:C38"/>
    <mergeCell ref="K38:L38"/>
    <mergeCell ref="M38:N38"/>
    <mergeCell ref="O38:P38"/>
    <mergeCell ref="Q38:R38"/>
    <mergeCell ref="S38:T38"/>
    <mergeCell ref="U38:V38"/>
    <mergeCell ref="A37:C37"/>
    <mergeCell ref="K37:L37"/>
    <mergeCell ref="M37:N37"/>
    <mergeCell ref="O37:P37"/>
    <mergeCell ref="Q37:R37"/>
    <mergeCell ref="S37:T37"/>
    <mergeCell ref="K36:L36"/>
    <mergeCell ref="A36:C36"/>
    <mergeCell ref="S51:T51"/>
    <mergeCell ref="U51:V51"/>
    <mergeCell ref="A31:C31"/>
    <mergeCell ref="K31:L31"/>
    <mergeCell ref="M31:N31"/>
    <mergeCell ref="O31:P31"/>
    <mergeCell ref="Q31:R31"/>
    <mergeCell ref="S31:T31"/>
    <mergeCell ref="U31:V31"/>
    <mergeCell ref="A51:D51"/>
    <mergeCell ref="G51:I51"/>
    <mergeCell ref="K51:L51"/>
    <mergeCell ref="M51:N51"/>
    <mergeCell ref="O51:P51"/>
    <mergeCell ref="Q51:R51"/>
    <mergeCell ref="U43:V43"/>
    <mergeCell ref="A43:C43"/>
    <mergeCell ref="K43:L43"/>
    <mergeCell ref="M43:N43"/>
    <mergeCell ref="O43:P43"/>
    <mergeCell ref="Q43:R43"/>
    <mergeCell ref="A34:C34"/>
    <mergeCell ref="S43:T43"/>
    <mergeCell ref="U39:V39"/>
    <mergeCell ref="A39:C39"/>
    <mergeCell ref="K39:L39"/>
    <mergeCell ref="M39:N39"/>
    <mergeCell ref="O39:P39"/>
    <mergeCell ref="Q39:R39"/>
    <mergeCell ref="S39:T39"/>
    <mergeCell ref="A42:C42"/>
    <mergeCell ref="K42:L42"/>
    <mergeCell ref="M42:N42"/>
    <mergeCell ref="O42:P42"/>
    <mergeCell ref="Q42:R42"/>
    <mergeCell ref="S42:T42"/>
    <mergeCell ref="A40:C40"/>
    <mergeCell ref="K40:L40"/>
    <mergeCell ref="M40:N40"/>
    <mergeCell ref="O40:P40"/>
    <mergeCell ref="Q40:R40"/>
    <mergeCell ref="S40:T40"/>
    <mergeCell ref="U42:V42"/>
    <mergeCell ref="A41:C41"/>
    <mergeCell ref="K41:L41"/>
    <mergeCell ref="M41:N41"/>
    <mergeCell ref="M36:N36"/>
    <mergeCell ref="O36:P36"/>
    <mergeCell ref="Q36:R36"/>
    <mergeCell ref="S36:T36"/>
    <mergeCell ref="U36:V36"/>
    <mergeCell ref="A32:C32"/>
    <mergeCell ref="K32:L32"/>
    <mergeCell ref="M32:N32"/>
    <mergeCell ref="O32:P32"/>
    <mergeCell ref="Q32:R32"/>
    <mergeCell ref="S32:T32"/>
    <mergeCell ref="A33:C33"/>
    <mergeCell ref="K33:L33"/>
    <mergeCell ref="M33:N33"/>
    <mergeCell ref="O33:P33"/>
    <mergeCell ref="Q33:R33"/>
    <mergeCell ref="S33:T33"/>
    <mergeCell ref="U33:V33"/>
    <mergeCell ref="A35:C35"/>
    <mergeCell ref="K35:L35"/>
    <mergeCell ref="O34:P34"/>
    <mergeCell ref="Q34:R34"/>
    <mergeCell ref="S34:T34"/>
    <mergeCell ref="M34:N34"/>
    <mergeCell ref="U24:V24"/>
    <mergeCell ref="U32:V32"/>
    <mergeCell ref="K34:L34"/>
    <mergeCell ref="U34:V34"/>
    <mergeCell ref="A28:C28"/>
    <mergeCell ref="K28:L28"/>
    <mergeCell ref="M28:N28"/>
    <mergeCell ref="O28:P28"/>
    <mergeCell ref="Q28:R28"/>
    <mergeCell ref="S28:T28"/>
    <mergeCell ref="U28:V28"/>
    <mergeCell ref="A30:C30"/>
    <mergeCell ref="K30:L30"/>
    <mergeCell ref="M30:N30"/>
    <mergeCell ref="O30:P30"/>
    <mergeCell ref="Q30:R30"/>
    <mergeCell ref="S30:T30"/>
    <mergeCell ref="U30:V30"/>
    <mergeCell ref="A29:C29"/>
    <mergeCell ref="K29:L29"/>
    <mergeCell ref="M29:N29"/>
    <mergeCell ref="O29:P29"/>
    <mergeCell ref="Q29:R29"/>
    <mergeCell ref="S29:T29"/>
    <mergeCell ref="O25:P25"/>
    <mergeCell ref="Q25:R25"/>
    <mergeCell ref="S25:T25"/>
    <mergeCell ref="A24:C24"/>
    <mergeCell ref="K24:L24"/>
    <mergeCell ref="M24:N24"/>
    <mergeCell ref="O24:P24"/>
    <mergeCell ref="Q24:R24"/>
    <mergeCell ref="S24:T24"/>
    <mergeCell ref="U21:V21"/>
    <mergeCell ref="A23:C23"/>
    <mergeCell ref="K23:L23"/>
    <mergeCell ref="M23:N23"/>
    <mergeCell ref="O23:P23"/>
    <mergeCell ref="Q23:R23"/>
    <mergeCell ref="S23:T23"/>
    <mergeCell ref="U23:V23"/>
    <mergeCell ref="A27:C27"/>
    <mergeCell ref="K27:L27"/>
    <mergeCell ref="M27:N27"/>
    <mergeCell ref="O27:P27"/>
    <mergeCell ref="Q27:R27"/>
    <mergeCell ref="S27:T27"/>
    <mergeCell ref="A26:C26"/>
    <mergeCell ref="K26:L26"/>
    <mergeCell ref="M26:N26"/>
    <mergeCell ref="O26:P26"/>
    <mergeCell ref="Q26:R26"/>
    <mergeCell ref="S26:T26"/>
    <mergeCell ref="U26:V26"/>
    <mergeCell ref="A25:C25"/>
    <mergeCell ref="K25:L25"/>
    <mergeCell ref="M25:N25"/>
    <mergeCell ref="A20:C20"/>
    <mergeCell ref="K20:L20"/>
    <mergeCell ref="M20:N20"/>
    <mergeCell ref="O20:P20"/>
    <mergeCell ref="Q20:R20"/>
    <mergeCell ref="S20:T20"/>
    <mergeCell ref="A22:C22"/>
    <mergeCell ref="K22:L22"/>
    <mergeCell ref="M22:N22"/>
    <mergeCell ref="O22:P22"/>
    <mergeCell ref="Q22:R22"/>
    <mergeCell ref="S22:T22"/>
    <mergeCell ref="A21:C21"/>
    <mergeCell ref="K21:L21"/>
    <mergeCell ref="M21:N21"/>
    <mergeCell ref="O21:P21"/>
    <mergeCell ref="Q21:R21"/>
    <mergeCell ref="S21:T21"/>
    <mergeCell ref="A16:C16"/>
    <mergeCell ref="K16:L16"/>
    <mergeCell ref="M16:N16"/>
    <mergeCell ref="O16:P16"/>
    <mergeCell ref="Q16:R16"/>
    <mergeCell ref="S16:T16"/>
    <mergeCell ref="U16:V16"/>
    <mergeCell ref="A19:C19"/>
    <mergeCell ref="K19:L19"/>
    <mergeCell ref="M19:N19"/>
    <mergeCell ref="O19:P19"/>
    <mergeCell ref="Q19:R19"/>
    <mergeCell ref="S19:T19"/>
    <mergeCell ref="U19:V19"/>
    <mergeCell ref="A18:C18"/>
    <mergeCell ref="K18:L18"/>
    <mergeCell ref="M18:N18"/>
    <mergeCell ref="O18:P18"/>
    <mergeCell ref="Q18:R18"/>
    <mergeCell ref="S18:T18"/>
    <mergeCell ref="A17:C17"/>
    <mergeCell ref="K17:L17"/>
    <mergeCell ref="M17:N17"/>
    <mergeCell ref="W11:W12"/>
    <mergeCell ref="A13:P13"/>
    <mergeCell ref="A14:D14"/>
    <mergeCell ref="E14:E15"/>
    <mergeCell ref="F14:F15"/>
    <mergeCell ref="G14:I14"/>
    <mergeCell ref="J14:J15"/>
    <mergeCell ref="K14:L15"/>
    <mergeCell ref="A15:C15"/>
    <mergeCell ref="A4:F12"/>
    <mergeCell ref="K6:M6"/>
    <mergeCell ref="K8:M8"/>
    <mergeCell ref="N8:P8"/>
    <mergeCell ref="Q4:R4"/>
    <mergeCell ref="K4:M4"/>
    <mergeCell ref="N4:P4"/>
    <mergeCell ref="K5:M5"/>
    <mergeCell ref="N5:P5"/>
    <mergeCell ref="Q5:S5"/>
    <mergeCell ref="T5:V5"/>
    <mergeCell ref="N6:P6"/>
    <mergeCell ref="Q6:S6"/>
    <mergeCell ref="T6:V6"/>
    <mergeCell ref="K7:M7"/>
    <mergeCell ref="W14:W15"/>
    <mergeCell ref="Q11:S13"/>
    <mergeCell ref="T11:V13"/>
    <mergeCell ref="N7:P7"/>
    <mergeCell ref="O35:P35"/>
    <mergeCell ref="Q35:R35"/>
    <mergeCell ref="S35:T35"/>
    <mergeCell ref="U35:V35"/>
    <mergeCell ref="M14:N15"/>
    <mergeCell ref="O14:P15"/>
    <mergeCell ref="Q14:R15"/>
    <mergeCell ref="S14:T15"/>
    <mergeCell ref="U14:V15"/>
    <mergeCell ref="O17:P17"/>
    <mergeCell ref="Q17:R17"/>
    <mergeCell ref="S17:T17"/>
    <mergeCell ref="U17:V17"/>
    <mergeCell ref="U18:V18"/>
    <mergeCell ref="U20:V20"/>
    <mergeCell ref="U22:V22"/>
    <mergeCell ref="U25:V25"/>
    <mergeCell ref="U27:V27"/>
    <mergeCell ref="M35:N35"/>
    <mergeCell ref="U29:V29"/>
    <mergeCell ref="A3:F3"/>
    <mergeCell ref="U2:V2"/>
    <mergeCell ref="D2:P2"/>
    <mergeCell ref="A2:C2"/>
    <mergeCell ref="D1:P1"/>
    <mergeCell ref="A1:C1"/>
    <mergeCell ref="Q8:S8"/>
    <mergeCell ref="T7:V7"/>
    <mergeCell ref="Q7:S7"/>
    <mergeCell ref="T4:U4"/>
    <mergeCell ref="G4:J12"/>
    <mergeCell ref="U3:V3"/>
    <mergeCell ref="Q3:R3"/>
    <mergeCell ref="N3:P3"/>
    <mergeCell ref="K3:M3"/>
    <mergeCell ref="G3:J3"/>
    <mergeCell ref="N11:P12"/>
    <mergeCell ref="K11:M12"/>
    <mergeCell ref="T8:V8"/>
    <mergeCell ref="K9:M9"/>
    <mergeCell ref="N9:P9"/>
    <mergeCell ref="Q9:S9"/>
    <mergeCell ref="T9:V9"/>
    <mergeCell ref="K10:M10"/>
  </mergeCells>
  <dataValidations count="2">
    <dataValidation type="list" allowBlank="1" showInputMessage="1" showErrorMessage="1" sqref="A43:C50">
      <formula1>#REF!</formula1>
    </dataValidation>
    <dataValidation type="list" allowBlank="1" showInputMessage="1" showErrorMessage="1" sqref="A16:C42">
      <formula1>"Цены!$B$3:$B$240"</formula1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965"/>
  <sheetViews>
    <sheetView topLeftCell="A222" workbookViewId="0">
      <selection activeCell="D250" sqref="D250"/>
    </sheetView>
  </sheetViews>
  <sheetFormatPr defaultRowHeight="12.75" x14ac:dyDescent="0.2"/>
  <cols>
    <col min="1" max="1" width="39.85546875" style="6" bestFit="1" customWidth="1"/>
    <col min="2" max="2" width="12.28515625" style="6" customWidth="1"/>
    <col min="3" max="3" width="6.28515625" style="7" customWidth="1"/>
    <col min="4" max="4" width="11.5703125" style="7" customWidth="1"/>
    <col min="5" max="5" width="7.28515625" style="7" customWidth="1"/>
    <col min="6" max="6" width="8.28515625" style="7" customWidth="1"/>
    <col min="7" max="16384" width="9.140625" style="7"/>
  </cols>
  <sheetData>
    <row r="1" spans="1:14" x14ac:dyDescent="0.2">
      <c r="H1" s="322" t="s">
        <v>64</v>
      </c>
      <c r="I1" s="322"/>
    </row>
    <row r="2" spans="1:14" ht="25.5" x14ac:dyDescent="0.2">
      <c r="A2" s="8" t="s">
        <v>35</v>
      </c>
      <c r="B2" s="9" t="s">
        <v>26</v>
      </c>
      <c r="C2" s="10" t="s">
        <v>65</v>
      </c>
      <c r="D2" s="10" t="s">
        <v>66</v>
      </c>
      <c r="E2" s="11" t="s">
        <v>67</v>
      </c>
      <c r="F2" s="9" t="s">
        <v>68</v>
      </c>
      <c r="H2" s="7" t="s">
        <v>69</v>
      </c>
      <c r="I2" s="7" t="s">
        <v>70</v>
      </c>
    </row>
    <row r="3" spans="1:14" s="18" customFormat="1" ht="15" customHeight="1" x14ac:dyDescent="0.25">
      <c r="A3" s="12" t="s">
        <v>71</v>
      </c>
      <c r="B3" s="13" t="s">
        <v>72</v>
      </c>
      <c r="C3" s="14" t="s">
        <v>73</v>
      </c>
      <c r="D3" s="15">
        <v>22.8</v>
      </c>
      <c r="E3" s="16"/>
      <c r="F3" s="17" t="s">
        <v>74</v>
      </c>
      <c r="H3" s="17" t="s">
        <v>75</v>
      </c>
      <c r="I3" s="19">
        <v>2.1</v>
      </c>
      <c r="J3" s="323" t="s">
        <v>76</v>
      </c>
      <c r="K3" s="324"/>
      <c r="L3" s="324"/>
      <c r="M3" s="324"/>
      <c r="N3" s="324"/>
    </row>
    <row r="4" spans="1:14" s="18" customFormat="1" ht="15" customHeight="1" x14ac:dyDescent="0.25">
      <c r="A4" s="12" t="s">
        <v>77</v>
      </c>
      <c r="B4" s="13" t="s">
        <v>72</v>
      </c>
      <c r="C4" s="14" t="s">
        <v>73</v>
      </c>
      <c r="D4" s="15">
        <v>42</v>
      </c>
      <c r="E4" s="16"/>
      <c r="F4" s="17" t="s">
        <v>74</v>
      </c>
      <c r="H4" s="17" t="s">
        <v>21</v>
      </c>
      <c r="I4" s="19">
        <v>1.45</v>
      </c>
      <c r="J4" s="325" t="s">
        <v>78</v>
      </c>
      <c r="K4" s="326"/>
      <c r="L4" s="326"/>
    </row>
    <row r="5" spans="1:14" s="18" customFormat="1" ht="15" customHeight="1" x14ac:dyDescent="0.25">
      <c r="A5" s="12" t="s">
        <v>79</v>
      </c>
      <c r="B5" s="13" t="s">
        <v>72</v>
      </c>
      <c r="C5" s="14" t="s">
        <v>73</v>
      </c>
      <c r="D5" s="15">
        <v>53</v>
      </c>
      <c r="E5" s="16"/>
      <c r="F5" s="17" t="s">
        <v>74</v>
      </c>
      <c r="H5" s="17" t="s">
        <v>80</v>
      </c>
      <c r="I5" s="19">
        <v>2</v>
      </c>
    </row>
    <row r="6" spans="1:14" s="18" customFormat="1" ht="15" customHeight="1" x14ac:dyDescent="0.25">
      <c r="A6" s="12" t="s">
        <v>81</v>
      </c>
      <c r="B6" s="13" t="s">
        <v>72</v>
      </c>
      <c r="C6" s="20" t="s">
        <v>73</v>
      </c>
      <c r="D6" s="15">
        <v>29</v>
      </c>
      <c r="E6" s="16">
        <v>0.28000000000000003</v>
      </c>
      <c r="F6" s="17" t="s">
        <v>74</v>
      </c>
      <c r="H6" s="17" t="s">
        <v>82</v>
      </c>
      <c r="I6" s="19">
        <v>2.5</v>
      </c>
    </row>
    <row r="7" spans="1:14" s="18" customFormat="1" ht="15" customHeight="1" x14ac:dyDescent="0.25">
      <c r="A7" s="12" t="s">
        <v>83</v>
      </c>
      <c r="B7" s="13" t="s">
        <v>72</v>
      </c>
      <c r="C7" s="20" t="s">
        <v>73</v>
      </c>
      <c r="D7" s="15">
        <v>36</v>
      </c>
      <c r="E7" s="16">
        <v>0.5</v>
      </c>
      <c r="F7" s="17" t="s">
        <v>74</v>
      </c>
      <c r="H7" s="17" t="s">
        <v>84</v>
      </c>
      <c r="I7" s="19">
        <v>3</v>
      </c>
    </row>
    <row r="8" spans="1:14" s="18" customFormat="1" ht="15" customHeight="1" x14ac:dyDescent="0.25">
      <c r="A8" s="12" t="s">
        <v>85</v>
      </c>
      <c r="B8" s="13" t="s">
        <v>72</v>
      </c>
      <c r="C8" s="20" t="s">
        <v>73</v>
      </c>
      <c r="D8" s="15">
        <v>37.5</v>
      </c>
      <c r="E8" s="16">
        <v>0.78</v>
      </c>
      <c r="F8" s="17" t="s">
        <v>74</v>
      </c>
      <c r="H8" s="21" t="s">
        <v>86</v>
      </c>
      <c r="I8" s="22">
        <v>1.25</v>
      </c>
      <c r="J8" s="23"/>
      <c r="K8" s="6"/>
      <c r="L8" s="6"/>
      <c r="M8" s="6"/>
    </row>
    <row r="9" spans="1:14" s="18" customFormat="1" ht="15" customHeight="1" x14ac:dyDescent="0.25">
      <c r="A9" s="12" t="s">
        <v>87</v>
      </c>
      <c r="B9" s="13" t="s">
        <v>72</v>
      </c>
      <c r="C9" s="20" t="s">
        <v>73</v>
      </c>
      <c r="D9" s="15">
        <v>52</v>
      </c>
      <c r="E9" s="16">
        <v>1.1299999999999999</v>
      </c>
      <c r="F9" s="17" t="s">
        <v>74</v>
      </c>
      <c r="H9" s="21" t="s">
        <v>88</v>
      </c>
      <c r="I9" s="22">
        <v>1.75</v>
      </c>
      <c r="J9" s="23"/>
      <c r="K9" s="6"/>
      <c r="L9" s="6"/>
      <c r="M9" s="6"/>
    </row>
    <row r="10" spans="1:14" s="18" customFormat="1" ht="15" customHeight="1" x14ac:dyDescent="0.25">
      <c r="A10" s="12" t="s">
        <v>89</v>
      </c>
      <c r="B10" s="13" t="s">
        <v>72</v>
      </c>
      <c r="C10" s="20" t="s">
        <v>73</v>
      </c>
      <c r="D10" s="15">
        <v>62</v>
      </c>
      <c r="E10" s="16">
        <v>1.54</v>
      </c>
      <c r="F10" s="17" t="s">
        <v>74</v>
      </c>
      <c r="H10" s="21" t="s">
        <v>90</v>
      </c>
      <c r="I10" s="22">
        <v>2.25</v>
      </c>
    </row>
    <row r="11" spans="1:14" s="18" customFormat="1" ht="15" customHeight="1" x14ac:dyDescent="0.25">
      <c r="A11" s="12" t="s">
        <v>91</v>
      </c>
      <c r="B11" s="13" t="s">
        <v>72</v>
      </c>
      <c r="C11" s="20" t="s">
        <v>73</v>
      </c>
      <c r="D11" s="15">
        <v>74</v>
      </c>
      <c r="E11" s="16">
        <v>2.0099999999999998</v>
      </c>
      <c r="F11" s="17" t="s">
        <v>74</v>
      </c>
      <c r="H11" s="21" t="s">
        <v>92</v>
      </c>
      <c r="I11" s="22">
        <v>2.75</v>
      </c>
    </row>
    <row r="12" spans="1:14" s="18" customFormat="1" ht="15" customHeight="1" x14ac:dyDescent="0.25">
      <c r="A12" s="12" t="s">
        <v>93</v>
      </c>
      <c r="B12" s="13" t="s">
        <v>72</v>
      </c>
      <c r="C12" s="20" t="s">
        <v>73</v>
      </c>
      <c r="D12" s="15"/>
      <c r="E12" s="16">
        <v>2.54</v>
      </c>
      <c r="F12" s="17" t="s">
        <v>74</v>
      </c>
      <c r="H12" s="21" t="s">
        <v>94</v>
      </c>
      <c r="I12" s="22">
        <v>0</v>
      </c>
    </row>
    <row r="13" spans="1:14" s="18" customFormat="1" ht="15" customHeight="1" x14ac:dyDescent="0.25">
      <c r="A13" s="12" t="s">
        <v>95</v>
      </c>
      <c r="B13" s="13" t="s">
        <v>72</v>
      </c>
      <c r="C13" s="20" t="s">
        <v>73</v>
      </c>
      <c r="D13" s="15"/>
      <c r="E13" s="16">
        <v>3.14</v>
      </c>
      <c r="F13" s="17" t="s">
        <v>74</v>
      </c>
      <c r="H13" s="21" t="s">
        <v>96</v>
      </c>
      <c r="I13" s="22">
        <v>0.5</v>
      </c>
    </row>
    <row r="14" spans="1:14" s="18" customFormat="1" ht="15" customHeight="1" x14ac:dyDescent="0.25">
      <c r="A14" s="12" t="s">
        <v>97</v>
      </c>
      <c r="B14" s="13" t="s">
        <v>72</v>
      </c>
      <c r="C14" s="20" t="s">
        <v>73</v>
      </c>
      <c r="D14" s="15"/>
      <c r="E14" s="16"/>
      <c r="F14" s="17" t="s">
        <v>74</v>
      </c>
      <c r="H14" s="21" t="s">
        <v>98</v>
      </c>
      <c r="I14" s="22">
        <v>0.75</v>
      </c>
    </row>
    <row r="15" spans="1:14" s="18" customFormat="1" ht="15" customHeight="1" x14ac:dyDescent="0.25">
      <c r="A15" s="12" t="s">
        <v>99</v>
      </c>
      <c r="B15" s="13" t="s">
        <v>72</v>
      </c>
      <c r="C15" s="20" t="s">
        <v>73</v>
      </c>
      <c r="D15" s="15"/>
      <c r="E15" s="16"/>
      <c r="F15" s="17" t="s">
        <v>74</v>
      </c>
    </row>
    <row r="16" spans="1:14" s="18" customFormat="1" ht="15" customHeight="1" x14ac:dyDescent="0.25">
      <c r="A16" s="12" t="s">
        <v>100</v>
      </c>
      <c r="B16" s="13" t="s">
        <v>72</v>
      </c>
      <c r="C16" s="20" t="s">
        <v>73</v>
      </c>
      <c r="D16" s="15">
        <v>12</v>
      </c>
      <c r="E16" s="16">
        <v>0.26</v>
      </c>
      <c r="F16" s="17" t="s">
        <v>74</v>
      </c>
    </row>
    <row r="17" spans="1:6" s="18" customFormat="1" ht="15" customHeight="1" x14ac:dyDescent="0.25">
      <c r="A17" s="12" t="s">
        <v>39</v>
      </c>
      <c r="B17" s="13" t="s">
        <v>72</v>
      </c>
      <c r="C17" s="20" t="s">
        <v>73</v>
      </c>
      <c r="D17" s="15">
        <v>17</v>
      </c>
      <c r="E17" s="16">
        <v>0.39</v>
      </c>
      <c r="F17" s="17" t="s">
        <v>74</v>
      </c>
    </row>
    <row r="18" spans="1:6" s="18" customFormat="1" ht="15" customHeight="1" x14ac:dyDescent="0.25">
      <c r="A18" s="12" t="s">
        <v>101</v>
      </c>
      <c r="B18" s="13" t="s">
        <v>72</v>
      </c>
      <c r="C18" s="20" t="s">
        <v>73</v>
      </c>
      <c r="D18" s="15">
        <v>25</v>
      </c>
      <c r="E18" s="16">
        <v>0.62</v>
      </c>
      <c r="F18" s="17" t="s">
        <v>74</v>
      </c>
    </row>
    <row r="19" spans="1:6" s="18" customFormat="1" ht="15" customHeight="1" x14ac:dyDescent="0.25">
      <c r="A19" s="12" t="s">
        <v>102</v>
      </c>
      <c r="B19" s="13" t="s">
        <v>72</v>
      </c>
      <c r="C19" s="20" t="s">
        <v>73</v>
      </c>
      <c r="D19" s="15">
        <v>34</v>
      </c>
      <c r="E19" s="16">
        <v>0.89</v>
      </c>
      <c r="F19" s="17" t="s">
        <v>74</v>
      </c>
    </row>
    <row r="20" spans="1:6" s="18" customFormat="1" ht="15" customHeight="1" x14ac:dyDescent="0.25">
      <c r="A20" s="12" t="s">
        <v>103</v>
      </c>
      <c r="B20" s="13" t="s">
        <v>72</v>
      </c>
      <c r="C20" s="20" t="s">
        <v>73</v>
      </c>
      <c r="D20" s="15">
        <v>49</v>
      </c>
      <c r="E20" s="16">
        <v>1.21</v>
      </c>
      <c r="F20" s="17" t="s">
        <v>74</v>
      </c>
    </row>
    <row r="21" spans="1:6" s="18" customFormat="1" ht="15" customHeight="1" x14ac:dyDescent="0.25">
      <c r="A21" s="12" t="s">
        <v>104</v>
      </c>
      <c r="B21" s="13" t="s">
        <v>72</v>
      </c>
      <c r="C21" s="20" t="s">
        <v>73</v>
      </c>
      <c r="D21" s="15">
        <v>63</v>
      </c>
      <c r="E21" s="16">
        <v>1.58</v>
      </c>
      <c r="F21" s="17" t="s">
        <v>74</v>
      </c>
    </row>
    <row r="22" spans="1:6" s="18" customFormat="1" ht="15" customHeight="1" x14ac:dyDescent="0.25">
      <c r="A22" s="12" t="s">
        <v>105</v>
      </c>
      <c r="B22" s="13" t="s">
        <v>72</v>
      </c>
      <c r="C22" s="20" t="s">
        <v>73</v>
      </c>
      <c r="D22" s="15"/>
      <c r="E22" s="16">
        <v>2</v>
      </c>
      <c r="F22" s="17" t="s">
        <v>74</v>
      </c>
    </row>
    <row r="23" spans="1:6" s="18" customFormat="1" ht="15" customHeight="1" x14ac:dyDescent="0.25">
      <c r="A23" s="12" t="s">
        <v>106</v>
      </c>
      <c r="B23" s="13" t="s">
        <v>72</v>
      </c>
      <c r="C23" s="20" t="s">
        <v>73</v>
      </c>
      <c r="D23" s="15">
        <v>90</v>
      </c>
      <c r="E23" s="16">
        <v>2.46</v>
      </c>
      <c r="F23" s="17" t="s">
        <v>74</v>
      </c>
    </row>
    <row r="24" spans="1:6" s="18" customFormat="1" ht="15" customHeight="1" x14ac:dyDescent="0.25">
      <c r="A24" s="12" t="s">
        <v>107</v>
      </c>
      <c r="B24" s="13" t="s">
        <v>72</v>
      </c>
      <c r="C24" s="20" t="s">
        <v>73</v>
      </c>
      <c r="D24" s="15"/>
      <c r="E24" s="16"/>
      <c r="F24" s="17" t="s">
        <v>74</v>
      </c>
    </row>
    <row r="25" spans="1:6" s="18" customFormat="1" ht="15" customHeight="1" x14ac:dyDescent="0.25">
      <c r="A25" s="12" t="s">
        <v>108</v>
      </c>
      <c r="B25" s="13" t="s">
        <v>72</v>
      </c>
      <c r="C25" s="20" t="s">
        <v>73</v>
      </c>
      <c r="D25" s="15">
        <v>120</v>
      </c>
      <c r="E25" s="16">
        <v>3.83</v>
      </c>
      <c r="F25" s="17" t="s">
        <v>74</v>
      </c>
    </row>
    <row r="26" spans="1:6" s="18" customFormat="1" ht="15" customHeight="1" x14ac:dyDescent="0.25">
      <c r="A26" s="12" t="s">
        <v>109</v>
      </c>
      <c r="B26" s="13" t="s">
        <v>72</v>
      </c>
      <c r="C26" s="20" t="s">
        <v>73</v>
      </c>
      <c r="D26" s="15"/>
      <c r="E26" s="16"/>
      <c r="F26" s="17" t="s">
        <v>74</v>
      </c>
    </row>
    <row r="27" spans="1:6" s="18" customFormat="1" ht="15" customHeight="1" x14ac:dyDescent="0.25">
      <c r="A27" s="12" t="s">
        <v>110</v>
      </c>
      <c r="B27" s="13" t="s">
        <v>72</v>
      </c>
      <c r="C27" s="20" t="s">
        <v>73</v>
      </c>
      <c r="D27" s="15">
        <v>191</v>
      </c>
      <c r="E27" s="16">
        <v>5.51</v>
      </c>
      <c r="F27" s="17" t="s">
        <v>74</v>
      </c>
    </row>
    <row r="28" spans="1:6" s="18" customFormat="1" ht="15" customHeight="1" x14ac:dyDescent="0.25">
      <c r="A28" s="12" t="s">
        <v>111</v>
      </c>
      <c r="B28" s="13" t="s">
        <v>72</v>
      </c>
      <c r="C28" s="20" t="s">
        <v>73</v>
      </c>
      <c r="D28" s="15">
        <v>273</v>
      </c>
      <c r="E28" s="16">
        <v>7.94</v>
      </c>
      <c r="F28" s="17" t="s">
        <v>74</v>
      </c>
    </row>
    <row r="29" spans="1:6" s="18" customFormat="1" ht="15" customHeight="1" x14ac:dyDescent="0.25">
      <c r="A29" s="12" t="s">
        <v>112</v>
      </c>
      <c r="B29" s="13" t="s">
        <v>72</v>
      </c>
      <c r="C29" s="20" t="s">
        <v>113</v>
      </c>
      <c r="D29" s="15"/>
      <c r="E29" s="16"/>
      <c r="F29" s="17" t="s">
        <v>74</v>
      </c>
    </row>
    <row r="30" spans="1:6" s="18" customFormat="1" ht="15" customHeight="1" x14ac:dyDescent="0.25">
      <c r="A30" s="12" t="s">
        <v>114</v>
      </c>
      <c r="B30" s="13" t="s">
        <v>72</v>
      </c>
      <c r="C30" s="20" t="s">
        <v>113</v>
      </c>
      <c r="D30" s="15"/>
      <c r="E30" s="16"/>
      <c r="F30" s="17" t="s">
        <v>74</v>
      </c>
    </row>
    <row r="31" spans="1:6" s="18" customFormat="1" ht="15" customHeight="1" x14ac:dyDescent="0.25">
      <c r="A31" s="12" t="s">
        <v>115</v>
      </c>
      <c r="B31" s="13" t="s">
        <v>72</v>
      </c>
      <c r="C31" s="20" t="s">
        <v>113</v>
      </c>
      <c r="D31" s="15"/>
      <c r="E31" s="16">
        <v>7.85</v>
      </c>
      <c r="F31" s="17" t="s">
        <v>74</v>
      </c>
    </row>
    <row r="32" spans="1:6" s="18" customFormat="1" ht="15" customHeight="1" x14ac:dyDescent="0.25">
      <c r="A32" s="12" t="s">
        <v>116</v>
      </c>
      <c r="B32" s="13" t="s">
        <v>72</v>
      </c>
      <c r="C32" s="20" t="s">
        <v>113</v>
      </c>
      <c r="D32" s="15"/>
      <c r="E32" s="16"/>
      <c r="F32" s="17" t="s">
        <v>74</v>
      </c>
    </row>
    <row r="33" spans="1:6" s="18" customFormat="1" ht="15" customHeight="1" x14ac:dyDescent="0.25">
      <c r="A33" s="12" t="s">
        <v>117</v>
      </c>
      <c r="B33" s="13" t="s">
        <v>72</v>
      </c>
      <c r="C33" s="20" t="s">
        <v>113</v>
      </c>
      <c r="D33" s="15">
        <v>512</v>
      </c>
      <c r="E33" s="16">
        <v>11.77</v>
      </c>
      <c r="F33" s="17" t="s">
        <v>74</v>
      </c>
    </row>
    <row r="34" spans="1:6" s="18" customFormat="1" ht="15" customHeight="1" x14ac:dyDescent="0.25">
      <c r="A34" s="12" t="s">
        <v>118</v>
      </c>
      <c r="B34" s="13" t="s">
        <v>72</v>
      </c>
      <c r="C34" s="20" t="s">
        <v>113</v>
      </c>
      <c r="D34" s="15"/>
      <c r="E34" s="16"/>
      <c r="F34" s="17" t="s">
        <v>74</v>
      </c>
    </row>
    <row r="35" spans="1:6" s="18" customFormat="1" ht="15" customHeight="1" x14ac:dyDescent="0.25">
      <c r="A35" s="12" t="s">
        <v>119</v>
      </c>
      <c r="B35" s="13" t="s">
        <v>72</v>
      </c>
      <c r="C35" s="20" t="s">
        <v>113</v>
      </c>
      <c r="D35" s="15">
        <v>448</v>
      </c>
      <c r="E35" s="16">
        <v>15.7</v>
      </c>
      <c r="F35" s="17" t="s">
        <v>74</v>
      </c>
    </row>
    <row r="36" spans="1:6" s="18" customFormat="1" ht="15" customHeight="1" x14ac:dyDescent="0.25">
      <c r="A36" s="12" t="s">
        <v>120</v>
      </c>
      <c r="B36" s="13" t="s">
        <v>72</v>
      </c>
      <c r="C36" s="20" t="s">
        <v>113</v>
      </c>
      <c r="D36" s="15"/>
      <c r="E36" s="16"/>
      <c r="F36" s="17" t="s">
        <v>74</v>
      </c>
    </row>
    <row r="37" spans="1:6" s="18" customFormat="1" ht="15" customHeight="1" x14ac:dyDescent="0.25">
      <c r="A37" s="12" t="s">
        <v>121</v>
      </c>
      <c r="B37" s="13" t="s">
        <v>72</v>
      </c>
      <c r="C37" s="20" t="s">
        <v>113</v>
      </c>
      <c r="D37" s="15">
        <v>816</v>
      </c>
      <c r="E37" s="16">
        <v>23.55</v>
      </c>
      <c r="F37" s="17" t="s">
        <v>74</v>
      </c>
    </row>
    <row r="38" spans="1:6" s="18" customFormat="1" ht="15" customHeight="1" x14ac:dyDescent="0.25">
      <c r="A38" s="12" t="s">
        <v>122</v>
      </c>
      <c r="B38" s="13" t="s">
        <v>72</v>
      </c>
      <c r="C38" s="20" t="s">
        <v>113</v>
      </c>
      <c r="D38" s="15"/>
      <c r="E38" s="16"/>
      <c r="F38" s="17" t="s">
        <v>74</v>
      </c>
    </row>
    <row r="39" spans="1:6" s="18" customFormat="1" ht="15" customHeight="1" x14ac:dyDescent="0.25">
      <c r="A39" s="12" t="s">
        <v>123</v>
      </c>
      <c r="B39" s="13" t="s">
        <v>72</v>
      </c>
      <c r="C39" s="20" t="s">
        <v>113</v>
      </c>
      <c r="D39" s="15">
        <v>12880</v>
      </c>
      <c r="E39" s="16"/>
      <c r="F39" s="17" t="s">
        <v>74</v>
      </c>
    </row>
    <row r="40" spans="1:6" s="18" customFormat="1" ht="15" customHeight="1" x14ac:dyDescent="0.25">
      <c r="A40" s="12" t="s">
        <v>124</v>
      </c>
      <c r="B40" s="13" t="s">
        <v>72</v>
      </c>
      <c r="C40" s="20" t="s">
        <v>73</v>
      </c>
      <c r="D40" s="15">
        <v>60</v>
      </c>
      <c r="E40" s="16"/>
      <c r="F40" s="17" t="s">
        <v>74</v>
      </c>
    </row>
    <row r="41" spans="1:6" s="18" customFormat="1" ht="15" customHeight="1" x14ac:dyDescent="0.25">
      <c r="A41" s="12" t="s">
        <v>125</v>
      </c>
      <c r="B41" s="13" t="s">
        <v>72</v>
      </c>
      <c r="C41" s="20" t="s">
        <v>73</v>
      </c>
      <c r="D41" s="15"/>
      <c r="E41" s="16"/>
      <c r="F41" s="17" t="s">
        <v>74</v>
      </c>
    </row>
    <row r="42" spans="1:6" s="18" customFormat="1" ht="15" customHeight="1" x14ac:dyDescent="0.25">
      <c r="A42" s="12" t="s">
        <v>126</v>
      </c>
      <c r="B42" s="13" t="s">
        <v>72</v>
      </c>
      <c r="C42" s="20" t="s">
        <v>73</v>
      </c>
      <c r="D42" s="15"/>
      <c r="E42" s="16"/>
      <c r="F42" s="17" t="s">
        <v>74</v>
      </c>
    </row>
    <row r="43" spans="1:6" s="18" customFormat="1" ht="15" customHeight="1" x14ac:dyDescent="0.25">
      <c r="A43" s="12" t="s">
        <v>127</v>
      </c>
      <c r="B43" s="13" t="s">
        <v>72</v>
      </c>
      <c r="C43" s="20" t="s">
        <v>73</v>
      </c>
      <c r="D43" s="15">
        <v>34</v>
      </c>
      <c r="E43" s="16">
        <v>0.79</v>
      </c>
      <c r="F43" s="17" t="s">
        <v>74</v>
      </c>
    </row>
    <row r="44" spans="1:6" s="18" customFormat="1" ht="15" customHeight="1" x14ac:dyDescent="0.25">
      <c r="A44" s="12" t="s">
        <v>55</v>
      </c>
      <c r="B44" s="13" t="s">
        <v>72</v>
      </c>
      <c r="C44" s="20" t="s">
        <v>73</v>
      </c>
      <c r="D44" s="15">
        <v>63</v>
      </c>
      <c r="E44" s="16">
        <v>1.26</v>
      </c>
      <c r="F44" s="17" t="s">
        <v>74</v>
      </c>
    </row>
    <row r="45" spans="1:6" s="18" customFormat="1" ht="15" customHeight="1" x14ac:dyDescent="0.25">
      <c r="A45" s="12" t="s">
        <v>128</v>
      </c>
      <c r="B45" s="13" t="s">
        <v>72</v>
      </c>
      <c r="C45" s="20" t="s">
        <v>73</v>
      </c>
      <c r="D45" s="15"/>
      <c r="E45" s="16"/>
      <c r="F45" s="17" t="s">
        <v>74</v>
      </c>
    </row>
    <row r="46" spans="1:6" s="18" customFormat="1" ht="15" customHeight="1" x14ac:dyDescent="0.25">
      <c r="A46" s="12" t="s">
        <v>129</v>
      </c>
      <c r="B46" s="13" t="s">
        <v>72</v>
      </c>
      <c r="C46" s="20" t="s">
        <v>73</v>
      </c>
      <c r="D46" s="15">
        <v>87</v>
      </c>
      <c r="E46" s="16">
        <v>1.95</v>
      </c>
      <c r="F46" s="17" t="s">
        <v>74</v>
      </c>
    </row>
    <row r="47" spans="1:6" s="18" customFormat="1" ht="15" customHeight="1" x14ac:dyDescent="0.25">
      <c r="A47" s="12" t="s">
        <v>130</v>
      </c>
      <c r="B47" s="13" t="s">
        <v>72</v>
      </c>
      <c r="C47" s="20" t="s">
        <v>73</v>
      </c>
      <c r="D47" s="15"/>
      <c r="E47" s="16"/>
      <c r="F47" s="17" t="s">
        <v>74</v>
      </c>
    </row>
    <row r="48" spans="1:6" s="18" customFormat="1" ht="15" customHeight="1" x14ac:dyDescent="0.25">
      <c r="A48" s="12" t="s">
        <v>131</v>
      </c>
      <c r="B48" s="13" t="s">
        <v>72</v>
      </c>
      <c r="C48" s="20" t="s">
        <v>73</v>
      </c>
      <c r="D48" s="15">
        <v>32</v>
      </c>
      <c r="E48" s="16">
        <v>0.64</v>
      </c>
      <c r="F48" s="17" t="s">
        <v>74</v>
      </c>
    </row>
    <row r="49" spans="1:6" s="18" customFormat="1" ht="15" customHeight="1" x14ac:dyDescent="0.25">
      <c r="A49" s="12" t="s">
        <v>132</v>
      </c>
      <c r="B49" s="13" t="s">
        <v>72</v>
      </c>
      <c r="C49" s="20" t="s">
        <v>73</v>
      </c>
      <c r="D49" s="15"/>
      <c r="E49" s="16"/>
      <c r="F49" s="17" t="s">
        <v>74</v>
      </c>
    </row>
    <row r="50" spans="1:6" s="18" customFormat="1" ht="15" customHeight="1" x14ac:dyDescent="0.25">
      <c r="A50" s="12" t="s">
        <v>133</v>
      </c>
      <c r="B50" s="13" t="s">
        <v>72</v>
      </c>
      <c r="C50" s="20" t="s">
        <v>73</v>
      </c>
      <c r="D50" s="15">
        <v>41</v>
      </c>
      <c r="E50" s="16">
        <v>0.87</v>
      </c>
      <c r="F50" s="17" t="s">
        <v>74</v>
      </c>
    </row>
    <row r="51" spans="1:6" s="18" customFormat="1" ht="15" customHeight="1" x14ac:dyDescent="0.25">
      <c r="A51" s="12" t="s">
        <v>59</v>
      </c>
      <c r="B51" s="13" t="s">
        <v>72</v>
      </c>
      <c r="C51" s="20" t="s">
        <v>73</v>
      </c>
      <c r="D51" s="15">
        <v>57.05</v>
      </c>
      <c r="E51" s="16">
        <v>1.1200000000000001</v>
      </c>
      <c r="F51" s="17" t="s">
        <v>74</v>
      </c>
    </row>
    <row r="52" spans="1:6" s="18" customFormat="1" ht="15" customHeight="1" x14ac:dyDescent="0.25">
      <c r="A52" s="12" t="s">
        <v>134</v>
      </c>
      <c r="B52" s="13" t="s">
        <v>72</v>
      </c>
      <c r="C52" s="20" t="s">
        <v>73</v>
      </c>
      <c r="D52" s="15">
        <v>54</v>
      </c>
      <c r="E52" s="16">
        <v>1.1000000000000001</v>
      </c>
      <c r="F52" s="17" t="s">
        <v>74</v>
      </c>
    </row>
    <row r="53" spans="1:6" s="18" customFormat="1" ht="15" customHeight="1" x14ac:dyDescent="0.25">
      <c r="A53" s="12" t="s">
        <v>135</v>
      </c>
      <c r="B53" s="13" t="s">
        <v>72</v>
      </c>
      <c r="C53" s="20" t="s">
        <v>73</v>
      </c>
      <c r="D53" s="15">
        <v>72.75</v>
      </c>
      <c r="E53" s="16">
        <v>1.44</v>
      </c>
      <c r="F53" s="17" t="s">
        <v>74</v>
      </c>
    </row>
    <row r="54" spans="1:6" s="18" customFormat="1" ht="15" customHeight="1" x14ac:dyDescent="0.25">
      <c r="A54" s="12" t="s">
        <v>136</v>
      </c>
      <c r="B54" s="13" t="s">
        <v>72</v>
      </c>
      <c r="C54" s="20" t="s">
        <v>73</v>
      </c>
      <c r="D54" s="15">
        <v>47</v>
      </c>
      <c r="E54" s="16">
        <v>1.1000000000000001</v>
      </c>
      <c r="F54" s="17" t="s">
        <v>74</v>
      </c>
    </row>
    <row r="55" spans="1:6" s="18" customFormat="1" ht="15" customHeight="1" x14ac:dyDescent="0.25">
      <c r="A55" s="12" t="s">
        <v>137</v>
      </c>
      <c r="B55" s="13" t="s">
        <v>72</v>
      </c>
      <c r="C55" s="20" t="s">
        <v>73</v>
      </c>
      <c r="D55" s="15">
        <v>54</v>
      </c>
      <c r="E55" s="16">
        <v>1.44</v>
      </c>
      <c r="F55" s="17" t="s">
        <v>74</v>
      </c>
    </row>
    <row r="56" spans="1:6" s="18" customFormat="1" ht="15" customHeight="1" x14ac:dyDescent="0.25">
      <c r="A56" s="12" t="s">
        <v>138</v>
      </c>
      <c r="B56" s="13" t="s">
        <v>72</v>
      </c>
      <c r="C56" s="20" t="s">
        <v>73</v>
      </c>
      <c r="D56" s="15">
        <v>60</v>
      </c>
      <c r="E56" s="16">
        <v>1.33</v>
      </c>
      <c r="F56" s="17" t="s">
        <v>74</v>
      </c>
    </row>
    <row r="57" spans="1:6" s="18" customFormat="1" ht="15" customHeight="1" x14ac:dyDescent="0.25">
      <c r="A57" s="12" t="s">
        <v>139</v>
      </c>
      <c r="B57" s="13" t="s">
        <v>72</v>
      </c>
      <c r="C57" s="20" t="s">
        <v>73</v>
      </c>
      <c r="D57" s="15">
        <v>78</v>
      </c>
      <c r="E57" s="16">
        <v>1.75</v>
      </c>
      <c r="F57" s="17" t="s">
        <v>74</v>
      </c>
    </row>
    <row r="58" spans="1:6" s="18" customFormat="1" ht="15" customHeight="1" x14ac:dyDescent="0.25">
      <c r="A58" s="12" t="s">
        <v>140</v>
      </c>
      <c r="B58" s="13" t="s">
        <v>72</v>
      </c>
      <c r="C58" s="20" t="s">
        <v>73</v>
      </c>
      <c r="D58" s="15">
        <v>60</v>
      </c>
      <c r="E58" s="16">
        <v>1.34</v>
      </c>
      <c r="F58" s="17" t="s">
        <v>74</v>
      </c>
    </row>
    <row r="59" spans="1:6" s="18" customFormat="1" ht="15" customHeight="1" x14ac:dyDescent="0.25">
      <c r="A59" s="12" t="s">
        <v>141</v>
      </c>
      <c r="B59" s="13" t="s">
        <v>72</v>
      </c>
      <c r="C59" s="20" t="s">
        <v>73</v>
      </c>
      <c r="D59" s="15">
        <v>85</v>
      </c>
      <c r="E59" s="16">
        <v>1.75</v>
      </c>
      <c r="F59" s="17" t="s">
        <v>74</v>
      </c>
    </row>
    <row r="60" spans="1:6" s="18" customFormat="1" ht="15" customHeight="1" x14ac:dyDescent="0.25">
      <c r="A60" s="12" t="s">
        <v>142</v>
      </c>
      <c r="B60" s="13" t="s">
        <v>72</v>
      </c>
      <c r="C60" s="20" t="s">
        <v>73</v>
      </c>
      <c r="D60" s="15">
        <v>105.08</v>
      </c>
      <c r="E60" s="16">
        <v>1.9</v>
      </c>
      <c r="F60" s="17" t="s">
        <v>74</v>
      </c>
    </row>
    <row r="61" spans="1:6" s="18" customFormat="1" ht="15" customHeight="1" x14ac:dyDescent="0.25">
      <c r="A61" s="12" t="s">
        <v>143</v>
      </c>
      <c r="B61" s="13" t="s">
        <v>72</v>
      </c>
      <c r="C61" s="20" t="s">
        <v>73</v>
      </c>
      <c r="D61" s="15">
        <v>84</v>
      </c>
      <c r="E61" s="16">
        <v>1.8</v>
      </c>
      <c r="F61" s="17" t="s">
        <v>74</v>
      </c>
    </row>
    <row r="62" spans="1:6" s="18" customFormat="1" ht="15" customHeight="1" x14ac:dyDescent="0.25">
      <c r="A62" s="12" t="s">
        <v>144</v>
      </c>
      <c r="B62" s="13" t="s">
        <v>72</v>
      </c>
      <c r="C62" s="20" t="s">
        <v>73</v>
      </c>
      <c r="D62" s="15">
        <v>106.7</v>
      </c>
      <c r="E62" s="16">
        <v>2.39</v>
      </c>
      <c r="F62" s="17" t="s">
        <v>74</v>
      </c>
    </row>
    <row r="63" spans="1:6" s="18" customFormat="1" ht="15" customHeight="1" x14ac:dyDescent="0.25">
      <c r="A63" s="12" t="s">
        <v>145</v>
      </c>
      <c r="B63" s="13" t="s">
        <v>72</v>
      </c>
      <c r="C63" s="20" t="s">
        <v>73</v>
      </c>
      <c r="D63" s="15">
        <v>117</v>
      </c>
      <c r="E63" s="16">
        <v>3.49</v>
      </c>
      <c r="F63" s="17" t="s">
        <v>74</v>
      </c>
    </row>
    <row r="64" spans="1:6" s="18" customFormat="1" ht="15" customHeight="1" x14ac:dyDescent="0.25">
      <c r="A64" s="12" t="s">
        <v>146</v>
      </c>
      <c r="B64" s="13" t="s">
        <v>72</v>
      </c>
      <c r="C64" s="20" t="s">
        <v>73</v>
      </c>
      <c r="D64" s="15">
        <v>82</v>
      </c>
      <c r="E64" s="16">
        <v>1.68</v>
      </c>
      <c r="F64" s="17" t="s">
        <v>74</v>
      </c>
    </row>
    <row r="65" spans="1:6" s="18" customFormat="1" ht="15" customHeight="1" x14ac:dyDescent="0.25">
      <c r="A65" s="12" t="s">
        <v>147</v>
      </c>
      <c r="B65" s="13" t="s">
        <v>72</v>
      </c>
      <c r="C65" s="20" t="s">
        <v>73</v>
      </c>
      <c r="D65" s="15">
        <v>93</v>
      </c>
      <c r="E65" s="16">
        <v>2.2200000000000002</v>
      </c>
      <c r="F65" s="17" t="s">
        <v>74</v>
      </c>
    </row>
    <row r="66" spans="1:6" s="18" customFormat="1" ht="15" customHeight="1" x14ac:dyDescent="0.25">
      <c r="A66" s="12" t="s">
        <v>148</v>
      </c>
      <c r="B66" s="13" t="s">
        <v>72</v>
      </c>
      <c r="C66" s="20" t="s">
        <v>73</v>
      </c>
      <c r="D66" s="15"/>
      <c r="E66" s="16"/>
      <c r="F66" s="17" t="s">
        <v>74</v>
      </c>
    </row>
    <row r="67" spans="1:6" s="18" customFormat="1" ht="15" customHeight="1" x14ac:dyDescent="0.25">
      <c r="A67" s="12" t="s">
        <v>149</v>
      </c>
      <c r="B67" s="13" t="s">
        <v>72</v>
      </c>
      <c r="C67" s="20" t="s">
        <v>73</v>
      </c>
      <c r="D67" s="15">
        <v>215</v>
      </c>
      <c r="E67" s="16">
        <v>4.4000000000000004</v>
      </c>
      <c r="F67" s="17" t="s">
        <v>74</v>
      </c>
    </row>
    <row r="68" spans="1:6" s="18" customFormat="1" ht="15" customHeight="1" x14ac:dyDescent="0.25">
      <c r="A68" s="12" t="s">
        <v>150</v>
      </c>
      <c r="B68" s="13" t="s">
        <v>72</v>
      </c>
      <c r="C68" s="20" t="s">
        <v>73</v>
      </c>
      <c r="D68" s="15"/>
      <c r="E68" s="16"/>
      <c r="F68" s="17" t="s">
        <v>74</v>
      </c>
    </row>
    <row r="69" spans="1:6" s="18" customFormat="1" ht="15" customHeight="1" x14ac:dyDescent="0.25">
      <c r="A69" s="12" t="s">
        <v>151</v>
      </c>
      <c r="B69" s="13" t="s">
        <v>72</v>
      </c>
      <c r="C69" s="20" t="s">
        <v>73</v>
      </c>
      <c r="D69" s="15">
        <v>167.3</v>
      </c>
      <c r="E69" s="16">
        <v>4.4400000000000004</v>
      </c>
      <c r="F69" s="17" t="s">
        <v>74</v>
      </c>
    </row>
    <row r="70" spans="1:6" s="18" customFormat="1" ht="15" customHeight="1" x14ac:dyDescent="0.25">
      <c r="A70" s="12" t="s">
        <v>152</v>
      </c>
      <c r="B70" s="13" t="s">
        <v>72</v>
      </c>
      <c r="C70" s="20" t="s">
        <v>73</v>
      </c>
      <c r="D70" s="15"/>
      <c r="E70" s="16"/>
      <c r="F70" s="17" t="s">
        <v>74</v>
      </c>
    </row>
    <row r="71" spans="1:6" s="18" customFormat="1" ht="15" customHeight="1" x14ac:dyDescent="0.25">
      <c r="A71" s="12" t="s">
        <v>36</v>
      </c>
      <c r="B71" s="13" t="s">
        <v>72</v>
      </c>
      <c r="C71" s="20" t="s">
        <v>73</v>
      </c>
      <c r="D71" s="15">
        <v>269</v>
      </c>
      <c r="E71" s="16">
        <v>5.38</v>
      </c>
      <c r="F71" s="17" t="s">
        <v>74</v>
      </c>
    </row>
    <row r="72" spans="1:6" s="18" customFormat="1" ht="15" customHeight="1" x14ac:dyDescent="0.25">
      <c r="A72" s="12" t="s">
        <v>153</v>
      </c>
      <c r="B72" s="13" t="s">
        <v>72</v>
      </c>
      <c r="C72" s="20" t="s">
        <v>73</v>
      </c>
      <c r="D72" s="15">
        <v>155</v>
      </c>
      <c r="E72" s="16">
        <v>3.65</v>
      </c>
      <c r="F72" s="17" t="s">
        <v>74</v>
      </c>
    </row>
    <row r="73" spans="1:6" s="18" customFormat="1" ht="15" customHeight="1" x14ac:dyDescent="0.25">
      <c r="A73" s="12" t="s">
        <v>154</v>
      </c>
      <c r="B73" s="13" t="s">
        <v>72</v>
      </c>
      <c r="C73" s="20" t="s">
        <v>73</v>
      </c>
      <c r="D73" s="15"/>
      <c r="E73" s="16"/>
      <c r="F73" s="17" t="s">
        <v>74</v>
      </c>
    </row>
    <row r="74" spans="1:6" s="18" customFormat="1" ht="15" customHeight="1" x14ac:dyDescent="0.25">
      <c r="A74" s="12" t="s">
        <v>155</v>
      </c>
      <c r="B74" s="13" t="s">
        <v>72</v>
      </c>
      <c r="C74" s="20" t="s">
        <v>73</v>
      </c>
      <c r="D74" s="15">
        <v>462</v>
      </c>
      <c r="E74" s="16">
        <v>9.48</v>
      </c>
      <c r="F74" s="17" t="s">
        <v>74</v>
      </c>
    </row>
    <row r="75" spans="1:6" s="18" customFormat="1" ht="15" customHeight="1" x14ac:dyDescent="0.25">
      <c r="A75" s="12" t="s">
        <v>156</v>
      </c>
      <c r="B75" s="13" t="s">
        <v>72</v>
      </c>
      <c r="C75" s="20" t="s">
        <v>73</v>
      </c>
      <c r="D75" s="15"/>
      <c r="E75" s="16"/>
      <c r="F75" s="17" t="s">
        <v>74</v>
      </c>
    </row>
    <row r="76" spans="1:6" s="18" customFormat="1" ht="15" customHeight="1" x14ac:dyDescent="0.25">
      <c r="A76" s="12" t="s">
        <v>157</v>
      </c>
      <c r="B76" s="13" t="s">
        <v>72</v>
      </c>
      <c r="C76" s="20" t="s">
        <v>73</v>
      </c>
      <c r="D76" s="15"/>
      <c r="E76" s="16"/>
      <c r="F76" s="17" t="s">
        <v>74</v>
      </c>
    </row>
    <row r="77" spans="1:6" s="18" customFormat="1" ht="15" customHeight="1" x14ac:dyDescent="0.25">
      <c r="A77" s="12" t="s">
        <v>158</v>
      </c>
      <c r="B77" s="13" t="s">
        <v>72</v>
      </c>
      <c r="C77" s="20" t="s">
        <v>73</v>
      </c>
      <c r="D77" s="15"/>
      <c r="E77" s="16"/>
      <c r="F77" s="17" t="s">
        <v>74</v>
      </c>
    </row>
    <row r="78" spans="1:6" s="18" customFormat="1" ht="15" customHeight="1" x14ac:dyDescent="0.25">
      <c r="A78" s="12" t="s">
        <v>159</v>
      </c>
      <c r="B78" s="13" t="s">
        <v>72</v>
      </c>
      <c r="C78" s="20" t="s">
        <v>73</v>
      </c>
      <c r="D78" s="15"/>
      <c r="E78" s="16"/>
      <c r="F78" s="17" t="s">
        <v>74</v>
      </c>
    </row>
    <row r="79" spans="1:6" s="18" customFormat="1" ht="15" customHeight="1" x14ac:dyDescent="0.25">
      <c r="A79" s="12" t="s">
        <v>159</v>
      </c>
      <c r="B79" s="13" t="s">
        <v>72</v>
      </c>
      <c r="C79" s="20" t="s">
        <v>73</v>
      </c>
      <c r="D79" s="15"/>
      <c r="E79" s="16"/>
      <c r="F79" s="17" t="s">
        <v>74</v>
      </c>
    </row>
    <row r="80" spans="1:6" s="18" customFormat="1" ht="15" customHeight="1" x14ac:dyDescent="0.25">
      <c r="A80" s="12" t="s">
        <v>160</v>
      </c>
      <c r="B80" s="13" t="s">
        <v>72</v>
      </c>
      <c r="C80" s="20" t="s">
        <v>73</v>
      </c>
      <c r="D80" s="15">
        <v>77.400000000000006</v>
      </c>
      <c r="E80" s="16"/>
      <c r="F80" s="17" t="s">
        <v>74</v>
      </c>
    </row>
    <row r="81" spans="1:6" s="18" customFormat="1" ht="15" customHeight="1" x14ac:dyDescent="0.25">
      <c r="A81" s="12" t="s">
        <v>161</v>
      </c>
      <c r="B81" s="13" t="s">
        <v>72</v>
      </c>
      <c r="C81" s="20" t="s">
        <v>73</v>
      </c>
      <c r="D81" s="15"/>
      <c r="E81" s="16"/>
      <c r="F81" s="17" t="s">
        <v>74</v>
      </c>
    </row>
    <row r="82" spans="1:6" s="18" customFormat="1" ht="15" customHeight="1" x14ac:dyDescent="0.25">
      <c r="A82" s="12" t="s">
        <v>162</v>
      </c>
      <c r="B82" s="13" t="s">
        <v>72</v>
      </c>
      <c r="C82" s="20" t="s">
        <v>73</v>
      </c>
      <c r="D82" s="15"/>
      <c r="E82" s="16"/>
      <c r="F82" s="17" t="s">
        <v>74</v>
      </c>
    </row>
    <row r="83" spans="1:6" s="18" customFormat="1" ht="15" customHeight="1" x14ac:dyDescent="0.25">
      <c r="A83" s="12" t="s">
        <v>163</v>
      </c>
      <c r="B83" s="13" t="s">
        <v>72</v>
      </c>
      <c r="C83" s="20" t="s">
        <v>73</v>
      </c>
      <c r="D83" s="15">
        <v>65</v>
      </c>
      <c r="E83" s="16">
        <v>1.08</v>
      </c>
      <c r="F83" s="17" t="s">
        <v>74</v>
      </c>
    </row>
    <row r="84" spans="1:6" s="18" customFormat="1" ht="15" customHeight="1" x14ac:dyDescent="0.25">
      <c r="A84" s="12" t="s">
        <v>164</v>
      </c>
      <c r="B84" s="13" t="s">
        <v>72</v>
      </c>
      <c r="C84" s="20" t="s">
        <v>73</v>
      </c>
      <c r="D84" s="15">
        <v>82.9</v>
      </c>
      <c r="E84" s="16"/>
      <c r="F84" s="17" t="s">
        <v>74</v>
      </c>
    </row>
    <row r="85" spans="1:6" s="18" customFormat="1" ht="15" customHeight="1" x14ac:dyDescent="0.25">
      <c r="A85" s="12" t="s">
        <v>165</v>
      </c>
      <c r="B85" s="13" t="s">
        <v>72</v>
      </c>
      <c r="C85" s="20" t="s">
        <v>73</v>
      </c>
      <c r="D85" s="15">
        <v>100</v>
      </c>
      <c r="E85" s="16">
        <v>1.53</v>
      </c>
      <c r="F85" s="17" t="s">
        <v>74</v>
      </c>
    </row>
    <row r="86" spans="1:6" s="18" customFormat="1" ht="15" customHeight="1" x14ac:dyDescent="0.25">
      <c r="A86" s="12" t="s">
        <v>54</v>
      </c>
      <c r="B86" s="13" t="s">
        <v>72</v>
      </c>
      <c r="C86" s="20" t="s">
        <v>73</v>
      </c>
      <c r="D86" s="15">
        <v>106</v>
      </c>
      <c r="E86" s="16">
        <v>2.4900000000000002</v>
      </c>
      <c r="F86" s="17" t="s">
        <v>74</v>
      </c>
    </row>
    <row r="87" spans="1:6" s="18" customFormat="1" ht="15" customHeight="1" x14ac:dyDescent="0.25">
      <c r="A87" s="12" t="s">
        <v>53</v>
      </c>
      <c r="B87" s="13" t="s">
        <v>72</v>
      </c>
      <c r="C87" s="20" t="s">
        <v>73</v>
      </c>
      <c r="D87" s="15">
        <v>153</v>
      </c>
      <c r="E87" s="16">
        <v>3.09</v>
      </c>
      <c r="F87" s="17" t="s">
        <v>74</v>
      </c>
    </row>
    <row r="88" spans="1:6" s="18" customFormat="1" ht="15" customHeight="1" x14ac:dyDescent="0.25">
      <c r="A88" s="12" t="s">
        <v>166</v>
      </c>
      <c r="B88" s="13" t="s">
        <v>72</v>
      </c>
      <c r="C88" s="20" t="s">
        <v>73</v>
      </c>
      <c r="D88" s="15">
        <v>153</v>
      </c>
      <c r="E88" s="16">
        <v>2.76</v>
      </c>
      <c r="F88" s="17" t="s">
        <v>74</v>
      </c>
    </row>
    <row r="89" spans="1:6" s="18" customFormat="1" ht="15" customHeight="1" x14ac:dyDescent="0.25">
      <c r="A89" s="12" t="s">
        <v>167</v>
      </c>
      <c r="B89" s="13" t="s">
        <v>72</v>
      </c>
      <c r="C89" s="20" t="s">
        <v>73</v>
      </c>
      <c r="D89" s="15">
        <v>162</v>
      </c>
      <c r="E89" s="16"/>
      <c r="F89" s="17" t="s">
        <v>74</v>
      </c>
    </row>
    <row r="90" spans="1:6" s="18" customFormat="1" ht="15" customHeight="1" x14ac:dyDescent="0.25">
      <c r="A90" s="12" t="s">
        <v>168</v>
      </c>
      <c r="B90" s="13" t="s">
        <v>72</v>
      </c>
      <c r="C90" s="20" t="s">
        <v>73</v>
      </c>
      <c r="D90" s="15">
        <v>158</v>
      </c>
      <c r="E90" s="16">
        <v>3.84</v>
      </c>
      <c r="F90" s="17" t="s">
        <v>74</v>
      </c>
    </row>
    <row r="91" spans="1:6" s="18" customFormat="1" ht="15" customHeight="1" x14ac:dyDescent="0.25">
      <c r="A91" s="12" t="s">
        <v>169</v>
      </c>
      <c r="B91" s="13" t="s">
        <v>72</v>
      </c>
      <c r="C91" s="20" t="s">
        <v>73</v>
      </c>
      <c r="D91" s="15">
        <v>176</v>
      </c>
      <c r="E91" s="16">
        <v>3.55</v>
      </c>
      <c r="F91" s="17" t="s">
        <v>74</v>
      </c>
    </row>
    <row r="92" spans="1:6" s="18" customFormat="1" ht="15" customHeight="1" x14ac:dyDescent="0.25">
      <c r="A92" s="12" t="s">
        <v>170</v>
      </c>
      <c r="B92" s="13" t="s">
        <v>72</v>
      </c>
      <c r="C92" s="20" t="s">
        <v>73</v>
      </c>
      <c r="D92" s="15"/>
      <c r="E92" s="16"/>
      <c r="F92" s="17" t="s">
        <v>74</v>
      </c>
    </row>
    <row r="93" spans="1:6" s="18" customFormat="1" ht="15" customHeight="1" x14ac:dyDescent="0.25">
      <c r="A93" s="12" t="s">
        <v>171</v>
      </c>
      <c r="B93" s="13" t="s">
        <v>72</v>
      </c>
      <c r="C93" s="20" t="s">
        <v>73</v>
      </c>
      <c r="D93" s="15">
        <v>190</v>
      </c>
      <c r="E93" s="16">
        <v>4.62</v>
      </c>
      <c r="F93" s="17" t="s">
        <v>74</v>
      </c>
    </row>
    <row r="94" spans="1:6" s="18" customFormat="1" ht="15" customHeight="1" x14ac:dyDescent="0.25">
      <c r="A94" s="12" t="s">
        <v>172</v>
      </c>
      <c r="B94" s="13" t="s">
        <v>72</v>
      </c>
      <c r="C94" s="20" t="s">
        <v>73</v>
      </c>
      <c r="D94" s="15">
        <v>265</v>
      </c>
      <c r="E94" s="16">
        <v>6.26</v>
      </c>
      <c r="F94" s="17" t="s">
        <v>74</v>
      </c>
    </row>
    <row r="95" spans="1:6" s="18" customFormat="1" ht="15" customHeight="1" x14ac:dyDescent="0.25">
      <c r="A95" s="12" t="s">
        <v>173</v>
      </c>
      <c r="B95" s="13" t="s">
        <v>72</v>
      </c>
      <c r="C95" s="20" t="s">
        <v>73</v>
      </c>
      <c r="D95" s="15">
        <v>590</v>
      </c>
      <c r="E95" s="16">
        <v>10.36</v>
      </c>
      <c r="F95" s="17" t="s">
        <v>74</v>
      </c>
    </row>
    <row r="96" spans="1:6" s="18" customFormat="1" ht="15" customHeight="1" x14ac:dyDescent="0.25">
      <c r="A96" s="12" t="s">
        <v>174</v>
      </c>
      <c r="B96" s="13" t="s">
        <v>72</v>
      </c>
      <c r="C96" s="20" t="s">
        <v>73</v>
      </c>
      <c r="D96" s="15">
        <v>300</v>
      </c>
      <c r="E96" s="16">
        <v>7.38</v>
      </c>
      <c r="F96" s="17" t="s">
        <v>74</v>
      </c>
    </row>
    <row r="97" spans="1:6" s="18" customFormat="1" ht="15" customHeight="1" x14ac:dyDescent="0.25">
      <c r="A97" s="12" t="s">
        <v>175</v>
      </c>
      <c r="B97" s="13" t="s">
        <v>72</v>
      </c>
      <c r="C97" s="20" t="s">
        <v>73</v>
      </c>
      <c r="D97" s="15">
        <v>42</v>
      </c>
      <c r="E97" s="16">
        <v>1.1100000000000001</v>
      </c>
      <c r="F97" s="17" t="s">
        <v>74</v>
      </c>
    </row>
    <row r="98" spans="1:6" s="18" customFormat="1" ht="15" customHeight="1" x14ac:dyDescent="0.25">
      <c r="A98" s="12" t="s">
        <v>176</v>
      </c>
      <c r="B98" s="13" t="s">
        <v>72</v>
      </c>
      <c r="C98" s="20" t="s">
        <v>73</v>
      </c>
      <c r="D98" s="15">
        <v>57</v>
      </c>
      <c r="E98" s="16">
        <v>1.44</v>
      </c>
      <c r="F98" s="17" t="s">
        <v>74</v>
      </c>
    </row>
    <row r="99" spans="1:6" s="18" customFormat="1" ht="15" customHeight="1" x14ac:dyDescent="0.25">
      <c r="A99" s="12" t="s">
        <v>177</v>
      </c>
      <c r="B99" s="13" t="s">
        <v>72</v>
      </c>
      <c r="C99" s="20" t="s">
        <v>73</v>
      </c>
      <c r="D99" s="15">
        <v>73.900000000000006</v>
      </c>
      <c r="E99" s="16">
        <v>1.88</v>
      </c>
      <c r="F99" s="17" t="s">
        <v>74</v>
      </c>
    </row>
    <row r="100" spans="1:6" s="18" customFormat="1" ht="15" customHeight="1" x14ac:dyDescent="0.25">
      <c r="A100" s="12" t="s">
        <v>178</v>
      </c>
      <c r="B100" s="13" t="s">
        <v>72</v>
      </c>
      <c r="C100" s="20" t="s">
        <v>73</v>
      </c>
      <c r="D100" s="15">
        <v>88.5</v>
      </c>
      <c r="E100" s="16">
        <v>2.06</v>
      </c>
      <c r="F100" s="17" t="s">
        <v>74</v>
      </c>
    </row>
    <row r="101" spans="1:6" s="18" customFormat="1" ht="15" customHeight="1" x14ac:dyDescent="0.25">
      <c r="A101" s="12" t="s">
        <v>179</v>
      </c>
      <c r="B101" s="13" t="s">
        <v>72</v>
      </c>
      <c r="C101" s="20" t="s">
        <v>73</v>
      </c>
      <c r="D101" s="15">
        <v>95</v>
      </c>
      <c r="E101" s="16">
        <v>2.37</v>
      </c>
      <c r="F101" s="17" t="s">
        <v>74</v>
      </c>
    </row>
    <row r="102" spans="1:6" s="18" customFormat="1" ht="15" customHeight="1" x14ac:dyDescent="0.25">
      <c r="A102" s="12" t="s">
        <v>180</v>
      </c>
      <c r="B102" s="13" t="s">
        <v>72</v>
      </c>
      <c r="C102" s="20" t="s">
        <v>73</v>
      </c>
      <c r="D102" s="15">
        <v>109</v>
      </c>
      <c r="E102" s="16">
        <v>2.7</v>
      </c>
      <c r="F102" s="17" t="s">
        <v>74</v>
      </c>
    </row>
    <row r="103" spans="1:6" s="18" customFormat="1" ht="15" customHeight="1" x14ac:dyDescent="0.25">
      <c r="A103" s="12" t="s">
        <v>181</v>
      </c>
      <c r="B103" s="13" t="s">
        <v>72</v>
      </c>
      <c r="C103" s="20" t="s">
        <v>73</v>
      </c>
      <c r="D103" s="15">
        <v>120</v>
      </c>
      <c r="E103" s="16">
        <v>3</v>
      </c>
      <c r="F103" s="17" t="s">
        <v>74</v>
      </c>
    </row>
    <row r="104" spans="1:6" s="18" customFormat="1" ht="15" customHeight="1" x14ac:dyDescent="0.25">
      <c r="A104" s="12" t="s">
        <v>182</v>
      </c>
      <c r="B104" s="13" t="s">
        <v>72</v>
      </c>
      <c r="C104" s="20" t="s">
        <v>73</v>
      </c>
      <c r="D104" s="15">
        <v>152</v>
      </c>
      <c r="E104" s="16">
        <v>3.73</v>
      </c>
      <c r="F104" s="17" t="s">
        <v>74</v>
      </c>
    </row>
    <row r="105" spans="1:6" s="18" customFormat="1" ht="15" customHeight="1" x14ac:dyDescent="0.25">
      <c r="A105" s="12" t="s">
        <v>183</v>
      </c>
      <c r="B105" s="13" t="s">
        <v>72</v>
      </c>
      <c r="C105" s="20" t="s">
        <v>73</v>
      </c>
      <c r="D105" s="15">
        <v>186</v>
      </c>
      <c r="E105" s="16">
        <v>4.75</v>
      </c>
      <c r="F105" s="17" t="s">
        <v>74</v>
      </c>
    </row>
    <row r="106" spans="1:6" s="18" customFormat="1" ht="15" customHeight="1" x14ac:dyDescent="0.25">
      <c r="A106" s="12" t="s">
        <v>184</v>
      </c>
      <c r="B106" s="13" t="s">
        <v>72</v>
      </c>
      <c r="C106" s="20" t="s">
        <v>73</v>
      </c>
      <c r="D106" s="15">
        <v>188</v>
      </c>
      <c r="E106" s="16"/>
      <c r="F106" s="17" t="s">
        <v>74</v>
      </c>
    </row>
    <row r="107" spans="1:6" s="18" customFormat="1" ht="15" customHeight="1" x14ac:dyDescent="0.25">
      <c r="A107" s="12" t="s">
        <v>185</v>
      </c>
      <c r="B107" s="13" t="s">
        <v>72</v>
      </c>
      <c r="C107" s="20" t="s">
        <v>73</v>
      </c>
      <c r="D107" s="15">
        <v>220</v>
      </c>
      <c r="E107" s="16"/>
      <c r="F107" s="17" t="s">
        <v>74</v>
      </c>
    </row>
    <row r="108" spans="1:6" s="18" customFormat="1" ht="15" customHeight="1" x14ac:dyDescent="0.25">
      <c r="A108" s="12" t="s">
        <v>186</v>
      </c>
      <c r="B108" s="13" t="s">
        <v>72</v>
      </c>
      <c r="C108" s="20" t="s">
        <v>73</v>
      </c>
      <c r="D108" s="15">
        <v>220</v>
      </c>
      <c r="E108" s="16"/>
      <c r="F108" s="17" t="s">
        <v>74</v>
      </c>
    </row>
    <row r="109" spans="1:6" s="18" customFormat="1" ht="15" customHeight="1" x14ac:dyDescent="0.25">
      <c r="A109" s="12" t="s">
        <v>187</v>
      </c>
      <c r="B109" s="13" t="s">
        <v>72</v>
      </c>
      <c r="C109" s="20" t="s">
        <v>73</v>
      </c>
      <c r="D109" s="15">
        <v>250</v>
      </c>
      <c r="E109" s="16"/>
      <c r="F109" s="17" t="s">
        <v>74</v>
      </c>
    </row>
    <row r="110" spans="1:6" s="18" customFormat="1" ht="15" customHeight="1" x14ac:dyDescent="0.25">
      <c r="A110" s="12" t="s">
        <v>188</v>
      </c>
      <c r="B110" s="13" t="s">
        <v>72</v>
      </c>
      <c r="C110" s="20" t="s">
        <v>73</v>
      </c>
      <c r="D110" s="15">
        <v>310</v>
      </c>
      <c r="E110" s="16"/>
      <c r="F110" s="17" t="s">
        <v>74</v>
      </c>
    </row>
    <row r="111" spans="1:6" s="18" customFormat="1" ht="15" customHeight="1" x14ac:dyDescent="0.25">
      <c r="A111" s="12" t="s">
        <v>189</v>
      </c>
      <c r="B111" s="13" t="s">
        <v>72</v>
      </c>
      <c r="C111" s="20" t="s">
        <v>73</v>
      </c>
      <c r="D111" s="15">
        <v>400</v>
      </c>
      <c r="E111" s="16"/>
      <c r="F111" s="17" t="s">
        <v>74</v>
      </c>
    </row>
    <row r="112" spans="1:6" s="18" customFormat="1" ht="15" customHeight="1" x14ac:dyDescent="0.25">
      <c r="A112" s="12" t="s">
        <v>190</v>
      </c>
      <c r="B112" s="13" t="s">
        <v>72</v>
      </c>
      <c r="C112" s="20" t="s">
        <v>73</v>
      </c>
      <c r="D112" s="15">
        <v>541.9</v>
      </c>
      <c r="E112" s="16"/>
      <c r="F112" s="17" t="s">
        <v>74</v>
      </c>
    </row>
    <row r="113" spans="1:6" s="18" customFormat="1" ht="15" customHeight="1" x14ac:dyDescent="0.25">
      <c r="A113" s="12" t="s">
        <v>191</v>
      </c>
      <c r="B113" s="13" t="s">
        <v>72</v>
      </c>
      <c r="C113" s="20" t="s">
        <v>73</v>
      </c>
      <c r="D113" s="15">
        <v>490</v>
      </c>
      <c r="E113" s="16"/>
      <c r="F113" s="17" t="s">
        <v>74</v>
      </c>
    </row>
    <row r="114" spans="1:6" s="18" customFormat="1" ht="15" customHeight="1" x14ac:dyDescent="0.25">
      <c r="A114" s="12" t="s">
        <v>192</v>
      </c>
      <c r="B114" s="13" t="s">
        <v>72</v>
      </c>
      <c r="C114" s="20" t="s">
        <v>73</v>
      </c>
      <c r="D114" s="15">
        <v>570</v>
      </c>
      <c r="E114" s="16"/>
      <c r="F114" s="17" t="s">
        <v>74</v>
      </c>
    </row>
    <row r="115" spans="1:6" s="18" customFormat="1" ht="15" customHeight="1" x14ac:dyDescent="0.25">
      <c r="A115" s="12" t="s">
        <v>193</v>
      </c>
      <c r="B115" s="13" t="s">
        <v>72</v>
      </c>
      <c r="C115" s="20" t="s">
        <v>113</v>
      </c>
      <c r="D115" s="15">
        <v>200</v>
      </c>
      <c r="E115" s="17"/>
      <c r="F115" s="17" t="s">
        <v>194</v>
      </c>
    </row>
    <row r="116" spans="1:6" s="18" customFormat="1" ht="15" customHeight="1" x14ac:dyDescent="0.25">
      <c r="A116" s="12" t="s">
        <v>195</v>
      </c>
      <c r="B116" s="13" t="s">
        <v>72</v>
      </c>
      <c r="C116" s="20" t="s">
        <v>113</v>
      </c>
      <c r="D116" s="15">
        <v>450</v>
      </c>
      <c r="E116" s="17"/>
      <c r="F116" s="17" t="s">
        <v>194</v>
      </c>
    </row>
    <row r="117" spans="1:6" s="18" customFormat="1" ht="15" customHeight="1" x14ac:dyDescent="0.25">
      <c r="A117" s="12" t="s">
        <v>196</v>
      </c>
      <c r="B117" s="13" t="s">
        <v>72</v>
      </c>
      <c r="C117" s="20" t="s">
        <v>113</v>
      </c>
      <c r="D117" s="15">
        <v>200</v>
      </c>
      <c r="E117" s="17"/>
      <c r="F117" s="17" t="s">
        <v>194</v>
      </c>
    </row>
    <row r="118" spans="1:6" s="18" customFormat="1" ht="15" customHeight="1" x14ac:dyDescent="0.25">
      <c r="A118" s="12" t="s">
        <v>197</v>
      </c>
      <c r="B118" s="13" t="s">
        <v>72</v>
      </c>
      <c r="C118" s="20" t="s">
        <v>113</v>
      </c>
      <c r="D118" s="15">
        <v>350</v>
      </c>
      <c r="E118" s="17"/>
      <c r="F118" s="17" t="s">
        <v>194</v>
      </c>
    </row>
    <row r="119" spans="1:6" s="18" customFormat="1" ht="15" customHeight="1" x14ac:dyDescent="0.25">
      <c r="A119" s="12" t="s">
        <v>198</v>
      </c>
      <c r="B119" s="13" t="s">
        <v>72</v>
      </c>
      <c r="C119" s="20" t="s">
        <v>199</v>
      </c>
      <c r="D119" s="15">
        <v>25</v>
      </c>
      <c r="E119" s="17"/>
      <c r="F119" s="17" t="s">
        <v>200</v>
      </c>
    </row>
    <row r="120" spans="1:6" s="18" customFormat="1" ht="15" customHeight="1" x14ac:dyDescent="0.25">
      <c r="A120" s="12" t="s">
        <v>201</v>
      </c>
      <c r="B120" s="13" t="s">
        <v>72</v>
      </c>
      <c r="C120" s="20" t="s">
        <v>199</v>
      </c>
      <c r="D120" s="15">
        <v>12</v>
      </c>
      <c r="E120" s="17"/>
      <c r="F120" s="17" t="s">
        <v>200</v>
      </c>
    </row>
    <row r="121" spans="1:6" s="18" customFormat="1" ht="15" customHeight="1" x14ac:dyDescent="0.25">
      <c r="A121" s="12" t="s">
        <v>202</v>
      </c>
      <c r="B121" s="13" t="s">
        <v>72</v>
      </c>
      <c r="C121" s="20" t="s">
        <v>199</v>
      </c>
      <c r="D121" s="15">
        <v>11</v>
      </c>
      <c r="E121" s="17"/>
      <c r="F121" s="17" t="s">
        <v>200</v>
      </c>
    </row>
    <row r="122" spans="1:6" s="18" customFormat="1" ht="15" customHeight="1" x14ac:dyDescent="0.25">
      <c r="A122" s="12" t="s">
        <v>203</v>
      </c>
      <c r="B122" s="13" t="s">
        <v>72</v>
      </c>
      <c r="C122" s="20" t="s">
        <v>199</v>
      </c>
      <c r="D122" s="15">
        <v>9</v>
      </c>
      <c r="E122" s="17"/>
      <c r="F122" s="17" t="s">
        <v>200</v>
      </c>
    </row>
    <row r="123" spans="1:6" s="18" customFormat="1" ht="15" customHeight="1" x14ac:dyDescent="0.25">
      <c r="A123" s="12" t="s">
        <v>204</v>
      </c>
      <c r="B123" s="13" t="s">
        <v>72</v>
      </c>
      <c r="C123" s="20" t="s">
        <v>199</v>
      </c>
      <c r="D123" s="15">
        <v>6</v>
      </c>
      <c r="E123" s="17"/>
      <c r="F123" s="17" t="s">
        <v>200</v>
      </c>
    </row>
    <row r="124" spans="1:6" s="18" customFormat="1" ht="15" customHeight="1" x14ac:dyDescent="0.25">
      <c r="A124" s="12" t="s">
        <v>205</v>
      </c>
      <c r="B124" s="13" t="s">
        <v>72</v>
      </c>
      <c r="C124" s="20" t="s">
        <v>199</v>
      </c>
      <c r="D124" s="15">
        <v>70</v>
      </c>
      <c r="E124" s="17"/>
      <c r="F124" s="17" t="s">
        <v>200</v>
      </c>
    </row>
    <row r="125" spans="1:6" s="18" customFormat="1" ht="15" customHeight="1" x14ac:dyDescent="0.25">
      <c r="A125" s="12" t="s">
        <v>206</v>
      </c>
      <c r="B125" s="13" t="s">
        <v>72</v>
      </c>
      <c r="C125" s="20" t="s">
        <v>199</v>
      </c>
      <c r="D125" s="15">
        <v>10</v>
      </c>
      <c r="E125" s="17"/>
      <c r="F125" s="17" t="s">
        <v>200</v>
      </c>
    </row>
    <row r="126" spans="1:6" s="18" customFormat="1" ht="15" customHeight="1" x14ac:dyDescent="0.25">
      <c r="A126" s="12" t="s">
        <v>207</v>
      </c>
      <c r="B126" s="13" t="s">
        <v>72</v>
      </c>
      <c r="C126" s="20" t="s">
        <v>73</v>
      </c>
      <c r="D126" s="15">
        <v>330</v>
      </c>
      <c r="E126" s="17"/>
      <c r="F126" s="17" t="s">
        <v>74</v>
      </c>
    </row>
    <row r="127" spans="1:6" s="18" customFormat="1" ht="15" customHeight="1" x14ac:dyDescent="0.25">
      <c r="A127" s="12" t="s">
        <v>38</v>
      </c>
      <c r="B127" s="13" t="s">
        <v>72</v>
      </c>
      <c r="C127" s="20" t="s">
        <v>199</v>
      </c>
      <c r="D127" s="15">
        <v>9</v>
      </c>
      <c r="E127" s="17"/>
      <c r="F127" s="17" t="s">
        <v>200</v>
      </c>
    </row>
    <row r="128" spans="1:6" s="18" customFormat="1" ht="15" customHeight="1" x14ac:dyDescent="0.25">
      <c r="A128" s="12" t="s">
        <v>2</v>
      </c>
      <c r="B128" s="13" t="s">
        <v>72</v>
      </c>
      <c r="C128" s="20" t="s">
        <v>199</v>
      </c>
      <c r="D128" s="15">
        <v>1.59</v>
      </c>
      <c r="E128" s="17"/>
      <c r="F128" s="17" t="s">
        <v>200</v>
      </c>
    </row>
    <row r="129" spans="1:6" s="18" customFormat="1" ht="15" customHeight="1" x14ac:dyDescent="0.25">
      <c r="A129" s="12" t="s">
        <v>3</v>
      </c>
      <c r="B129" s="13" t="s">
        <v>72</v>
      </c>
      <c r="C129" s="20" t="s">
        <v>199</v>
      </c>
      <c r="D129" s="15">
        <v>53</v>
      </c>
      <c r="E129" s="17"/>
      <c r="F129" s="17" t="s">
        <v>200</v>
      </c>
    </row>
    <row r="130" spans="1:6" s="18" customFormat="1" ht="15" customHeight="1" x14ac:dyDescent="0.25">
      <c r="A130" s="12" t="s">
        <v>41</v>
      </c>
      <c r="B130" s="13" t="s">
        <v>72</v>
      </c>
      <c r="C130" s="20" t="s">
        <v>199</v>
      </c>
      <c r="D130" s="15">
        <v>14.3</v>
      </c>
      <c r="E130" s="17"/>
      <c r="F130" s="17" t="s">
        <v>200</v>
      </c>
    </row>
    <row r="131" spans="1:6" s="18" customFormat="1" ht="15" customHeight="1" x14ac:dyDescent="0.25">
      <c r="A131" s="12" t="s">
        <v>4</v>
      </c>
      <c r="B131" s="13" t="s">
        <v>72</v>
      </c>
      <c r="C131" s="20" t="s">
        <v>199</v>
      </c>
      <c r="D131" s="15">
        <v>2.12</v>
      </c>
      <c r="E131" s="17">
        <v>1.4880000000000001E-2</v>
      </c>
      <c r="F131" s="17" t="s">
        <v>200</v>
      </c>
    </row>
    <row r="132" spans="1:6" s="18" customFormat="1" ht="15" customHeight="1" x14ac:dyDescent="0.25">
      <c r="A132" s="12" t="s">
        <v>42</v>
      </c>
      <c r="B132" s="13" t="s">
        <v>72</v>
      </c>
      <c r="C132" s="20" t="s">
        <v>199</v>
      </c>
      <c r="D132" s="15">
        <v>0.94</v>
      </c>
      <c r="E132" s="17">
        <v>6.25E-2</v>
      </c>
      <c r="F132" s="17" t="s">
        <v>200</v>
      </c>
    </row>
    <row r="133" spans="1:6" s="18" customFormat="1" ht="15" customHeight="1" x14ac:dyDescent="0.25">
      <c r="A133" s="12" t="s">
        <v>43</v>
      </c>
      <c r="B133" s="13" t="s">
        <v>208</v>
      </c>
      <c r="C133" s="20" t="s">
        <v>199</v>
      </c>
      <c r="D133" s="15">
        <v>130</v>
      </c>
      <c r="E133" s="17"/>
      <c r="F133" s="17" t="s">
        <v>200</v>
      </c>
    </row>
    <row r="134" spans="1:6" s="18" customFormat="1" ht="15" customHeight="1" x14ac:dyDescent="0.25">
      <c r="A134" s="12" t="s">
        <v>5</v>
      </c>
      <c r="B134" s="13" t="s">
        <v>72</v>
      </c>
      <c r="C134" s="20" t="s">
        <v>113</v>
      </c>
      <c r="D134" s="15">
        <v>205</v>
      </c>
      <c r="E134" s="17"/>
      <c r="F134" s="17" t="s">
        <v>74</v>
      </c>
    </row>
    <row r="135" spans="1:6" s="18" customFormat="1" ht="15" customHeight="1" x14ac:dyDescent="0.25">
      <c r="A135" s="12" t="s">
        <v>6</v>
      </c>
      <c r="B135" s="13" t="s">
        <v>72</v>
      </c>
      <c r="C135" s="20" t="s">
        <v>113</v>
      </c>
      <c r="D135" s="15">
        <v>206.5</v>
      </c>
      <c r="E135" s="17"/>
      <c r="F135" s="17" t="s">
        <v>74</v>
      </c>
    </row>
    <row r="136" spans="1:6" s="18" customFormat="1" ht="15" customHeight="1" x14ac:dyDescent="0.25">
      <c r="A136" s="12" t="s">
        <v>7</v>
      </c>
      <c r="B136" s="13" t="s">
        <v>72</v>
      </c>
      <c r="C136" s="20" t="s">
        <v>113</v>
      </c>
      <c r="D136" s="15">
        <v>370</v>
      </c>
      <c r="E136" s="17"/>
      <c r="F136" s="17" t="s">
        <v>74</v>
      </c>
    </row>
    <row r="137" spans="1:6" s="18" customFormat="1" ht="15" customHeight="1" x14ac:dyDescent="0.25">
      <c r="A137" s="12" t="s">
        <v>269</v>
      </c>
      <c r="B137" s="13" t="s">
        <v>72</v>
      </c>
      <c r="C137" s="20" t="s">
        <v>73</v>
      </c>
      <c r="D137" s="15">
        <v>1</v>
      </c>
      <c r="E137" s="17"/>
      <c r="F137" s="17" t="s">
        <v>74</v>
      </c>
    </row>
    <row r="138" spans="1:6" s="18" customFormat="1" ht="15" customHeight="1" x14ac:dyDescent="0.25">
      <c r="A138" s="12" t="s">
        <v>56</v>
      </c>
      <c r="B138" s="13" t="s">
        <v>72</v>
      </c>
      <c r="C138" s="20" t="s">
        <v>199</v>
      </c>
      <c r="D138" s="15">
        <v>4.42</v>
      </c>
      <c r="E138" s="17">
        <v>2.12E-2</v>
      </c>
      <c r="F138" s="17" t="s">
        <v>200</v>
      </c>
    </row>
    <row r="139" spans="1:6" s="18" customFormat="1" ht="15" customHeight="1" x14ac:dyDescent="0.25">
      <c r="A139" s="12" t="s">
        <v>2</v>
      </c>
      <c r="B139" s="13" t="s">
        <v>72</v>
      </c>
      <c r="C139" s="20" t="s">
        <v>199</v>
      </c>
      <c r="D139" s="15">
        <v>1.72</v>
      </c>
      <c r="E139" s="17">
        <v>1.06E-2</v>
      </c>
      <c r="F139" s="17" t="s">
        <v>194</v>
      </c>
    </row>
    <row r="140" spans="1:6" s="18" customFormat="1" ht="15" customHeight="1" x14ac:dyDescent="0.25">
      <c r="A140" s="12" t="s">
        <v>12</v>
      </c>
      <c r="B140" s="13" t="s">
        <v>72</v>
      </c>
      <c r="C140" s="20" t="s">
        <v>73</v>
      </c>
      <c r="D140" s="15">
        <v>7</v>
      </c>
      <c r="E140" s="17"/>
      <c r="F140" s="17" t="s">
        <v>74</v>
      </c>
    </row>
    <row r="141" spans="1:6" s="18" customFormat="1" ht="15" customHeight="1" x14ac:dyDescent="0.25">
      <c r="A141" s="12" t="s">
        <v>13</v>
      </c>
      <c r="B141" s="13" t="s">
        <v>72</v>
      </c>
      <c r="C141" s="20" t="s">
        <v>199</v>
      </c>
      <c r="D141" s="15">
        <v>2</v>
      </c>
      <c r="E141" s="17"/>
      <c r="F141" s="17" t="s">
        <v>200</v>
      </c>
    </row>
    <row r="142" spans="1:6" s="18" customFormat="1" ht="15" customHeight="1" x14ac:dyDescent="0.25">
      <c r="A142" s="12" t="s">
        <v>209</v>
      </c>
      <c r="B142" s="13" t="s">
        <v>72</v>
      </c>
      <c r="C142" s="20" t="s">
        <v>73</v>
      </c>
      <c r="D142" s="15"/>
      <c r="E142" s="17"/>
      <c r="F142" s="17" t="s">
        <v>74</v>
      </c>
    </row>
    <row r="143" spans="1:6" s="18" customFormat="1" ht="15" customHeight="1" x14ac:dyDescent="0.25">
      <c r="A143" s="12" t="s">
        <v>44</v>
      </c>
      <c r="B143" s="13" t="s">
        <v>72</v>
      </c>
      <c r="C143" s="20" t="s">
        <v>73</v>
      </c>
      <c r="D143" s="15">
        <v>12</v>
      </c>
      <c r="E143" s="17"/>
      <c r="F143" s="17" t="s">
        <v>200</v>
      </c>
    </row>
    <row r="144" spans="1:6" s="18" customFormat="1" ht="15" customHeight="1" x14ac:dyDescent="0.25">
      <c r="A144" s="12" t="s">
        <v>45</v>
      </c>
      <c r="B144" s="13" t="s">
        <v>72</v>
      </c>
      <c r="C144" s="20" t="s">
        <v>199</v>
      </c>
      <c r="D144" s="15">
        <v>6</v>
      </c>
      <c r="E144" s="17"/>
      <c r="F144" s="17" t="s">
        <v>200</v>
      </c>
    </row>
    <row r="145" spans="1:6" s="18" customFormat="1" ht="15" customHeight="1" x14ac:dyDescent="0.25">
      <c r="A145" s="12" t="s">
        <v>37</v>
      </c>
      <c r="B145" s="13" t="s">
        <v>72</v>
      </c>
      <c r="C145" s="20" t="s">
        <v>113</v>
      </c>
      <c r="D145" s="15">
        <v>1337.9</v>
      </c>
      <c r="E145" s="17"/>
      <c r="F145" s="17" t="s">
        <v>74</v>
      </c>
    </row>
    <row r="146" spans="1:6" s="18" customFormat="1" ht="15" customHeight="1" x14ac:dyDescent="0.25">
      <c r="A146" s="12" t="s">
        <v>40</v>
      </c>
      <c r="B146" s="13" t="s">
        <v>72</v>
      </c>
      <c r="C146" s="20" t="s">
        <v>199</v>
      </c>
      <c r="D146" s="15">
        <v>26</v>
      </c>
      <c r="E146" s="17">
        <v>9.6000000000000002E-2</v>
      </c>
      <c r="F146" s="17" t="s">
        <v>200</v>
      </c>
    </row>
    <row r="147" spans="1:6" s="18" customFormat="1" ht="15" customHeight="1" x14ac:dyDescent="0.25">
      <c r="A147" s="12" t="s">
        <v>10</v>
      </c>
      <c r="B147" s="13" t="s">
        <v>72</v>
      </c>
      <c r="C147" s="20" t="s">
        <v>113</v>
      </c>
      <c r="D147" s="15">
        <v>750</v>
      </c>
      <c r="E147" s="17"/>
      <c r="F147" s="17" t="s">
        <v>74</v>
      </c>
    </row>
    <row r="148" spans="1:6" s="18" customFormat="1" ht="15" customHeight="1" x14ac:dyDescent="0.25">
      <c r="A148" s="12" t="s">
        <v>46</v>
      </c>
      <c r="B148" s="13" t="s">
        <v>72</v>
      </c>
      <c r="C148" s="20" t="s">
        <v>73</v>
      </c>
      <c r="D148" s="15">
        <v>1.2</v>
      </c>
      <c r="E148" s="17"/>
      <c r="F148" s="17" t="s">
        <v>74</v>
      </c>
    </row>
    <row r="149" spans="1:6" s="18" customFormat="1" ht="15" customHeight="1" x14ac:dyDescent="0.25">
      <c r="A149" s="12" t="s">
        <v>47</v>
      </c>
      <c r="B149" s="13" t="s">
        <v>72</v>
      </c>
      <c r="C149" s="20" t="s">
        <v>199</v>
      </c>
      <c r="D149" s="15">
        <v>8</v>
      </c>
      <c r="E149" s="17"/>
      <c r="F149" s="17" t="s">
        <v>200</v>
      </c>
    </row>
    <row r="150" spans="1:6" s="18" customFormat="1" ht="15" customHeight="1" x14ac:dyDescent="0.25">
      <c r="A150" s="12" t="s">
        <v>57</v>
      </c>
      <c r="B150" s="13" t="s">
        <v>208</v>
      </c>
      <c r="C150" s="20" t="s">
        <v>199</v>
      </c>
      <c r="D150" s="15">
        <v>375</v>
      </c>
      <c r="E150" s="17"/>
      <c r="F150" s="17" t="s">
        <v>200</v>
      </c>
    </row>
    <row r="151" spans="1:6" s="18" customFormat="1" ht="15" customHeight="1" x14ac:dyDescent="0.25">
      <c r="A151" s="12" t="s">
        <v>210</v>
      </c>
      <c r="B151" s="13" t="s">
        <v>72</v>
      </c>
      <c r="C151" s="20" t="s">
        <v>199</v>
      </c>
      <c r="D151" s="15">
        <v>4.55</v>
      </c>
      <c r="E151" s="17">
        <v>1.9230000000000001E-2</v>
      </c>
      <c r="F151" s="17" t="s">
        <v>200</v>
      </c>
    </row>
    <row r="152" spans="1:6" s="18" customFormat="1" ht="15" customHeight="1" x14ac:dyDescent="0.25">
      <c r="A152" s="12" t="s">
        <v>58</v>
      </c>
      <c r="B152" s="13" t="s">
        <v>208</v>
      </c>
      <c r="C152" s="20" t="s">
        <v>73</v>
      </c>
      <c r="D152" s="15">
        <v>435</v>
      </c>
      <c r="E152" s="17"/>
      <c r="F152" s="17" t="s">
        <v>74</v>
      </c>
    </row>
    <row r="153" spans="1:6" s="18" customFormat="1" ht="15" customHeight="1" x14ac:dyDescent="0.25">
      <c r="A153" s="12" t="s">
        <v>211</v>
      </c>
      <c r="B153" s="13" t="s">
        <v>72</v>
      </c>
      <c r="C153" s="20" t="s">
        <v>199</v>
      </c>
      <c r="D153" s="15">
        <v>0.78</v>
      </c>
      <c r="E153" s="17">
        <v>5.0000000000000001E-3</v>
      </c>
      <c r="F153" s="17" t="s">
        <v>200</v>
      </c>
    </row>
    <row r="154" spans="1:6" s="18" customFormat="1" ht="15" customHeight="1" x14ac:dyDescent="0.25">
      <c r="A154" s="12" t="s">
        <v>212</v>
      </c>
      <c r="B154" s="13" t="s">
        <v>72</v>
      </c>
      <c r="C154" s="20" t="s">
        <v>199</v>
      </c>
      <c r="D154" s="15">
        <v>1100</v>
      </c>
      <c r="E154" s="17"/>
      <c r="F154" s="17" t="s">
        <v>74</v>
      </c>
    </row>
    <row r="155" spans="1:6" s="18" customFormat="1" ht="15" customHeight="1" x14ac:dyDescent="0.25">
      <c r="A155" s="12" t="s">
        <v>213</v>
      </c>
      <c r="B155" s="13" t="s">
        <v>72</v>
      </c>
      <c r="C155" s="20" t="s">
        <v>199</v>
      </c>
      <c r="D155" s="15">
        <v>7.67</v>
      </c>
      <c r="E155" s="17">
        <v>0.1976</v>
      </c>
      <c r="F155" s="17" t="s">
        <v>200</v>
      </c>
    </row>
    <row r="156" spans="1:6" s="18" customFormat="1" ht="15" customHeight="1" x14ac:dyDescent="0.25">
      <c r="A156" s="12" t="s">
        <v>214</v>
      </c>
      <c r="B156" s="13" t="s">
        <v>72</v>
      </c>
      <c r="C156" s="20" t="s">
        <v>199</v>
      </c>
      <c r="D156" s="15">
        <v>5.46</v>
      </c>
      <c r="E156" s="17">
        <v>7.6499999999999997E-3</v>
      </c>
      <c r="F156" s="17" t="s">
        <v>200</v>
      </c>
    </row>
    <row r="157" spans="1:6" s="18" customFormat="1" ht="15" customHeight="1" x14ac:dyDescent="0.25">
      <c r="A157" s="12" t="s">
        <v>215</v>
      </c>
      <c r="B157" s="13" t="s">
        <v>208</v>
      </c>
      <c r="C157" s="20" t="s">
        <v>199</v>
      </c>
      <c r="D157" s="15">
        <v>180</v>
      </c>
      <c r="E157" s="17"/>
      <c r="F157" s="17" t="s">
        <v>200</v>
      </c>
    </row>
    <row r="158" spans="1:6" s="18" customFormat="1" ht="15" customHeight="1" x14ac:dyDescent="0.25">
      <c r="A158" s="12" t="s">
        <v>278</v>
      </c>
      <c r="B158" s="13" t="s">
        <v>72</v>
      </c>
      <c r="C158" s="20" t="s">
        <v>199</v>
      </c>
      <c r="D158" s="15">
        <v>1400</v>
      </c>
      <c r="E158" s="17"/>
      <c r="F158" s="17" t="s">
        <v>74</v>
      </c>
    </row>
    <row r="159" spans="1:6" s="18" customFormat="1" ht="15" customHeight="1" x14ac:dyDescent="0.25">
      <c r="A159" s="12" t="s">
        <v>216</v>
      </c>
      <c r="B159" s="13" t="s">
        <v>72</v>
      </c>
      <c r="C159" s="20" t="s">
        <v>199</v>
      </c>
      <c r="D159" s="15">
        <v>400</v>
      </c>
      <c r="E159" s="17"/>
      <c r="F159" s="17" t="s">
        <v>74</v>
      </c>
    </row>
    <row r="160" spans="1:6" s="18" customFormat="1" ht="15" customHeight="1" x14ac:dyDescent="0.25">
      <c r="A160" s="12" t="s">
        <v>217</v>
      </c>
      <c r="B160" s="13" t="s">
        <v>72</v>
      </c>
      <c r="C160" s="20" t="s">
        <v>199</v>
      </c>
      <c r="D160" s="15">
        <v>5.98</v>
      </c>
      <c r="E160" s="17">
        <v>4.1239999999999999E-2</v>
      </c>
      <c r="F160" s="17" t="s">
        <v>200</v>
      </c>
    </row>
    <row r="161" spans="1:6" s="18" customFormat="1" ht="15" customHeight="1" x14ac:dyDescent="0.25">
      <c r="A161" s="12" t="s">
        <v>218</v>
      </c>
      <c r="B161" s="13" t="s">
        <v>72</v>
      </c>
      <c r="C161" s="20" t="s">
        <v>199</v>
      </c>
      <c r="D161" s="15">
        <v>1.17</v>
      </c>
      <c r="E161" s="17">
        <v>6.4999999999999997E-3</v>
      </c>
      <c r="F161" s="17" t="s">
        <v>200</v>
      </c>
    </row>
    <row r="162" spans="1:6" s="18" customFormat="1" ht="15" customHeight="1" x14ac:dyDescent="0.25">
      <c r="A162" s="12" t="s">
        <v>60</v>
      </c>
      <c r="B162" s="13" t="s">
        <v>72</v>
      </c>
      <c r="C162" s="20" t="s">
        <v>199</v>
      </c>
      <c r="D162" s="15">
        <v>932</v>
      </c>
      <c r="E162" s="17"/>
      <c r="F162" s="17" t="s">
        <v>74</v>
      </c>
    </row>
    <row r="163" spans="1:6" s="18" customFormat="1" ht="15" customHeight="1" x14ac:dyDescent="0.25">
      <c r="A163" s="12" t="s">
        <v>48</v>
      </c>
      <c r="B163" s="13" t="s">
        <v>72</v>
      </c>
      <c r="C163" s="20" t="s">
        <v>199</v>
      </c>
      <c r="D163" s="15">
        <v>1000</v>
      </c>
      <c r="E163" s="17"/>
      <c r="F163" s="17" t="s">
        <v>194</v>
      </c>
    </row>
    <row r="164" spans="1:6" s="18" customFormat="1" ht="15" customHeight="1" x14ac:dyDescent="0.25">
      <c r="A164" s="12" t="s">
        <v>61</v>
      </c>
      <c r="B164" s="13" t="s">
        <v>72</v>
      </c>
      <c r="C164" s="20" t="s">
        <v>199</v>
      </c>
      <c r="D164" s="15">
        <v>0.2</v>
      </c>
      <c r="E164" s="17">
        <v>1.0499999999999999E-3</v>
      </c>
      <c r="F164" s="17" t="s">
        <v>200</v>
      </c>
    </row>
    <row r="165" spans="1:6" s="18" customFormat="1" ht="15" customHeight="1" x14ac:dyDescent="0.25">
      <c r="A165" s="12" t="s">
        <v>277</v>
      </c>
      <c r="B165" s="13" t="s">
        <v>72</v>
      </c>
      <c r="C165" s="20" t="s">
        <v>199</v>
      </c>
      <c r="D165" s="15">
        <v>140</v>
      </c>
      <c r="E165" s="17"/>
      <c r="F165" s="17" t="s">
        <v>74</v>
      </c>
    </row>
    <row r="166" spans="1:6" s="18" customFormat="1" ht="15" customHeight="1" x14ac:dyDescent="0.25">
      <c r="A166" s="12" t="s">
        <v>63</v>
      </c>
      <c r="B166" s="13" t="s">
        <v>208</v>
      </c>
      <c r="C166" s="20" t="s">
        <v>199</v>
      </c>
      <c r="D166" s="15">
        <v>7100</v>
      </c>
      <c r="E166" s="17"/>
      <c r="F166" s="17" t="s">
        <v>74</v>
      </c>
    </row>
    <row r="167" spans="1:6" s="18" customFormat="1" ht="15" customHeight="1" x14ac:dyDescent="0.25">
      <c r="A167" s="12" t="s">
        <v>219</v>
      </c>
      <c r="B167" s="13" t="s">
        <v>72</v>
      </c>
      <c r="C167" s="20" t="s">
        <v>199</v>
      </c>
      <c r="D167" s="15">
        <v>9.36</v>
      </c>
      <c r="E167" s="17">
        <v>4.5429999999999998E-2</v>
      </c>
      <c r="F167" s="17" t="s">
        <v>200</v>
      </c>
    </row>
    <row r="168" spans="1:6" s="18" customFormat="1" ht="15" customHeight="1" x14ac:dyDescent="0.25">
      <c r="A168" s="12" t="s">
        <v>220</v>
      </c>
      <c r="B168" s="13" t="s">
        <v>72</v>
      </c>
      <c r="C168" s="20" t="s">
        <v>199</v>
      </c>
      <c r="D168" s="15">
        <v>23.4</v>
      </c>
      <c r="E168" s="17">
        <v>4.3999999999999997E-2</v>
      </c>
      <c r="F168" s="17" t="s">
        <v>200</v>
      </c>
    </row>
    <row r="169" spans="1:6" s="18" customFormat="1" ht="15" customHeight="1" x14ac:dyDescent="0.25">
      <c r="A169" s="12" t="s">
        <v>221</v>
      </c>
      <c r="B169" s="13" t="s">
        <v>72</v>
      </c>
      <c r="C169" s="20" t="s">
        <v>199</v>
      </c>
      <c r="D169" s="15">
        <v>3.9</v>
      </c>
      <c r="E169" s="17">
        <v>2.8379999999999999E-2</v>
      </c>
      <c r="F169" s="17" t="s">
        <v>200</v>
      </c>
    </row>
    <row r="170" spans="1:6" s="18" customFormat="1" ht="15" customHeight="1" x14ac:dyDescent="0.25">
      <c r="A170" s="13" t="s">
        <v>222</v>
      </c>
      <c r="B170" s="13" t="s">
        <v>72</v>
      </c>
      <c r="C170" s="5" t="s">
        <v>199</v>
      </c>
      <c r="D170" s="83">
        <v>1220</v>
      </c>
      <c r="E170" s="17"/>
      <c r="F170" s="17" t="s">
        <v>74</v>
      </c>
    </row>
    <row r="171" spans="1:6" s="18" customFormat="1" ht="15" customHeight="1" x14ac:dyDescent="0.25">
      <c r="A171" s="13" t="s">
        <v>223</v>
      </c>
      <c r="B171" s="13" t="s">
        <v>72</v>
      </c>
      <c r="C171" s="5" t="s">
        <v>199</v>
      </c>
      <c r="D171" s="83">
        <v>0.35</v>
      </c>
      <c r="E171" s="17">
        <v>2.5300000000000001E-3</v>
      </c>
      <c r="F171" s="17" t="s">
        <v>200</v>
      </c>
    </row>
    <row r="172" spans="1:6" s="18" customFormat="1" ht="15" customHeight="1" x14ac:dyDescent="0.25">
      <c r="A172" s="12" t="s">
        <v>224</v>
      </c>
      <c r="B172" s="13" t="s">
        <v>72</v>
      </c>
      <c r="C172" s="5" t="s">
        <v>199</v>
      </c>
      <c r="D172" s="83">
        <v>3.38</v>
      </c>
      <c r="E172" s="17">
        <v>2.0820000000000002E-2</v>
      </c>
      <c r="F172" s="17" t="s">
        <v>200</v>
      </c>
    </row>
    <row r="173" spans="1:6" s="18" customFormat="1" ht="15" customHeight="1" x14ac:dyDescent="0.25">
      <c r="A173" s="12" t="s">
        <v>225</v>
      </c>
      <c r="B173" s="13" t="s">
        <v>72</v>
      </c>
      <c r="C173" s="5" t="s">
        <v>199</v>
      </c>
      <c r="D173" s="83">
        <v>2.34</v>
      </c>
      <c r="E173" s="17">
        <v>4.5999999999999999E-3</v>
      </c>
      <c r="F173" s="17" t="s">
        <v>200</v>
      </c>
    </row>
    <row r="174" spans="1:6" s="18" customFormat="1" ht="15" customHeight="1" x14ac:dyDescent="0.25">
      <c r="A174" s="13" t="s">
        <v>226</v>
      </c>
      <c r="B174" s="13" t="s">
        <v>72</v>
      </c>
      <c r="C174" s="5" t="s">
        <v>199</v>
      </c>
      <c r="D174" s="83">
        <v>0.52</v>
      </c>
      <c r="E174" s="17">
        <v>3.4199999999999999E-3</v>
      </c>
      <c r="F174" s="17" t="s">
        <v>200</v>
      </c>
    </row>
    <row r="175" spans="1:6" s="18" customFormat="1" ht="15" customHeight="1" x14ac:dyDescent="0.25">
      <c r="A175" s="13" t="s">
        <v>227</v>
      </c>
      <c r="B175" s="13" t="s">
        <v>72</v>
      </c>
      <c r="C175" s="5" t="s">
        <v>199</v>
      </c>
      <c r="D175" s="83">
        <v>1800</v>
      </c>
      <c r="E175" s="17"/>
      <c r="F175" s="17" t="s">
        <v>74</v>
      </c>
    </row>
    <row r="176" spans="1:6" s="18" customFormat="1" ht="15" customHeight="1" x14ac:dyDescent="0.25">
      <c r="A176" s="12" t="s">
        <v>228</v>
      </c>
      <c r="B176" s="13" t="s">
        <v>72</v>
      </c>
      <c r="C176" s="5" t="s">
        <v>199</v>
      </c>
      <c r="D176" s="83">
        <v>2.73</v>
      </c>
      <c r="E176" s="17">
        <v>1.7149999999999999E-2</v>
      </c>
      <c r="F176" s="17" t="s">
        <v>200</v>
      </c>
    </row>
    <row r="177" spans="1:6" s="18" customFormat="1" ht="15" customHeight="1" x14ac:dyDescent="0.25">
      <c r="A177" s="12" t="s">
        <v>229</v>
      </c>
      <c r="B177" s="13" t="s">
        <v>72</v>
      </c>
      <c r="C177" s="5" t="s">
        <v>199</v>
      </c>
      <c r="D177" s="83">
        <v>4.9400000000000004</v>
      </c>
      <c r="E177" s="17">
        <v>2.366E-2</v>
      </c>
      <c r="F177" s="17" t="s">
        <v>200</v>
      </c>
    </row>
    <row r="178" spans="1:6" s="18" customFormat="1" ht="15" customHeight="1" x14ac:dyDescent="0.25">
      <c r="A178" s="13" t="s">
        <v>294</v>
      </c>
      <c r="B178" s="13" t="s">
        <v>72</v>
      </c>
      <c r="C178" s="25" t="s">
        <v>73</v>
      </c>
      <c r="D178" s="83">
        <v>41</v>
      </c>
      <c r="E178" s="17"/>
      <c r="F178" s="17" t="s">
        <v>74</v>
      </c>
    </row>
    <row r="179" spans="1:6" s="18" customFormat="1" ht="15" customHeight="1" x14ac:dyDescent="0.25">
      <c r="A179" s="13" t="s">
        <v>230</v>
      </c>
      <c r="B179" s="13" t="s">
        <v>72</v>
      </c>
      <c r="C179" s="5" t="s">
        <v>199</v>
      </c>
      <c r="D179" s="83">
        <v>41.6</v>
      </c>
      <c r="E179" s="17">
        <v>0.16120000000000001</v>
      </c>
      <c r="F179" s="17" t="s">
        <v>200</v>
      </c>
    </row>
    <row r="180" spans="1:6" s="18" customFormat="1" ht="15" customHeight="1" x14ac:dyDescent="0.25">
      <c r="A180" s="13" t="s">
        <v>231</v>
      </c>
      <c r="B180" s="13" t="s">
        <v>72</v>
      </c>
      <c r="C180" s="5" t="s">
        <v>73</v>
      </c>
      <c r="D180" s="83">
        <v>91</v>
      </c>
      <c r="E180" s="17">
        <v>0.72099999999999997</v>
      </c>
      <c r="F180" s="17" t="s">
        <v>200</v>
      </c>
    </row>
    <row r="181" spans="1:6" s="18" customFormat="1" ht="15" customHeight="1" x14ac:dyDescent="0.25">
      <c r="A181" s="13" t="s">
        <v>232</v>
      </c>
      <c r="B181" s="13" t="s">
        <v>208</v>
      </c>
      <c r="C181" s="5" t="s">
        <v>199</v>
      </c>
      <c r="D181" s="83">
        <v>400</v>
      </c>
      <c r="E181" s="17"/>
      <c r="F181" s="17" t="s">
        <v>200</v>
      </c>
    </row>
    <row r="182" spans="1:6" s="18" customFormat="1" ht="15" customHeight="1" x14ac:dyDescent="0.25">
      <c r="A182" s="13" t="s">
        <v>233</v>
      </c>
      <c r="B182" s="13" t="s">
        <v>208</v>
      </c>
      <c r="C182" s="5" t="s">
        <v>199</v>
      </c>
      <c r="D182" s="83">
        <v>2900</v>
      </c>
      <c r="E182" s="17"/>
      <c r="F182" s="17" t="s">
        <v>200</v>
      </c>
    </row>
    <row r="183" spans="1:6" s="18" customFormat="1" ht="15" customHeight="1" x14ac:dyDescent="0.25">
      <c r="A183" s="13" t="s">
        <v>234</v>
      </c>
      <c r="B183" s="13" t="s">
        <v>208</v>
      </c>
      <c r="C183" s="5" t="s">
        <v>199</v>
      </c>
      <c r="D183" s="83">
        <v>2000</v>
      </c>
      <c r="E183" s="17"/>
      <c r="F183" s="17" t="s">
        <v>200</v>
      </c>
    </row>
    <row r="184" spans="1:6" s="18" customFormat="1" ht="15" customHeight="1" x14ac:dyDescent="0.25">
      <c r="A184" s="13" t="s">
        <v>235</v>
      </c>
      <c r="B184" s="13" t="s">
        <v>208</v>
      </c>
      <c r="C184" s="5" t="s">
        <v>199</v>
      </c>
      <c r="D184" s="83">
        <v>570</v>
      </c>
      <c r="E184" s="17"/>
      <c r="F184" s="17" t="s">
        <v>200</v>
      </c>
    </row>
    <row r="185" spans="1:6" s="18" customFormat="1" ht="15" customHeight="1" x14ac:dyDescent="0.25">
      <c r="A185" s="13" t="s">
        <v>236</v>
      </c>
      <c r="B185" s="13" t="s">
        <v>208</v>
      </c>
      <c r="C185" s="5" t="s">
        <v>199</v>
      </c>
      <c r="D185" s="83">
        <v>6200</v>
      </c>
      <c r="E185" s="17"/>
      <c r="F185" s="17" t="s">
        <v>200</v>
      </c>
    </row>
    <row r="186" spans="1:6" s="18" customFormat="1" ht="15" customHeight="1" x14ac:dyDescent="0.25">
      <c r="A186" s="13" t="s">
        <v>237</v>
      </c>
      <c r="B186" s="13" t="s">
        <v>208</v>
      </c>
      <c r="C186" s="5" t="s">
        <v>199</v>
      </c>
      <c r="D186" s="83">
        <v>900</v>
      </c>
      <c r="E186" s="17"/>
      <c r="F186" s="17" t="s">
        <v>200</v>
      </c>
    </row>
    <row r="187" spans="1:6" s="18" customFormat="1" ht="15" customHeight="1" x14ac:dyDescent="0.25">
      <c r="A187" s="12" t="s">
        <v>238</v>
      </c>
      <c r="B187" s="13" t="s">
        <v>72</v>
      </c>
      <c r="C187" s="20" t="s">
        <v>199</v>
      </c>
      <c r="D187" s="15">
        <v>16.899999999999999</v>
      </c>
      <c r="E187" s="17">
        <v>5.2499999999999998E-2</v>
      </c>
      <c r="F187" s="17" t="s">
        <v>200</v>
      </c>
    </row>
    <row r="188" spans="1:6" s="18" customFormat="1" ht="15" customHeight="1" x14ac:dyDescent="0.25">
      <c r="A188" s="12" t="s">
        <v>239</v>
      </c>
      <c r="B188" s="13" t="s">
        <v>72</v>
      </c>
      <c r="C188" s="5" t="s">
        <v>199</v>
      </c>
      <c r="D188" s="83">
        <v>440</v>
      </c>
      <c r="E188" s="17"/>
      <c r="F188" s="17" t="s">
        <v>74</v>
      </c>
    </row>
    <row r="189" spans="1:6" s="18" customFormat="1" ht="15" customHeight="1" x14ac:dyDescent="0.25">
      <c r="A189" s="12" t="s">
        <v>240</v>
      </c>
      <c r="B189" s="13" t="s">
        <v>72</v>
      </c>
      <c r="C189" s="20" t="s">
        <v>113</v>
      </c>
      <c r="D189" s="15">
        <v>520</v>
      </c>
      <c r="E189" s="17"/>
      <c r="F189" s="17" t="s">
        <v>74</v>
      </c>
    </row>
    <row r="190" spans="1:6" s="18" customFormat="1" ht="15" customHeight="1" x14ac:dyDescent="0.25">
      <c r="A190" s="12" t="s">
        <v>241</v>
      </c>
      <c r="B190" s="13" t="s">
        <v>72</v>
      </c>
      <c r="C190" s="20" t="s">
        <v>113</v>
      </c>
      <c r="D190" s="15">
        <v>260</v>
      </c>
      <c r="E190" s="17"/>
      <c r="F190" s="17" t="s">
        <v>74</v>
      </c>
    </row>
    <row r="191" spans="1:6" s="18" customFormat="1" ht="15" customHeight="1" x14ac:dyDescent="0.25">
      <c r="A191" s="13" t="s">
        <v>242</v>
      </c>
      <c r="B191" s="13" t="s">
        <v>72</v>
      </c>
      <c r="C191" s="5" t="s">
        <v>73</v>
      </c>
      <c r="D191" s="83">
        <v>232</v>
      </c>
      <c r="E191" s="17"/>
      <c r="F191" s="17" t="s">
        <v>74</v>
      </c>
    </row>
    <row r="192" spans="1:6" s="18" customFormat="1" ht="15" customHeight="1" x14ac:dyDescent="0.25">
      <c r="A192" s="12" t="s">
        <v>243</v>
      </c>
      <c r="B192" s="13" t="s">
        <v>72</v>
      </c>
      <c r="C192" s="5" t="s">
        <v>199</v>
      </c>
      <c r="D192" s="83">
        <v>10.4</v>
      </c>
      <c r="E192" s="17">
        <v>4.9799999999999997E-2</v>
      </c>
      <c r="F192" s="17" t="s">
        <v>200</v>
      </c>
    </row>
    <row r="193" spans="1:6" s="18" customFormat="1" ht="15" customHeight="1" x14ac:dyDescent="0.25">
      <c r="A193" s="12" t="s">
        <v>244</v>
      </c>
      <c r="B193" s="13" t="s">
        <v>72</v>
      </c>
      <c r="C193" s="5" t="s">
        <v>199</v>
      </c>
      <c r="D193" s="83">
        <v>6.5</v>
      </c>
      <c r="E193" s="17">
        <v>3.109E-2</v>
      </c>
      <c r="F193" s="17" t="s">
        <v>200</v>
      </c>
    </row>
    <row r="194" spans="1:6" s="18" customFormat="1" ht="15" customHeight="1" x14ac:dyDescent="0.25">
      <c r="A194" s="12" t="s">
        <v>245</v>
      </c>
      <c r="B194" s="13" t="s">
        <v>72</v>
      </c>
      <c r="C194" s="20" t="s">
        <v>199</v>
      </c>
      <c r="D194" s="15">
        <v>0.2</v>
      </c>
      <c r="E194" s="17">
        <v>1.0499999999999999E-3</v>
      </c>
      <c r="F194" s="17" t="s">
        <v>200</v>
      </c>
    </row>
    <row r="195" spans="1:6" s="18" customFormat="1" ht="15" customHeight="1" x14ac:dyDescent="0.25">
      <c r="A195" s="13" t="s">
        <v>246</v>
      </c>
      <c r="B195" s="13" t="s">
        <v>72</v>
      </c>
      <c r="C195" s="5" t="s">
        <v>199</v>
      </c>
      <c r="D195" s="83">
        <v>5.2</v>
      </c>
      <c r="E195" s="17"/>
      <c r="F195" s="17" t="s">
        <v>74</v>
      </c>
    </row>
    <row r="196" spans="1:6" s="18" customFormat="1" ht="15" customHeight="1" x14ac:dyDescent="0.25">
      <c r="A196" s="13" t="s">
        <v>247</v>
      </c>
      <c r="B196" s="13" t="s">
        <v>72</v>
      </c>
      <c r="C196" s="5" t="s">
        <v>113</v>
      </c>
      <c r="D196" s="83">
        <v>415</v>
      </c>
      <c r="E196" s="17"/>
      <c r="F196" s="17" t="s">
        <v>74</v>
      </c>
    </row>
    <row r="197" spans="1:6" s="18" customFormat="1" ht="15" customHeight="1" x14ac:dyDescent="0.25">
      <c r="A197" s="24" t="s">
        <v>267</v>
      </c>
      <c r="B197" s="13" t="s">
        <v>208</v>
      </c>
      <c r="C197" s="5" t="s">
        <v>199</v>
      </c>
      <c r="D197" s="83">
        <v>5800</v>
      </c>
      <c r="E197" s="17"/>
      <c r="F197" s="17" t="s">
        <v>200</v>
      </c>
    </row>
    <row r="198" spans="1:6" s="18" customFormat="1" ht="15" customHeight="1" x14ac:dyDescent="0.25">
      <c r="A198" s="13" t="s">
        <v>62</v>
      </c>
      <c r="B198" s="13" t="s">
        <v>72</v>
      </c>
      <c r="C198" s="5" t="s">
        <v>199</v>
      </c>
      <c r="D198" s="83">
        <v>21</v>
      </c>
      <c r="E198" s="17"/>
      <c r="F198" s="17" t="s">
        <v>200</v>
      </c>
    </row>
    <row r="199" spans="1:6" s="18" customFormat="1" ht="15" customHeight="1" x14ac:dyDescent="0.25">
      <c r="A199" s="13" t="s">
        <v>248</v>
      </c>
      <c r="B199" s="13" t="s">
        <v>208</v>
      </c>
      <c r="C199" s="5" t="s">
        <v>199</v>
      </c>
      <c r="D199" s="83">
        <v>27400</v>
      </c>
      <c r="E199" s="17"/>
      <c r="F199" s="17" t="s">
        <v>200</v>
      </c>
    </row>
    <row r="200" spans="1:6" s="18" customFormat="1" ht="15" customHeight="1" x14ac:dyDescent="0.25">
      <c r="A200" s="13" t="s">
        <v>249</v>
      </c>
      <c r="B200" s="13" t="s">
        <v>208</v>
      </c>
      <c r="C200" s="5" t="s">
        <v>199</v>
      </c>
      <c r="D200" s="83">
        <v>36000</v>
      </c>
      <c r="E200" s="17"/>
      <c r="F200" s="17" t="s">
        <v>200</v>
      </c>
    </row>
    <row r="201" spans="1:6" s="18" customFormat="1" ht="15" customHeight="1" x14ac:dyDescent="0.25">
      <c r="A201" s="13" t="s">
        <v>250</v>
      </c>
      <c r="B201" s="13" t="s">
        <v>208</v>
      </c>
      <c r="C201" s="5" t="s">
        <v>199</v>
      </c>
      <c r="D201" s="83">
        <v>18900</v>
      </c>
      <c r="E201" s="17"/>
      <c r="F201" s="17" t="s">
        <v>200</v>
      </c>
    </row>
    <row r="202" spans="1:6" s="18" customFormat="1" ht="15" customHeight="1" x14ac:dyDescent="0.25">
      <c r="A202" s="13" t="s">
        <v>251</v>
      </c>
      <c r="B202" s="13" t="s">
        <v>208</v>
      </c>
      <c r="C202" s="5" t="s">
        <v>199</v>
      </c>
      <c r="D202" s="83">
        <v>76900</v>
      </c>
      <c r="E202" s="17"/>
      <c r="F202" s="17" t="s">
        <v>200</v>
      </c>
    </row>
    <row r="203" spans="1:6" s="18" customFormat="1" ht="15" customHeight="1" x14ac:dyDescent="0.25">
      <c r="A203" s="13" t="s">
        <v>252</v>
      </c>
      <c r="B203" s="13" t="s">
        <v>208</v>
      </c>
      <c r="C203" s="5" t="s">
        <v>199</v>
      </c>
      <c r="D203" s="83">
        <v>16400</v>
      </c>
      <c r="E203" s="17"/>
      <c r="F203" s="17" t="s">
        <v>200</v>
      </c>
    </row>
    <row r="204" spans="1:6" s="18" customFormat="1" ht="15" customHeight="1" x14ac:dyDescent="0.25">
      <c r="A204" s="13" t="s">
        <v>253</v>
      </c>
      <c r="B204" s="13" t="s">
        <v>208</v>
      </c>
      <c r="C204" s="5" t="s">
        <v>199</v>
      </c>
      <c r="D204" s="83">
        <v>15900</v>
      </c>
      <c r="E204" s="17"/>
      <c r="F204" s="17" t="s">
        <v>200</v>
      </c>
    </row>
    <row r="205" spans="1:6" s="18" customFormat="1" ht="15" customHeight="1" x14ac:dyDescent="0.25">
      <c r="A205" s="13" t="s">
        <v>254</v>
      </c>
      <c r="B205" s="13" t="s">
        <v>208</v>
      </c>
      <c r="C205" s="5" t="s">
        <v>199</v>
      </c>
      <c r="D205" s="83">
        <v>22900</v>
      </c>
      <c r="E205" s="17"/>
      <c r="F205" s="17" t="s">
        <v>200</v>
      </c>
    </row>
    <row r="206" spans="1:6" s="18" customFormat="1" ht="15" customHeight="1" x14ac:dyDescent="0.25">
      <c r="A206" s="13" t="s">
        <v>255</v>
      </c>
      <c r="B206" s="13" t="s">
        <v>208</v>
      </c>
      <c r="C206" s="25" t="s">
        <v>199</v>
      </c>
      <c r="D206" s="83">
        <v>21700</v>
      </c>
      <c r="E206" s="17"/>
      <c r="F206" s="17" t="s">
        <v>200</v>
      </c>
    </row>
    <row r="207" spans="1:6" s="18" customFormat="1" ht="15" customHeight="1" x14ac:dyDescent="0.25">
      <c r="A207" s="13" t="s">
        <v>256</v>
      </c>
      <c r="B207" s="13" t="s">
        <v>208</v>
      </c>
      <c r="C207" s="25" t="s">
        <v>199</v>
      </c>
      <c r="D207" s="83">
        <v>25600</v>
      </c>
      <c r="E207" s="17"/>
      <c r="F207" s="17" t="s">
        <v>200</v>
      </c>
    </row>
    <row r="208" spans="1:6" s="18" customFormat="1" ht="15" customHeight="1" x14ac:dyDescent="0.25">
      <c r="A208" s="13" t="s">
        <v>257</v>
      </c>
      <c r="B208" s="13" t="s">
        <v>208</v>
      </c>
      <c r="C208" s="25" t="s">
        <v>199</v>
      </c>
      <c r="D208" s="83">
        <v>18700</v>
      </c>
      <c r="E208" s="17"/>
      <c r="F208" s="17" t="s">
        <v>200</v>
      </c>
    </row>
    <row r="209" spans="1:6" s="18" customFormat="1" ht="15" customHeight="1" x14ac:dyDescent="0.25">
      <c r="A209" s="13" t="s">
        <v>258</v>
      </c>
      <c r="B209" s="13" t="s">
        <v>208</v>
      </c>
      <c r="C209" s="25" t="s">
        <v>199</v>
      </c>
      <c r="D209" s="83">
        <v>15900</v>
      </c>
      <c r="E209" s="17"/>
      <c r="F209" s="17" t="s">
        <v>200</v>
      </c>
    </row>
    <row r="210" spans="1:6" s="18" customFormat="1" ht="15" customHeight="1" x14ac:dyDescent="0.25">
      <c r="A210" s="13" t="s">
        <v>49</v>
      </c>
      <c r="B210" s="13" t="s">
        <v>208</v>
      </c>
      <c r="C210" s="25" t="s">
        <v>199</v>
      </c>
      <c r="D210" s="83">
        <v>15970</v>
      </c>
      <c r="E210" s="17"/>
      <c r="F210" s="17" t="s">
        <v>200</v>
      </c>
    </row>
    <row r="211" spans="1:6" s="18" customFormat="1" ht="15" customHeight="1" x14ac:dyDescent="0.25">
      <c r="A211" s="13" t="s">
        <v>51</v>
      </c>
      <c r="B211" s="13" t="s">
        <v>208</v>
      </c>
      <c r="C211" s="25" t="s">
        <v>199</v>
      </c>
      <c r="D211" s="83">
        <v>20800</v>
      </c>
      <c r="E211" s="17"/>
      <c r="F211" s="17" t="s">
        <v>200</v>
      </c>
    </row>
    <row r="212" spans="1:6" s="18" customFormat="1" ht="15" customHeight="1" x14ac:dyDescent="0.25">
      <c r="A212" s="13" t="s">
        <v>52</v>
      </c>
      <c r="B212" s="13" t="s">
        <v>208</v>
      </c>
      <c r="C212" s="25" t="s">
        <v>199</v>
      </c>
      <c r="D212" s="83">
        <v>36300</v>
      </c>
      <c r="E212" s="17"/>
      <c r="F212" s="17" t="s">
        <v>200</v>
      </c>
    </row>
    <row r="213" spans="1:6" s="18" customFormat="1" ht="15" customHeight="1" x14ac:dyDescent="0.25">
      <c r="A213" s="13" t="s">
        <v>50</v>
      </c>
      <c r="B213" s="13" t="s">
        <v>208</v>
      </c>
      <c r="C213" s="25" t="s">
        <v>199</v>
      </c>
      <c r="D213" s="83">
        <v>30800</v>
      </c>
      <c r="E213" s="17"/>
      <c r="F213" s="17" t="s">
        <v>200</v>
      </c>
    </row>
    <row r="214" spans="1:6" s="18" customFormat="1" ht="15" customHeight="1" x14ac:dyDescent="0.25">
      <c r="A214" s="13" t="s">
        <v>259</v>
      </c>
      <c r="B214" s="13" t="s">
        <v>72</v>
      </c>
      <c r="C214" s="25" t="s">
        <v>199</v>
      </c>
      <c r="D214" s="83">
        <v>600</v>
      </c>
      <c r="E214" s="17"/>
      <c r="F214" s="17" t="s">
        <v>74</v>
      </c>
    </row>
    <row r="215" spans="1:6" s="18" customFormat="1" ht="15" customHeight="1" x14ac:dyDescent="0.25">
      <c r="A215" s="13" t="s">
        <v>260</v>
      </c>
      <c r="B215" s="13" t="s">
        <v>208</v>
      </c>
      <c r="C215" s="25" t="s">
        <v>199</v>
      </c>
      <c r="D215" s="83">
        <v>23800</v>
      </c>
      <c r="E215" s="17"/>
      <c r="F215" s="17" t="s">
        <v>200</v>
      </c>
    </row>
    <row r="216" spans="1:6" s="18" customFormat="1" ht="15" customHeight="1" x14ac:dyDescent="0.25">
      <c r="A216" s="13" t="s">
        <v>261</v>
      </c>
      <c r="B216" s="13" t="s">
        <v>72</v>
      </c>
      <c r="C216" s="25" t="s">
        <v>199</v>
      </c>
      <c r="D216" s="83">
        <v>3500</v>
      </c>
      <c r="E216" s="17"/>
      <c r="F216" s="17" t="s">
        <v>200</v>
      </c>
    </row>
    <row r="217" spans="1:6" s="18" customFormat="1" ht="15" customHeight="1" x14ac:dyDescent="0.25">
      <c r="A217" s="13" t="s">
        <v>262</v>
      </c>
      <c r="B217" s="13" t="s">
        <v>208</v>
      </c>
      <c r="C217" s="25" t="s">
        <v>199</v>
      </c>
      <c r="D217" s="83">
        <v>21900</v>
      </c>
      <c r="E217" s="17"/>
      <c r="F217" s="17" t="s">
        <v>200</v>
      </c>
    </row>
    <row r="218" spans="1:6" s="18" customFormat="1" ht="15" customHeight="1" x14ac:dyDescent="0.25">
      <c r="A218" s="13" t="s">
        <v>263</v>
      </c>
      <c r="B218" s="13" t="s">
        <v>208</v>
      </c>
      <c r="C218" s="25" t="s">
        <v>199</v>
      </c>
      <c r="D218" s="83">
        <v>19000</v>
      </c>
      <c r="E218" s="17"/>
      <c r="F218" s="17" t="s">
        <v>200</v>
      </c>
    </row>
    <row r="219" spans="1:6" s="18" customFormat="1" ht="15" customHeight="1" x14ac:dyDescent="0.25">
      <c r="A219" s="13" t="s">
        <v>264</v>
      </c>
      <c r="B219" s="13" t="s">
        <v>208</v>
      </c>
      <c r="C219" s="25" t="s">
        <v>199</v>
      </c>
      <c r="D219" s="83">
        <v>22000</v>
      </c>
      <c r="E219" s="17"/>
      <c r="F219" s="17" t="s">
        <v>200</v>
      </c>
    </row>
    <row r="220" spans="1:6" s="18" customFormat="1" ht="15" customHeight="1" x14ac:dyDescent="0.25">
      <c r="A220" s="13" t="s">
        <v>265</v>
      </c>
      <c r="B220" s="13" t="s">
        <v>208</v>
      </c>
      <c r="C220" s="25" t="s">
        <v>199</v>
      </c>
      <c r="D220" s="83">
        <v>29800</v>
      </c>
      <c r="E220" s="17"/>
      <c r="F220" s="17" t="s">
        <v>200</v>
      </c>
    </row>
    <row r="221" spans="1:6" s="18" customFormat="1" ht="15" customHeight="1" x14ac:dyDescent="0.25">
      <c r="A221" s="13" t="s">
        <v>266</v>
      </c>
      <c r="B221" s="13" t="s">
        <v>208</v>
      </c>
      <c r="C221" s="25" t="s">
        <v>199</v>
      </c>
      <c r="D221" s="83">
        <v>22900</v>
      </c>
      <c r="E221" s="17"/>
      <c r="F221" s="17" t="s">
        <v>200</v>
      </c>
    </row>
    <row r="222" spans="1:6" s="18" customFormat="1" ht="15" customHeight="1" x14ac:dyDescent="0.25">
      <c r="A222" s="13" t="s">
        <v>14</v>
      </c>
      <c r="B222" s="13" t="s">
        <v>72</v>
      </c>
      <c r="C222" s="25" t="s">
        <v>268</v>
      </c>
      <c r="D222" s="83">
        <v>220</v>
      </c>
      <c r="E222" s="17"/>
      <c r="F222" s="17" t="s">
        <v>74</v>
      </c>
    </row>
    <row r="223" spans="1:6" s="18" customFormat="1" ht="15" customHeight="1" x14ac:dyDescent="0.25">
      <c r="A223" s="13" t="s">
        <v>270</v>
      </c>
      <c r="B223" s="13" t="s">
        <v>208</v>
      </c>
      <c r="C223" s="25" t="s">
        <v>113</v>
      </c>
      <c r="D223" s="83"/>
      <c r="E223" s="17"/>
      <c r="F223" s="17" t="s">
        <v>74</v>
      </c>
    </row>
    <row r="224" spans="1:6" s="18" customFormat="1" ht="15" customHeight="1" x14ac:dyDescent="0.25">
      <c r="A224" s="13" t="s">
        <v>271</v>
      </c>
      <c r="B224" s="13" t="s">
        <v>208</v>
      </c>
      <c r="C224" s="25" t="s">
        <v>113</v>
      </c>
      <c r="D224" s="83"/>
      <c r="E224" s="17"/>
      <c r="F224" s="17" t="s">
        <v>74</v>
      </c>
    </row>
    <row r="225" spans="1:6" s="18" customFormat="1" ht="15" customHeight="1" x14ac:dyDescent="0.25">
      <c r="A225" s="13" t="s">
        <v>272</v>
      </c>
      <c r="B225" s="13" t="s">
        <v>208</v>
      </c>
      <c r="C225" s="25" t="s">
        <v>199</v>
      </c>
      <c r="D225" s="83">
        <v>21100</v>
      </c>
      <c r="E225" s="17"/>
      <c r="F225" s="17" t="s">
        <v>200</v>
      </c>
    </row>
    <row r="226" spans="1:6" s="18" customFormat="1" ht="15" customHeight="1" x14ac:dyDescent="0.25">
      <c r="A226" s="13" t="s">
        <v>273</v>
      </c>
      <c r="B226" s="13" t="s">
        <v>208</v>
      </c>
      <c r="C226" s="25" t="s">
        <v>199</v>
      </c>
      <c r="D226" s="83">
        <v>12500</v>
      </c>
      <c r="E226" s="17"/>
      <c r="F226" s="17" t="s">
        <v>200</v>
      </c>
    </row>
    <row r="227" spans="1:6" s="18" customFormat="1" ht="15" customHeight="1" x14ac:dyDescent="0.25">
      <c r="A227" s="13" t="s">
        <v>274</v>
      </c>
      <c r="B227" s="13" t="s">
        <v>208</v>
      </c>
      <c r="C227" s="25" t="s">
        <v>199</v>
      </c>
      <c r="D227" s="83">
        <v>30250</v>
      </c>
      <c r="E227" s="17"/>
      <c r="F227" s="17" t="s">
        <v>200</v>
      </c>
    </row>
    <row r="228" spans="1:6" s="18" customFormat="1" ht="15" customHeight="1" x14ac:dyDescent="0.25">
      <c r="A228" s="13" t="s">
        <v>275</v>
      </c>
      <c r="B228" s="13" t="s">
        <v>208</v>
      </c>
      <c r="C228" s="25" t="s">
        <v>199</v>
      </c>
      <c r="D228" s="83">
        <v>31000</v>
      </c>
      <c r="E228" s="17"/>
      <c r="F228" s="17" t="s">
        <v>200</v>
      </c>
    </row>
    <row r="229" spans="1:6" s="18" customFormat="1" ht="15" customHeight="1" x14ac:dyDescent="0.25">
      <c r="A229" s="13" t="s">
        <v>293</v>
      </c>
      <c r="B229" s="13" t="s">
        <v>208</v>
      </c>
      <c r="C229" s="25" t="s">
        <v>73</v>
      </c>
      <c r="D229" s="83">
        <v>50</v>
      </c>
      <c r="E229" s="17"/>
      <c r="F229" s="17" t="s">
        <v>74</v>
      </c>
    </row>
    <row r="230" spans="1:6" s="18" customFormat="1" ht="15" customHeight="1" x14ac:dyDescent="0.25">
      <c r="A230" s="13" t="s">
        <v>295</v>
      </c>
      <c r="B230" s="13" t="s">
        <v>72</v>
      </c>
      <c r="C230" s="25" t="s">
        <v>199</v>
      </c>
      <c r="D230" s="83">
        <v>22.5</v>
      </c>
      <c r="E230" s="17"/>
      <c r="F230" s="17" t="s">
        <v>200</v>
      </c>
    </row>
    <row r="231" spans="1:6" s="18" customFormat="1" ht="15" customHeight="1" x14ac:dyDescent="0.25">
      <c r="A231" s="13" t="s">
        <v>296</v>
      </c>
      <c r="B231" s="13" t="s">
        <v>72</v>
      </c>
      <c r="C231" s="25" t="s">
        <v>199</v>
      </c>
      <c r="D231" s="83">
        <v>13.65</v>
      </c>
      <c r="E231" s="17"/>
      <c r="F231" s="17" t="s">
        <v>200</v>
      </c>
    </row>
    <row r="232" spans="1:6" s="18" customFormat="1" ht="15" customHeight="1" x14ac:dyDescent="0.25">
      <c r="A232" s="13" t="s">
        <v>297</v>
      </c>
      <c r="B232" s="13" t="s">
        <v>72</v>
      </c>
      <c r="C232" s="25" t="s">
        <v>199</v>
      </c>
      <c r="D232" s="83">
        <v>20.8</v>
      </c>
      <c r="E232" s="17"/>
      <c r="F232" s="17" t="s">
        <v>200</v>
      </c>
    </row>
    <row r="233" spans="1:6" s="18" customFormat="1" ht="15" customHeight="1" x14ac:dyDescent="0.25">
      <c r="A233" s="13" t="s">
        <v>298</v>
      </c>
      <c r="B233" s="13" t="s">
        <v>72</v>
      </c>
      <c r="C233" s="25" t="s">
        <v>199</v>
      </c>
      <c r="D233" s="83">
        <v>27.8</v>
      </c>
      <c r="E233" s="17"/>
      <c r="F233" s="17" t="s">
        <v>200</v>
      </c>
    </row>
    <row r="234" spans="1:6" s="18" customFormat="1" ht="15" customHeight="1" x14ac:dyDescent="0.25">
      <c r="A234" s="13" t="s">
        <v>299</v>
      </c>
      <c r="B234" s="13" t="s">
        <v>208</v>
      </c>
      <c r="C234" s="25" t="s">
        <v>73</v>
      </c>
      <c r="D234" s="83">
        <v>82.4</v>
      </c>
      <c r="E234" s="17"/>
      <c r="F234" s="17" t="s">
        <v>74</v>
      </c>
    </row>
    <row r="235" spans="1:6" s="18" customFormat="1" ht="15" customHeight="1" x14ac:dyDescent="0.25">
      <c r="A235" s="13" t="s">
        <v>300</v>
      </c>
      <c r="B235" s="13" t="s">
        <v>72</v>
      </c>
      <c r="C235" s="5" t="s">
        <v>73</v>
      </c>
      <c r="D235" s="83">
        <v>125.4</v>
      </c>
      <c r="E235" s="17"/>
      <c r="F235" s="17" t="s">
        <v>74</v>
      </c>
    </row>
    <row r="236" spans="1:6" s="18" customFormat="1" ht="15" customHeight="1" x14ac:dyDescent="0.25">
      <c r="A236" s="80" t="s">
        <v>301</v>
      </c>
      <c r="B236" s="80" t="s">
        <v>208</v>
      </c>
      <c r="C236" s="81" t="s">
        <v>302</v>
      </c>
      <c r="D236" s="84">
        <v>44</v>
      </c>
      <c r="E236" s="82"/>
      <c r="F236" s="82" t="s">
        <v>74</v>
      </c>
    </row>
    <row r="237" spans="1:6" s="18" customFormat="1" ht="15" customHeight="1" x14ac:dyDescent="0.25">
      <c r="A237" s="13" t="s">
        <v>303</v>
      </c>
      <c r="B237" s="13" t="s">
        <v>208</v>
      </c>
      <c r="C237" s="25" t="s">
        <v>73</v>
      </c>
      <c r="D237" s="83">
        <v>38.6</v>
      </c>
      <c r="E237" s="17"/>
      <c r="F237" s="17" t="s">
        <v>74</v>
      </c>
    </row>
    <row r="238" spans="1:6" s="18" customFormat="1" ht="15" customHeight="1" x14ac:dyDescent="0.25">
      <c r="A238" s="13" t="s">
        <v>304</v>
      </c>
      <c r="B238" s="13" t="s">
        <v>208</v>
      </c>
      <c r="C238" s="25" t="s">
        <v>73</v>
      </c>
      <c r="D238" s="83">
        <v>55.7</v>
      </c>
      <c r="E238" s="17"/>
      <c r="F238" s="17" t="s">
        <v>74</v>
      </c>
    </row>
    <row r="239" spans="1:6" s="18" customFormat="1" ht="15" customHeight="1" x14ac:dyDescent="0.25">
      <c r="A239" s="13" t="s">
        <v>305</v>
      </c>
      <c r="B239" s="13" t="s">
        <v>208</v>
      </c>
      <c r="C239" s="25" t="s">
        <v>73</v>
      </c>
      <c r="D239" s="83">
        <v>48.2</v>
      </c>
      <c r="E239" s="17"/>
      <c r="F239" s="17" t="s">
        <v>74</v>
      </c>
    </row>
    <row r="240" spans="1:6" s="18" customFormat="1" ht="15" customHeight="1" x14ac:dyDescent="0.25">
      <c r="A240" s="13" t="s">
        <v>306</v>
      </c>
      <c r="B240" s="13" t="s">
        <v>208</v>
      </c>
      <c r="C240" s="25" t="s">
        <v>73</v>
      </c>
      <c r="D240" s="83">
        <v>118</v>
      </c>
      <c r="E240" s="17"/>
      <c r="F240" s="17" t="s">
        <v>74</v>
      </c>
    </row>
    <row r="241" spans="1:6" s="18" customFormat="1" ht="15" customHeight="1" x14ac:dyDescent="0.25">
      <c r="A241" s="13" t="s">
        <v>307</v>
      </c>
      <c r="B241" s="13" t="s">
        <v>208</v>
      </c>
      <c r="C241" s="25" t="s">
        <v>73</v>
      </c>
      <c r="D241" s="83">
        <v>6.2</v>
      </c>
      <c r="E241" s="17"/>
      <c r="F241" s="17" t="s">
        <v>74</v>
      </c>
    </row>
    <row r="242" spans="1:6" s="18" customFormat="1" ht="15" customHeight="1" x14ac:dyDescent="0.25">
      <c r="A242" s="13" t="s">
        <v>308</v>
      </c>
      <c r="B242" s="13" t="s">
        <v>208</v>
      </c>
      <c r="C242" s="25" t="s">
        <v>73</v>
      </c>
      <c r="D242" s="83">
        <v>12.8</v>
      </c>
      <c r="E242" s="17"/>
      <c r="F242" s="17" t="s">
        <v>74</v>
      </c>
    </row>
    <row r="243" spans="1:6" s="18" customFormat="1" ht="15" customHeight="1" x14ac:dyDescent="0.25">
      <c r="A243" s="13" t="s">
        <v>309</v>
      </c>
      <c r="B243" s="13" t="s">
        <v>208</v>
      </c>
      <c r="C243" s="25" t="s">
        <v>73</v>
      </c>
      <c r="D243" s="83">
        <v>22.7</v>
      </c>
      <c r="E243" s="17"/>
      <c r="F243" s="17" t="s">
        <v>74</v>
      </c>
    </row>
    <row r="244" spans="1:6" s="18" customFormat="1" ht="15" customHeight="1" x14ac:dyDescent="0.25">
      <c r="A244" s="13" t="s">
        <v>310</v>
      </c>
      <c r="B244" s="13" t="s">
        <v>208</v>
      </c>
      <c r="C244" s="25" t="s">
        <v>73</v>
      </c>
      <c r="D244" s="83">
        <v>23.7</v>
      </c>
      <c r="E244" s="17"/>
      <c r="F244" s="17" t="s">
        <v>200</v>
      </c>
    </row>
    <row r="245" spans="1:6" s="18" customFormat="1" ht="15" customHeight="1" x14ac:dyDescent="0.25">
      <c r="A245" s="13" t="s">
        <v>311</v>
      </c>
      <c r="B245" s="13" t="s">
        <v>208</v>
      </c>
      <c r="C245" s="25" t="s">
        <v>73</v>
      </c>
      <c r="D245" s="83">
        <v>223.9</v>
      </c>
      <c r="E245" s="17"/>
      <c r="F245" s="17" t="s">
        <v>200</v>
      </c>
    </row>
    <row r="246" spans="1:6" s="18" customFormat="1" ht="15" customHeight="1" x14ac:dyDescent="0.25">
      <c r="A246" s="13" t="s">
        <v>312</v>
      </c>
      <c r="B246" s="13" t="s">
        <v>208</v>
      </c>
      <c r="C246" s="25" t="s">
        <v>73</v>
      </c>
      <c r="D246" s="83">
        <v>2.5</v>
      </c>
      <c r="E246" s="17"/>
      <c r="F246" s="17" t="s">
        <v>74</v>
      </c>
    </row>
    <row r="247" spans="1:6" s="18" customFormat="1" ht="15" customHeight="1" x14ac:dyDescent="0.25">
      <c r="A247" s="13" t="s">
        <v>313</v>
      </c>
      <c r="B247" s="13" t="s">
        <v>208</v>
      </c>
      <c r="C247" s="25" t="s">
        <v>73</v>
      </c>
      <c r="D247" s="83">
        <v>5.5</v>
      </c>
      <c r="E247" s="17"/>
      <c r="F247" s="17" t="s">
        <v>74</v>
      </c>
    </row>
    <row r="248" spans="1:6" s="18" customFormat="1" ht="15" customHeight="1" x14ac:dyDescent="0.25">
      <c r="A248" s="13" t="s">
        <v>314</v>
      </c>
      <c r="B248" s="13" t="s">
        <v>208</v>
      </c>
      <c r="C248" s="5" t="s">
        <v>199</v>
      </c>
      <c r="D248" s="85">
        <v>3910</v>
      </c>
      <c r="E248" s="17"/>
      <c r="F248" s="17" t="s">
        <v>74</v>
      </c>
    </row>
    <row r="249" spans="1:6" s="18" customFormat="1" ht="15" customHeight="1" x14ac:dyDescent="0.25">
      <c r="A249" s="13" t="s">
        <v>315</v>
      </c>
      <c r="B249" s="13" t="s">
        <v>208</v>
      </c>
      <c r="C249" s="25" t="s">
        <v>73</v>
      </c>
      <c r="D249" s="85">
        <v>125.4</v>
      </c>
      <c r="E249" s="17"/>
      <c r="F249" s="17" t="s">
        <v>74</v>
      </c>
    </row>
    <row r="250" spans="1:6" s="18" customFormat="1" ht="15" customHeight="1" x14ac:dyDescent="0.25">
      <c r="A250" s="13"/>
      <c r="B250" s="13"/>
      <c r="C250" s="5"/>
      <c r="D250" s="17"/>
      <c r="E250" s="17"/>
      <c r="F250" s="17"/>
    </row>
    <row r="251" spans="1:6" s="18" customFormat="1" ht="15" customHeight="1" x14ac:dyDescent="0.25">
      <c r="A251" s="13"/>
      <c r="B251" s="13"/>
      <c r="C251" s="5"/>
      <c r="D251" s="17"/>
      <c r="E251" s="17"/>
      <c r="F251" s="17"/>
    </row>
    <row r="252" spans="1:6" s="18" customFormat="1" ht="15" customHeight="1" x14ac:dyDescent="0.25">
      <c r="A252" s="13"/>
      <c r="B252" s="13"/>
      <c r="C252" s="5"/>
      <c r="D252" s="17"/>
      <c r="E252" s="17"/>
      <c r="F252" s="17"/>
    </row>
    <row r="253" spans="1:6" s="18" customFormat="1" ht="15" customHeight="1" x14ac:dyDescent="0.25">
      <c r="A253" s="13"/>
      <c r="B253" s="13"/>
      <c r="C253" s="5"/>
      <c r="D253" s="17"/>
      <c r="E253" s="17"/>
      <c r="F253" s="17"/>
    </row>
    <row r="254" spans="1:6" s="18" customFormat="1" ht="15" customHeight="1" x14ac:dyDescent="0.25">
      <c r="A254" s="13"/>
      <c r="B254" s="13"/>
      <c r="C254" s="5"/>
      <c r="D254" s="17"/>
      <c r="E254" s="17"/>
      <c r="F254" s="17"/>
    </row>
    <row r="255" spans="1:6" s="18" customFormat="1" ht="15" customHeight="1" x14ac:dyDescent="0.25">
      <c r="A255" s="13"/>
      <c r="B255" s="13"/>
      <c r="C255" s="5"/>
      <c r="D255" s="17"/>
      <c r="E255" s="17"/>
      <c r="F255" s="17"/>
    </row>
    <row r="256" spans="1:6" s="18" customFormat="1" ht="15" customHeight="1" x14ac:dyDescent="0.25">
      <c r="A256" s="13"/>
      <c r="B256" s="13"/>
      <c r="C256" s="5"/>
      <c r="D256" s="17"/>
      <c r="E256" s="17"/>
      <c r="F256" s="17"/>
    </row>
    <row r="257" spans="1:6" s="18" customFormat="1" ht="15" customHeight="1" x14ac:dyDescent="0.25">
      <c r="A257" s="13"/>
      <c r="B257" s="13"/>
      <c r="C257" s="5"/>
      <c r="D257" s="17"/>
      <c r="E257" s="17"/>
      <c r="F257" s="17"/>
    </row>
    <row r="258" spans="1:6" s="18" customFormat="1" ht="15" customHeight="1" x14ac:dyDescent="0.25">
      <c r="A258" s="13"/>
      <c r="B258" s="13"/>
      <c r="C258" s="5"/>
      <c r="D258" s="17"/>
      <c r="E258" s="17"/>
      <c r="F258" s="17"/>
    </row>
    <row r="259" spans="1:6" s="18" customFormat="1" ht="15" customHeight="1" x14ac:dyDescent="0.25">
      <c r="A259" s="13"/>
      <c r="B259" s="13"/>
      <c r="C259" s="5"/>
      <c r="D259" s="17"/>
      <c r="E259" s="17"/>
      <c r="F259" s="17"/>
    </row>
    <row r="260" spans="1:6" s="18" customFormat="1" ht="15" customHeight="1" x14ac:dyDescent="0.25">
      <c r="A260" s="13"/>
      <c r="B260" s="13"/>
      <c r="C260" s="5"/>
      <c r="D260" s="17"/>
      <c r="E260" s="17"/>
      <c r="F260" s="17"/>
    </row>
    <row r="261" spans="1:6" s="18" customFormat="1" ht="15" customHeight="1" x14ac:dyDescent="0.25">
      <c r="A261" s="13"/>
      <c r="B261" s="13"/>
      <c r="C261" s="5"/>
      <c r="D261" s="17"/>
      <c r="E261" s="17"/>
      <c r="F261" s="17"/>
    </row>
    <row r="262" spans="1:6" s="18" customFormat="1" ht="15" customHeight="1" x14ac:dyDescent="0.25">
      <c r="A262" s="13"/>
      <c r="B262" s="13"/>
      <c r="C262" s="5"/>
      <c r="D262" s="17"/>
      <c r="E262" s="17"/>
      <c r="F262" s="17"/>
    </row>
    <row r="263" spans="1:6" s="18" customFormat="1" ht="15" customHeight="1" x14ac:dyDescent="0.25">
      <c r="A263" s="13"/>
      <c r="B263" s="13"/>
      <c r="C263" s="5"/>
      <c r="D263" s="17"/>
      <c r="E263" s="17"/>
      <c r="F263" s="17"/>
    </row>
    <row r="264" spans="1:6" s="18" customFormat="1" ht="15" customHeight="1" x14ac:dyDescent="0.25">
      <c r="A264" s="13"/>
      <c r="B264" s="13"/>
      <c r="C264" s="5"/>
      <c r="D264" s="17"/>
      <c r="E264" s="17"/>
      <c r="F264" s="17"/>
    </row>
    <row r="265" spans="1:6" s="18" customFormat="1" ht="15" customHeight="1" x14ac:dyDescent="0.25">
      <c r="A265" s="13"/>
      <c r="B265" s="13"/>
      <c r="C265" s="5"/>
      <c r="D265" s="17"/>
      <c r="E265" s="17"/>
      <c r="F265" s="17"/>
    </row>
    <row r="266" spans="1:6" s="18" customFormat="1" ht="15" customHeight="1" x14ac:dyDescent="0.25">
      <c r="A266" s="13"/>
      <c r="B266" s="13"/>
      <c r="C266" s="5"/>
      <c r="D266" s="17"/>
      <c r="E266" s="17"/>
      <c r="F266" s="17"/>
    </row>
    <row r="267" spans="1:6" s="18" customFormat="1" ht="15" customHeight="1" x14ac:dyDescent="0.25">
      <c r="A267" s="13"/>
      <c r="B267" s="13"/>
      <c r="C267" s="5"/>
      <c r="D267" s="17"/>
      <c r="E267" s="17"/>
      <c r="F267" s="17"/>
    </row>
    <row r="268" spans="1:6" s="18" customFormat="1" ht="15" customHeight="1" x14ac:dyDescent="0.25">
      <c r="A268" s="13"/>
      <c r="B268" s="13"/>
      <c r="C268" s="5"/>
      <c r="D268" s="17"/>
      <c r="E268" s="17"/>
      <c r="F268" s="17"/>
    </row>
    <row r="269" spans="1:6" s="18" customFormat="1" ht="15" customHeight="1" x14ac:dyDescent="0.25">
      <c r="A269" s="13"/>
      <c r="B269" s="13"/>
      <c r="C269" s="5"/>
      <c r="D269" s="17"/>
      <c r="E269" s="17"/>
      <c r="F269" s="17"/>
    </row>
    <row r="270" spans="1:6" s="18" customFormat="1" ht="15" customHeight="1" x14ac:dyDescent="0.25">
      <c r="A270" s="13"/>
      <c r="B270" s="13"/>
      <c r="C270" s="5"/>
      <c r="D270" s="17"/>
      <c r="E270" s="17"/>
      <c r="F270" s="17"/>
    </row>
    <row r="271" spans="1:6" s="18" customFormat="1" ht="15" customHeight="1" x14ac:dyDescent="0.25">
      <c r="A271" s="13"/>
      <c r="B271" s="13"/>
      <c r="C271" s="5"/>
      <c r="D271" s="17"/>
      <c r="E271" s="17"/>
      <c r="F271" s="17"/>
    </row>
    <row r="272" spans="1:6" s="18" customFormat="1" ht="15" customHeight="1" x14ac:dyDescent="0.25">
      <c r="A272" s="13"/>
      <c r="B272" s="13"/>
      <c r="C272" s="5"/>
      <c r="D272" s="17"/>
      <c r="E272" s="17"/>
      <c r="F272" s="17"/>
    </row>
    <row r="273" spans="1:6" s="18" customFormat="1" ht="15" customHeight="1" x14ac:dyDescent="0.25">
      <c r="A273" s="13"/>
      <c r="B273" s="13"/>
      <c r="C273" s="5"/>
      <c r="D273" s="17"/>
      <c r="E273" s="17"/>
      <c r="F273" s="17"/>
    </row>
    <row r="274" spans="1:6" s="18" customFormat="1" ht="15" customHeight="1" x14ac:dyDescent="0.25">
      <c r="A274" s="13"/>
      <c r="B274" s="13"/>
      <c r="C274" s="5"/>
      <c r="D274" s="17"/>
      <c r="E274" s="17"/>
      <c r="F274" s="17"/>
    </row>
    <row r="275" spans="1:6" s="18" customFormat="1" ht="15" customHeight="1" x14ac:dyDescent="0.25">
      <c r="A275" s="13"/>
      <c r="B275" s="13"/>
      <c r="C275" s="5"/>
      <c r="D275" s="17"/>
      <c r="E275" s="17"/>
      <c r="F275" s="17"/>
    </row>
    <row r="276" spans="1:6" s="18" customFormat="1" ht="15" customHeight="1" x14ac:dyDescent="0.25">
      <c r="A276" s="13"/>
      <c r="B276" s="13"/>
      <c r="C276" s="5"/>
      <c r="D276" s="17"/>
      <c r="E276" s="17"/>
      <c r="F276" s="17"/>
    </row>
    <row r="277" spans="1:6" s="18" customFormat="1" ht="15" customHeight="1" x14ac:dyDescent="0.25">
      <c r="A277" s="13"/>
      <c r="B277" s="13"/>
      <c r="C277" s="5"/>
      <c r="D277" s="17"/>
      <c r="E277" s="17"/>
      <c r="F277" s="17"/>
    </row>
    <row r="278" spans="1:6" s="18" customFormat="1" ht="15" customHeight="1" x14ac:dyDescent="0.25">
      <c r="A278" s="13"/>
      <c r="B278" s="13"/>
      <c r="C278" s="5"/>
      <c r="D278" s="17"/>
      <c r="E278" s="17"/>
      <c r="F278" s="17"/>
    </row>
    <row r="279" spans="1:6" s="18" customFormat="1" ht="15" customHeight="1" x14ac:dyDescent="0.25">
      <c r="A279" s="13"/>
      <c r="B279" s="13"/>
      <c r="C279" s="5"/>
      <c r="D279" s="17"/>
      <c r="E279" s="17"/>
      <c r="F279" s="17"/>
    </row>
    <row r="280" spans="1:6" s="18" customFormat="1" ht="15" customHeight="1" x14ac:dyDescent="0.25">
      <c r="A280" s="13"/>
      <c r="B280" s="13"/>
      <c r="C280" s="5"/>
      <c r="D280" s="17"/>
      <c r="E280" s="17"/>
      <c r="F280" s="17"/>
    </row>
    <row r="281" spans="1:6" s="18" customFormat="1" ht="15" customHeight="1" x14ac:dyDescent="0.25">
      <c r="A281" s="13"/>
      <c r="B281" s="13"/>
      <c r="C281" s="5"/>
      <c r="D281" s="17"/>
      <c r="E281" s="17"/>
      <c r="F281" s="17"/>
    </row>
    <row r="282" spans="1:6" s="18" customFormat="1" ht="15" customHeight="1" x14ac:dyDescent="0.25">
      <c r="A282" s="6"/>
      <c r="B282" s="6"/>
      <c r="C282" s="9"/>
    </row>
    <row r="283" spans="1:6" s="18" customFormat="1" ht="15" customHeight="1" x14ac:dyDescent="0.25">
      <c r="A283" s="6"/>
      <c r="B283" s="6"/>
      <c r="C283" s="9"/>
    </row>
    <row r="284" spans="1:6" s="18" customFormat="1" ht="15" customHeight="1" x14ac:dyDescent="0.25">
      <c r="A284" s="6"/>
      <c r="B284" s="6"/>
      <c r="C284" s="9"/>
    </row>
    <row r="285" spans="1:6" s="18" customFormat="1" ht="15" customHeight="1" x14ac:dyDescent="0.25">
      <c r="A285" s="6"/>
      <c r="B285" s="6"/>
      <c r="C285" s="9"/>
    </row>
    <row r="286" spans="1:6" s="18" customFormat="1" ht="15" customHeight="1" x14ac:dyDescent="0.25">
      <c r="A286" s="6"/>
      <c r="B286" s="6"/>
      <c r="C286" s="9"/>
    </row>
    <row r="287" spans="1:6" s="18" customFormat="1" ht="15" customHeight="1" x14ac:dyDescent="0.25">
      <c r="A287" s="6"/>
      <c r="B287" s="6"/>
      <c r="C287" s="9"/>
    </row>
    <row r="288" spans="1:6" s="18" customFormat="1" ht="15" customHeight="1" x14ac:dyDescent="0.25">
      <c r="A288" s="6"/>
      <c r="B288" s="6"/>
      <c r="C288" s="9"/>
    </row>
    <row r="289" spans="1:3" s="18" customFormat="1" ht="15" customHeight="1" x14ac:dyDescent="0.25">
      <c r="A289" s="6"/>
      <c r="B289" s="6"/>
      <c r="C289" s="9"/>
    </row>
    <row r="290" spans="1:3" s="18" customFormat="1" ht="15" customHeight="1" x14ac:dyDescent="0.25">
      <c r="A290" s="6"/>
      <c r="B290" s="6"/>
      <c r="C290" s="9"/>
    </row>
    <row r="291" spans="1:3" s="18" customFormat="1" ht="15" customHeight="1" x14ac:dyDescent="0.25">
      <c r="A291" s="6"/>
      <c r="B291" s="6"/>
      <c r="C291" s="9"/>
    </row>
    <row r="292" spans="1:3" s="18" customFormat="1" ht="15" customHeight="1" x14ac:dyDescent="0.25">
      <c r="A292" s="6"/>
      <c r="B292" s="6"/>
      <c r="C292" s="9"/>
    </row>
    <row r="293" spans="1:3" s="18" customFormat="1" ht="15" customHeight="1" x14ac:dyDescent="0.25">
      <c r="A293" s="6"/>
      <c r="B293" s="6"/>
      <c r="C293" s="9"/>
    </row>
    <row r="294" spans="1:3" s="18" customFormat="1" ht="15" customHeight="1" x14ac:dyDescent="0.25">
      <c r="A294" s="6"/>
      <c r="B294" s="6"/>
      <c r="C294" s="9"/>
    </row>
    <row r="295" spans="1:3" s="18" customFormat="1" ht="15" customHeight="1" x14ac:dyDescent="0.25">
      <c r="A295" s="6"/>
      <c r="B295" s="6"/>
      <c r="C295" s="9"/>
    </row>
    <row r="296" spans="1:3" s="18" customFormat="1" ht="15" customHeight="1" x14ac:dyDescent="0.25">
      <c r="A296" s="6"/>
      <c r="B296" s="6"/>
      <c r="C296" s="9"/>
    </row>
    <row r="297" spans="1:3" s="18" customFormat="1" ht="15" customHeight="1" x14ac:dyDescent="0.25">
      <c r="A297" s="6"/>
      <c r="B297" s="6"/>
      <c r="C297" s="9"/>
    </row>
    <row r="298" spans="1:3" s="18" customFormat="1" ht="15" customHeight="1" x14ac:dyDescent="0.25">
      <c r="A298" s="6"/>
      <c r="B298" s="6"/>
      <c r="C298" s="9"/>
    </row>
    <row r="299" spans="1:3" s="18" customFormat="1" ht="15" customHeight="1" x14ac:dyDescent="0.25">
      <c r="A299" s="6"/>
      <c r="B299" s="6"/>
      <c r="C299" s="9"/>
    </row>
    <row r="300" spans="1:3" s="18" customFormat="1" ht="15" customHeight="1" x14ac:dyDescent="0.25">
      <c r="A300" s="6"/>
      <c r="B300" s="6"/>
      <c r="C300" s="9"/>
    </row>
    <row r="301" spans="1:3" s="18" customFormat="1" ht="15" customHeight="1" x14ac:dyDescent="0.25">
      <c r="A301" s="6"/>
      <c r="B301" s="6"/>
      <c r="C301" s="9"/>
    </row>
    <row r="302" spans="1:3" s="18" customFormat="1" ht="15" customHeight="1" x14ac:dyDescent="0.25">
      <c r="A302" s="6"/>
      <c r="B302" s="6"/>
      <c r="C302" s="9"/>
    </row>
    <row r="303" spans="1:3" s="18" customFormat="1" ht="15" customHeight="1" x14ac:dyDescent="0.25">
      <c r="A303" s="6"/>
      <c r="B303" s="6"/>
      <c r="C303" s="9"/>
    </row>
    <row r="304" spans="1:3" s="18" customFormat="1" ht="15" customHeight="1" x14ac:dyDescent="0.25">
      <c r="A304" s="6"/>
      <c r="B304" s="6"/>
      <c r="C304" s="9"/>
    </row>
    <row r="305" spans="1:3" s="18" customFormat="1" ht="15" customHeight="1" x14ac:dyDescent="0.25">
      <c r="A305" s="6"/>
      <c r="B305" s="6"/>
      <c r="C305" s="9"/>
    </row>
    <row r="306" spans="1:3" s="18" customFormat="1" ht="15" customHeight="1" x14ac:dyDescent="0.25">
      <c r="A306" s="6"/>
      <c r="B306" s="6"/>
      <c r="C306" s="9"/>
    </row>
    <row r="307" spans="1:3" s="18" customFormat="1" ht="15" customHeight="1" x14ac:dyDescent="0.25">
      <c r="A307" s="6"/>
      <c r="B307" s="6"/>
      <c r="C307" s="9"/>
    </row>
    <row r="308" spans="1:3" s="18" customFormat="1" ht="15" customHeight="1" x14ac:dyDescent="0.25">
      <c r="A308" s="6"/>
      <c r="B308" s="6"/>
      <c r="C308" s="9"/>
    </row>
    <row r="309" spans="1:3" s="18" customFormat="1" ht="15" customHeight="1" x14ac:dyDescent="0.25">
      <c r="A309" s="6"/>
      <c r="B309" s="6"/>
      <c r="C309" s="9"/>
    </row>
    <row r="310" spans="1:3" s="18" customFormat="1" ht="15" customHeight="1" x14ac:dyDescent="0.25">
      <c r="A310" s="6"/>
      <c r="B310" s="6"/>
      <c r="C310" s="9"/>
    </row>
    <row r="311" spans="1:3" s="18" customFormat="1" ht="15" customHeight="1" x14ac:dyDescent="0.25">
      <c r="A311" s="6"/>
      <c r="B311" s="6"/>
      <c r="C311" s="9"/>
    </row>
    <row r="312" spans="1:3" s="18" customFormat="1" ht="15" customHeight="1" x14ac:dyDescent="0.25">
      <c r="A312" s="6"/>
      <c r="B312" s="6"/>
      <c r="C312" s="9"/>
    </row>
    <row r="313" spans="1:3" s="18" customFormat="1" ht="15" customHeight="1" x14ac:dyDescent="0.25">
      <c r="A313" s="6"/>
      <c r="B313" s="6"/>
      <c r="C313" s="9"/>
    </row>
    <row r="314" spans="1:3" s="18" customFormat="1" ht="15" customHeight="1" x14ac:dyDescent="0.25">
      <c r="A314" s="6"/>
      <c r="B314" s="6"/>
      <c r="C314" s="9"/>
    </row>
    <row r="315" spans="1:3" s="18" customFormat="1" ht="15" customHeight="1" x14ac:dyDescent="0.25">
      <c r="A315" s="6"/>
      <c r="B315" s="6"/>
      <c r="C315" s="9"/>
    </row>
    <row r="316" spans="1:3" s="18" customFormat="1" ht="15" customHeight="1" x14ac:dyDescent="0.25">
      <c r="A316" s="6"/>
      <c r="B316" s="6"/>
      <c r="C316" s="9"/>
    </row>
    <row r="317" spans="1:3" s="18" customFormat="1" ht="15" customHeight="1" x14ac:dyDescent="0.25">
      <c r="A317" s="6"/>
      <c r="B317" s="6"/>
      <c r="C317" s="9"/>
    </row>
    <row r="318" spans="1:3" s="18" customFormat="1" ht="15" customHeight="1" x14ac:dyDescent="0.25">
      <c r="A318" s="6"/>
      <c r="B318" s="6"/>
      <c r="C318" s="9"/>
    </row>
    <row r="319" spans="1:3" s="18" customFormat="1" ht="15" customHeight="1" x14ac:dyDescent="0.25">
      <c r="A319" s="6"/>
      <c r="B319" s="6"/>
      <c r="C319" s="9"/>
    </row>
    <row r="320" spans="1:3" s="18" customFormat="1" ht="15" customHeight="1" x14ac:dyDescent="0.25">
      <c r="A320" s="6"/>
      <c r="B320" s="6"/>
      <c r="C320" s="9"/>
    </row>
    <row r="321" spans="1:3" s="18" customFormat="1" ht="15" customHeight="1" x14ac:dyDescent="0.25">
      <c r="A321" s="6"/>
      <c r="B321" s="6"/>
      <c r="C321" s="9"/>
    </row>
    <row r="322" spans="1:3" s="18" customFormat="1" ht="15" customHeight="1" x14ac:dyDescent="0.25">
      <c r="A322" s="6"/>
      <c r="B322" s="6"/>
      <c r="C322" s="9"/>
    </row>
    <row r="323" spans="1:3" s="18" customFormat="1" ht="15" customHeight="1" x14ac:dyDescent="0.25">
      <c r="A323" s="6"/>
      <c r="B323" s="6"/>
      <c r="C323" s="9"/>
    </row>
    <row r="324" spans="1:3" s="18" customFormat="1" ht="15" customHeight="1" x14ac:dyDescent="0.25">
      <c r="A324" s="6"/>
      <c r="B324" s="6"/>
      <c r="C324" s="9"/>
    </row>
    <row r="325" spans="1:3" s="18" customFormat="1" ht="15" customHeight="1" x14ac:dyDescent="0.25">
      <c r="A325" s="6"/>
      <c r="B325" s="6"/>
      <c r="C325" s="9"/>
    </row>
    <row r="326" spans="1:3" s="18" customFormat="1" ht="15" customHeight="1" x14ac:dyDescent="0.25">
      <c r="A326" s="6"/>
      <c r="B326" s="6"/>
      <c r="C326" s="9"/>
    </row>
    <row r="327" spans="1:3" s="18" customFormat="1" ht="15" customHeight="1" x14ac:dyDescent="0.25">
      <c r="A327" s="6"/>
      <c r="B327" s="6"/>
      <c r="C327" s="9"/>
    </row>
    <row r="328" spans="1:3" s="18" customFormat="1" ht="15" customHeight="1" x14ac:dyDescent="0.25">
      <c r="A328" s="6"/>
      <c r="B328" s="6"/>
      <c r="C328" s="9"/>
    </row>
    <row r="329" spans="1:3" s="18" customFormat="1" ht="15" customHeight="1" x14ac:dyDescent="0.25">
      <c r="A329" s="6"/>
      <c r="B329" s="6"/>
      <c r="C329" s="9"/>
    </row>
    <row r="330" spans="1:3" s="18" customFormat="1" ht="15" customHeight="1" x14ac:dyDescent="0.25">
      <c r="A330" s="6"/>
      <c r="B330" s="6"/>
      <c r="C330" s="9"/>
    </row>
    <row r="331" spans="1:3" s="18" customFormat="1" ht="15" customHeight="1" x14ac:dyDescent="0.25">
      <c r="A331" s="6"/>
      <c r="B331" s="6"/>
      <c r="C331" s="9"/>
    </row>
    <row r="332" spans="1:3" s="18" customFormat="1" ht="15" customHeight="1" x14ac:dyDescent="0.25">
      <c r="A332" s="6"/>
      <c r="B332" s="6"/>
      <c r="C332" s="9"/>
    </row>
    <row r="333" spans="1:3" s="18" customFormat="1" ht="15" customHeight="1" x14ac:dyDescent="0.25">
      <c r="A333" s="6"/>
      <c r="B333" s="6"/>
      <c r="C333" s="9"/>
    </row>
    <row r="334" spans="1:3" s="18" customFormat="1" ht="15" customHeight="1" x14ac:dyDescent="0.25">
      <c r="A334" s="6"/>
      <c r="B334" s="6"/>
      <c r="C334" s="9"/>
    </row>
    <row r="335" spans="1:3" s="18" customFormat="1" ht="15" customHeight="1" x14ac:dyDescent="0.25">
      <c r="A335" s="6"/>
      <c r="B335" s="6"/>
      <c r="C335" s="9"/>
    </row>
    <row r="336" spans="1:3" s="18" customFormat="1" ht="15" customHeight="1" x14ac:dyDescent="0.25">
      <c r="A336" s="6"/>
      <c r="B336" s="6"/>
      <c r="C336" s="9"/>
    </row>
    <row r="337" spans="1:3" s="18" customFormat="1" ht="15" customHeight="1" x14ac:dyDescent="0.25">
      <c r="A337" s="6"/>
      <c r="B337" s="6"/>
      <c r="C337" s="9"/>
    </row>
    <row r="338" spans="1:3" s="18" customFormat="1" ht="15" customHeight="1" x14ac:dyDescent="0.25">
      <c r="A338" s="6"/>
      <c r="B338" s="6"/>
      <c r="C338" s="9"/>
    </row>
    <row r="339" spans="1:3" s="18" customFormat="1" ht="15" customHeight="1" x14ac:dyDescent="0.25">
      <c r="A339" s="6"/>
      <c r="B339" s="6"/>
      <c r="C339" s="9"/>
    </row>
    <row r="340" spans="1:3" s="18" customFormat="1" ht="15" customHeight="1" x14ac:dyDescent="0.25">
      <c r="A340" s="6"/>
      <c r="B340" s="6"/>
      <c r="C340" s="9"/>
    </row>
    <row r="341" spans="1:3" s="18" customFormat="1" ht="15" customHeight="1" x14ac:dyDescent="0.25">
      <c r="A341" s="6"/>
      <c r="B341" s="6"/>
      <c r="C341" s="9"/>
    </row>
    <row r="342" spans="1:3" s="18" customFormat="1" ht="15" customHeight="1" x14ac:dyDescent="0.25">
      <c r="A342" s="6"/>
      <c r="B342" s="6"/>
      <c r="C342" s="9"/>
    </row>
    <row r="343" spans="1:3" s="18" customFormat="1" ht="15" customHeight="1" x14ac:dyDescent="0.25">
      <c r="A343" s="6"/>
      <c r="B343" s="6"/>
      <c r="C343" s="9"/>
    </row>
    <row r="344" spans="1:3" s="18" customFormat="1" ht="15" customHeight="1" x14ac:dyDescent="0.25">
      <c r="A344" s="6"/>
      <c r="B344" s="6"/>
      <c r="C344" s="9"/>
    </row>
    <row r="345" spans="1:3" s="18" customFormat="1" ht="15" customHeight="1" x14ac:dyDescent="0.25">
      <c r="A345" s="6"/>
      <c r="B345" s="6"/>
      <c r="C345" s="9"/>
    </row>
    <row r="346" spans="1:3" s="18" customFormat="1" ht="15" customHeight="1" x14ac:dyDescent="0.25">
      <c r="A346" s="6"/>
      <c r="B346" s="6"/>
      <c r="C346" s="9"/>
    </row>
    <row r="347" spans="1:3" s="18" customFormat="1" ht="15" customHeight="1" x14ac:dyDescent="0.25">
      <c r="A347" s="6"/>
      <c r="B347" s="6"/>
      <c r="C347" s="9"/>
    </row>
    <row r="348" spans="1:3" s="18" customFormat="1" ht="15" customHeight="1" x14ac:dyDescent="0.25">
      <c r="A348" s="6"/>
      <c r="B348" s="6"/>
      <c r="C348" s="9"/>
    </row>
    <row r="349" spans="1:3" s="18" customFormat="1" ht="15" customHeight="1" x14ac:dyDescent="0.25">
      <c r="A349" s="6"/>
      <c r="B349" s="6"/>
      <c r="C349" s="9"/>
    </row>
    <row r="350" spans="1:3" s="18" customFormat="1" ht="15" customHeight="1" x14ac:dyDescent="0.25">
      <c r="A350" s="6"/>
      <c r="B350" s="6"/>
      <c r="C350" s="9"/>
    </row>
    <row r="351" spans="1:3" s="18" customFormat="1" ht="15" customHeight="1" x14ac:dyDescent="0.25">
      <c r="A351" s="6"/>
      <c r="B351" s="6"/>
      <c r="C351" s="9"/>
    </row>
    <row r="352" spans="1:3" s="18" customFormat="1" ht="15" customHeight="1" x14ac:dyDescent="0.25">
      <c r="A352" s="6"/>
      <c r="B352" s="6"/>
      <c r="C352" s="9"/>
    </row>
    <row r="353" spans="1:3" s="18" customFormat="1" ht="15" customHeight="1" x14ac:dyDescent="0.25">
      <c r="A353" s="6"/>
      <c r="B353" s="6"/>
      <c r="C353" s="9"/>
    </row>
    <row r="354" spans="1:3" s="18" customFormat="1" ht="15" customHeight="1" x14ac:dyDescent="0.25">
      <c r="A354" s="6"/>
      <c r="B354" s="6"/>
      <c r="C354" s="9"/>
    </row>
    <row r="355" spans="1:3" s="18" customFormat="1" ht="15" customHeight="1" x14ac:dyDescent="0.25">
      <c r="A355" s="6"/>
      <c r="B355" s="6"/>
      <c r="C355" s="9"/>
    </row>
    <row r="356" spans="1:3" s="18" customFormat="1" ht="15" customHeight="1" x14ac:dyDescent="0.25">
      <c r="A356" s="6"/>
      <c r="B356" s="6"/>
      <c r="C356" s="9"/>
    </row>
    <row r="357" spans="1:3" s="18" customFormat="1" ht="15" customHeight="1" x14ac:dyDescent="0.25">
      <c r="A357" s="6"/>
      <c r="B357" s="6"/>
      <c r="C357" s="9"/>
    </row>
    <row r="358" spans="1:3" s="18" customFormat="1" ht="15" customHeight="1" x14ac:dyDescent="0.25">
      <c r="A358" s="6"/>
      <c r="B358" s="6"/>
      <c r="C358" s="9"/>
    </row>
    <row r="359" spans="1:3" s="18" customFormat="1" ht="15" customHeight="1" x14ac:dyDescent="0.25">
      <c r="A359" s="6"/>
      <c r="B359" s="6"/>
      <c r="C359" s="9"/>
    </row>
    <row r="360" spans="1:3" s="18" customFormat="1" ht="15" customHeight="1" x14ac:dyDescent="0.25">
      <c r="A360" s="6"/>
      <c r="B360" s="6"/>
      <c r="C360" s="9"/>
    </row>
    <row r="361" spans="1:3" s="18" customFormat="1" ht="15" customHeight="1" x14ac:dyDescent="0.25">
      <c r="A361" s="6"/>
      <c r="B361" s="6"/>
      <c r="C361" s="9"/>
    </row>
    <row r="362" spans="1:3" s="18" customFormat="1" ht="15" customHeight="1" x14ac:dyDescent="0.25">
      <c r="A362" s="6"/>
      <c r="B362" s="6"/>
      <c r="C362" s="9"/>
    </row>
    <row r="363" spans="1:3" s="18" customFormat="1" ht="15" customHeight="1" x14ac:dyDescent="0.25">
      <c r="A363" s="6"/>
      <c r="B363" s="6"/>
      <c r="C363" s="9"/>
    </row>
    <row r="364" spans="1:3" s="18" customFormat="1" ht="15" customHeight="1" x14ac:dyDescent="0.25">
      <c r="A364" s="6"/>
      <c r="B364" s="6"/>
      <c r="C364" s="9"/>
    </row>
    <row r="365" spans="1:3" s="18" customFormat="1" ht="15" customHeight="1" x14ac:dyDescent="0.25">
      <c r="A365" s="6"/>
      <c r="B365" s="6"/>
      <c r="C365" s="9"/>
    </row>
    <row r="366" spans="1:3" s="18" customFormat="1" ht="15" customHeight="1" x14ac:dyDescent="0.25">
      <c r="A366" s="6"/>
      <c r="B366" s="6"/>
      <c r="C366" s="9"/>
    </row>
    <row r="367" spans="1:3" s="18" customFormat="1" ht="15" customHeight="1" x14ac:dyDescent="0.25">
      <c r="A367" s="6"/>
      <c r="B367" s="6"/>
      <c r="C367" s="9"/>
    </row>
    <row r="368" spans="1:3" s="18" customFormat="1" ht="15" customHeight="1" x14ac:dyDescent="0.25">
      <c r="A368" s="6"/>
      <c r="B368" s="6"/>
      <c r="C368" s="9"/>
    </row>
    <row r="369" spans="1:3" s="18" customFormat="1" ht="15" customHeight="1" x14ac:dyDescent="0.25">
      <c r="A369" s="6"/>
      <c r="B369" s="6"/>
      <c r="C369" s="9"/>
    </row>
    <row r="370" spans="1:3" s="18" customFormat="1" ht="15" customHeight="1" x14ac:dyDescent="0.25">
      <c r="A370" s="6"/>
      <c r="B370" s="6"/>
      <c r="C370" s="9"/>
    </row>
    <row r="371" spans="1:3" s="18" customFormat="1" ht="15" customHeight="1" x14ac:dyDescent="0.25">
      <c r="A371" s="6"/>
      <c r="B371" s="6"/>
      <c r="C371" s="9"/>
    </row>
    <row r="372" spans="1:3" s="18" customFormat="1" ht="15" customHeight="1" x14ac:dyDescent="0.25">
      <c r="A372" s="6"/>
      <c r="B372" s="6"/>
      <c r="C372" s="9"/>
    </row>
    <row r="373" spans="1:3" s="18" customFormat="1" ht="15" customHeight="1" x14ac:dyDescent="0.25">
      <c r="A373" s="6"/>
      <c r="B373" s="6"/>
      <c r="C373" s="9"/>
    </row>
    <row r="374" spans="1:3" s="18" customFormat="1" ht="15" customHeight="1" x14ac:dyDescent="0.25">
      <c r="A374" s="6"/>
      <c r="B374" s="6"/>
      <c r="C374" s="9"/>
    </row>
    <row r="375" spans="1:3" s="18" customFormat="1" ht="15" customHeight="1" x14ac:dyDescent="0.25">
      <c r="A375" s="6"/>
      <c r="B375" s="6"/>
    </row>
    <row r="376" spans="1:3" s="18" customFormat="1" ht="15" customHeight="1" x14ac:dyDescent="0.25">
      <c r="A376" s="6"/>
      <c r="B376" s="6"/>
    </row>
    <row r="377" spans="1:3" s="18" customFormat="1" ht="15" customHeight="1" x14ac:dyDescent="0.25">
      <c r="A377" s="6"/>
      <c r="B377" s="6"/>
    </row>
    <row r="378" spans="1:3" s="18" customFormat="1" ht="15" customHeight="1" x14ac:dyDescent="0.25">
      <c r="A378" s="6"/>
    </row>
    <row r="379" spans="1:3" s="18" customFormat="1" ht="15" customHeight="1" x14ac:dyDescent="0.25">
      <c r="A379" s="6"/>
    </row>
    <row r="380" spans="1:3" s="18" customFormat="1" ht="15" customHeight="1" x14ac:dyDescent="0.25">
      <c r="A380" s="6"/>
    </row>
    <row r="381" spans="1:3" s="18" customFormat="1" ht="15" customHeight="1" x14ac:dyDescent="0.25">
      <c r="A381" s="6"/>
      <c r="B381" s="6"/>
    </row>
    <row r="382" spans="1:3" s="18" customFormat="1" ht="15" customHeight="1" x14ac:dyDescent="0.25">
      <c r="A382" s="6"/>
      <c r="B382" s="6"/>
    </row>
    <row r="383" spans="1:3" s="18" customFormat="1" ht="15" customHeight="1" x14ac:dyDescent="0.25">
      <c r="A383" s="6"/>
      <c r="B383" s="6"/>
    </row>
    <row r="384" spans="1:3" s="18" customFormat="1" ht="15" customHeight="1" x14ac:dyDescent="0.25">
      <c r="A384" s="6"/>
      <c r="B384" s="6"/>
    </row>
    <row r="385" spans="1:2" s="18" customFormat="1" ht="15" customHeight="1" x14ac:dyDescent="0.25">
      <c r="A385" s="6"/>
      <c r="B385" s="6"/>
    </row>
    <row r="386" spans="1:2" s="18" customFormat="1" ht="15" customHeight="1" x14ac:dyDescent="0.25">
      <c r="A386" s="6"/>
      <c r="B386" s="6"/>
    </row>
    <row r="387" spans="1:2" s="18" customFormat="1" ht="15" customHeight="1" x14ac:dyDescent="0.25">
      <c r="A387" s="6"/>
      <c r="B387" s="6"/>
    </row>
    <row r="388" spans="1:2" s="18" customFormat="1" ht="15" customHeight="1" x14ac:dyDescent="0.25">
      <c r="A388" s="6"/>
      <c r="B388" s="6"/>
    </row>
    <row r="389" spans="1:2" s="18" customFormat="1" ht="15" customHeight="1" x14ac:dyDescent="0.25">
      <c r="A389" s="6"/>
      <c r="B389" s="6"/>
    </row>
    <row r="390" spans="1:2" s="18" customFormat="1" ht="15" customHeight="1" x14ac:dyDescent="0.25">
      <c r="A390" s="6"/>
      <c r="B390" s="6"/>
    </row>
    <row r="391" spans="1:2" s="18" customFormat="1" ht="15" customHeight="1" x14ac:dyDescent="0.25">
      <c r="A391" s="6"/>
      <c r="B391" s="6"/>
    </row>
    <row r="392" spans="1:2" s="18" customFormat="1" ht="15" customHeight="1" x14ac:dyDescent="0.25">
      <c r="A392" s="6"/>
      <c r="B392" s="6"/>
    </row>
    <row r="393" spans="1:2" s="18" customFormat="1" ht="15" customHeight="1" x14ac:dyDescent="0.25">
      <c r="A393" s="6"/>
      <c r="B393" s="6"/>
    </row>
    <row r="394" spans="1:2" s="18" customFormat="1" ht="15" customHeight="1" x14ac:dyDescent="0.25">
      <c r="A394" s="6"/>
      <c r="B394" s="6"/>
    </row>
    <row r="395" spans="1:2" s="18" customFormat="1" ht="15" customHeight="1" x14ac:dyDescent="0.25">
      <c r="A395" s="6"/>
      <c r="B395" s="6"/>
    </row>
    <row r="396" spans="1:2" s="18" customFormat="1" ht="15" customHeight="1" x14ac:dyDescent="0.25">
      <c r="A396" s="6"/>
      <c r="B396" s="6"/>
    </row>
    <row r="397" spans="1:2" s="18" customFormat="1" ht="15" customHeight="1" x14ac:dyDescent="0.25">
      <c r="A397" s="6"/>
      <c r="B397" s="6"/>
    </row>
    <row r="398" spans="1:2" s="18" customFormat="1" ht="15" customHeight="1" x14ac:dyDescent="0.25">
      <c r="A398" s="6"/>
      <c r="B398" s="6"/>
    </row>
    <row r="399" spans="1:2" s="18" customFormat="1" ht="15" customHeight="1" x14ac:dyDescent="0.25">
      <c r="A399" s="6"/>
      <c r="B399" s="6"/>
    </row>
    <row r="400" spans="1:2" s="18" customFormat="1" ht="15" customHeight="1" x14ac:dyDescent="0.25">
      <c r="A400" s="6"/>
      <c r="B400" s="6"/>
    </row>
    <row r="401" spans="1:2" s="18" customFormat="1" ht="15" customHeight="1" x14ac:dyDescent="0.25">
      <c r="A401" s="6"/>
      <c r="B401" s="6"/>
    </row>
    <row r="402" spans="1:2" s="18" customFormat="1" ht="15" customHeight="1" x14ac:dyDescent="0.25">
      <c r="A402" s="6"/>
      <c r="B402" s="6"/>
    </row>
    <row r="403" spans="1:2" s="18" customFormat="1" ht="15" customHeight="1" x14ac:dyDescent="0.25">
      <c r="A403" s="6"/>
      <c r="B403" s="6"/>
    </row>
    <row r="404" spans="1:2" s="18" customFormat="1" ht="15" customHeight="1" x14ac:dyDescent="0.25">
      <c r="A404" s="6"/>
      <c r="B404" s="6"/>
    </row>
    <row r="405" spans="1:2" s="18" customFormat="1" ht="15" customHeight="1" x14ac:dyDescent="0.25">
      <c r="A405" s="6"/>
      <c r="B405" s="6"/>
    </row>
    <row r="406" spans="1:2" s="18" customFormat="1" ht="15" customHeight="1" x14ac:dyDescent="0.25">
      <c r="A406" s="6"/>
      <c r="B406" s="6"/>
    </row>
    <row r="407" spans="1:2" s="18" customFormat="1" ht="15" customHeight="1" x14ac:dyDescent="0.25">
      <c r="A407" s="6"/>
      <c r="B407" s="6"/>
    </row>
    <row r="408" spans="1:2" s="18" customFormat="1" ht="15" customHeight="1" x14ac:dyDescent="0.25">
      <c r="A408" s="6"/>
      <c r="B408" s="6"/>
    </row>
    <row r="409" spans="1:2" s="18" customFormat="1" ht="15" customHeight="1" x14ac:dyDescent="0.25">
      <c r="A409" s="6"/>
      <c r="B409" s="6"/>
    </row>
    <row r="410" spans="1:2" s="18" customFormat="1" ht="15" customHeight="1" x14ac:dyDescent="0.25">
      <c r="A410" s="6"/>
      <c r="B410" s="6"/>
    </row>
    <row r="411" spans="1:2" s="18" customFormat="1" ht="15" customHeight="1" x14ac:dyDescent="0.25">
      <c r="A411" s="6"/>
      <c r="B411" s="6"/>
    </row>
    <row r="412" spans="1:2" s="18" customFormat="1" ht="15" customHeight="1" x14ac:dyDescent="0.25">
      <c r="A412" s="6"/>
      <c r="B412" s="6"/>
    </row>
    <row r="413" spans="1:2" s="18" customFormat="1" ht="15" customHeight="1" x14ac:dyDescent="0.25">
      <c r="A413" s="6"/>
      <c r="B413" s="6"/>
    </row>
    <row r="414" spans="1:2" s="18" customFormat="1" ht="15" customHeight="1" x14ac:dyDescent="0.25">
      <c r="A414" s="6"/>
      <c r="B414" s="6"/>
    </row>
    <row r="415" spans="1:2" s="18" customFormat="1" ht="15" customHeight="1" x14ac:dyDescent="0.25">
      <c r="A415" s="6"/>
      <c r="B415" s="6"/>
    </row>
    <row r="416" spans="1:2" s="18" customFormat="1" ht="15" customHeight="1" x14ac:dyDescent="0.25">
      <c r="A416" s="6"/>
      <c r="B416" s="6"/>
    </row>
    <row r="417" spans="1:2" s="18" customFormat="1" ht="15" customHeight="1" x14ac:dyDescent="0.25">
      <c r="A417" s="6"/>
      <c r="B417" s="6"/>
    </row>
    <row r="418" spans="1:2" s="18" customFormat="1" ht="15" customHeight="1" x14ac:dyDescent="0.25">
      <c r="A418" s="6"/>
      <c r="B418" s="6"/>
    </row>
    <row r="419" spans="1:2" s="18" customFormat="1" ht="15" customHeight="1" x14ac:dyDescent="0.25">
      <c r="A419" s="6"/>
      <c r="B419" s="6"/>
    </row>
    <row r="420" spans="1:2" s="18" customFormat="1" ht="15" customHeight="1" x14ac:dyDescent="0.25">
      <c r="A420" s="6"/>
      <c r="B420" s="6"/>
    </row>
    <row r="421" spans="1:2" s="18" customFormat="1" ht="15" customHeight="1" x14ac:dyDescent="0.25">
      <c r="A421" s="6"/>
      <c r="B421" s="6"/>
    </row>
    <row r="422" spans="1:2" s="18" customFormat="1" ht="15" customHeight="1" x14ac:dyDescent="0.25">
      <c r="A422" s="6"/>
      <c r="B422" s="6"/>
    </row>
    <row r="423" spans="1:2" s="18" customFormat="1" ht="15" customHeight="1" x14ac:dyDescent="0.25">
      <c r="A423" s="6"/>
      <c r="B423" s="6"/>
    </row>
    <row r="424" spans="1:2" s="18" customFormat="1" ht="15" customHeight="1" x14ac:dyDescent="0.25">
      <c r="A424" s="6"/>
      <c r="B424" s="6"/>
    </row>
    <row r="425" spans="1:2" s="18" customFormat="1" ht="15" customHeight="1" x14ac:dyDescent="0.25">
      <c r="A425" s="6"/>
      <c r="B425" s="6"/>
    </row>
    <row r="426" spans="1:2" s="18" customFormat="1" ht="15" customHeight="1" x14ac:dyDescent="0.25">
      <c r="A426" s="6"/>
      <c r="B426" s="6"/>
    </row>
    <row r="427" spans="1:2" s="18" customFormat="1" ht="15" customHeight="1" x14ac:dyDescent="0.25">
      <c r="A427" s="6"/>
      <c r="B427" s="6"/>
    </row>
    <row r="428" spans="1:2" s="18" customFormat="1" ht="15" customHeight="1" x14ac:dyDescent="0.25">
      <c r="A428" s="6"/>
      <c r="B428" s="6"/>
    </row>
    <row r="429" spans="1:2" s="18" customFormat="1" ht="15" customHeight="1" x14ac:dyDescent="0.25">
      <c r="A429" s="6"/>
      <c r="B429" s="6"/>
    </row>
    <row r="430" spans="1:2" s="18" customFormat="1" ht="15" customHeight="1" x14ac:dyDescent="0.25">
      <c r="A430" s="6"/>
      <c r="B430" s="6"/>
    </row>
    <row r="431" spans="1:2" s="18" customFormat="1" ht="15" customHeight="1" x14ac:dyDescent="0.25">
      <c r="A431" s="6"/>
      <c r="B431" s="6"/>
    </row>
    <row r="432" spans="1:2" s="18" customFormat="1" ht="15" customHeight="1" x14ac:dyDescent="0.25">
      <c r="A432" s="6"/>
      <c r="B432" s="6"/>
    </row>
    <row r="433" spans="1:2" s="18" customFormat="1" ht="15" customHeight="1" x14ac:dyDescent="0.25">
      <c r="A433" s="6"/>
      <c r="B433" s="6"/>
    </row>
    <row r="434" spans="1:2" s="18" customFormat="1" ht="15" customHeight="1" x14ac:dyDescent="0.25">
      <c r="A434" s="6"/>
      <c r="B434" s="6"/>
    </row>
    <row r="435" spans="1:2" s="18" customFormat="1" ht="15" customHeight="1" x14ac:dyDescent="0.25">
      <c r="A435" s="6"/>
      <c r="B435" s="6"/>
    </row>
    <row r="436" spans="1:2" s="18" customFormat="1" ht="15" customHeight="1" x14ac:dyDescent="0.25">
      <c r="A436" s="6"/>
      <c r="B436" s="6"/>
    </row>
    <row r="437" spans="1:2" s="18" customFormat="1" ht="15" customHeight="1" x14ac:dyDescent="0.25">
      <c r="A437" s="6"/>
      <c r="B437" s="6"/>
    </row>
    <row r="438" spans="1:2" s="18" customFormat="1" ht="15" customHeight="1" x14ac:dyDescent="0.25">
      <c r="A438" s="6"/>
      <c r="B438" s="6"/>
    </row>
    <row r="439" spans="1:2" s="18" customFormat="1" ht="15" customHeight="1" x14ac:dyDescent="0.25">
      <c r="A439" s="6"/>
      <c r="B439" s="6"/>
    </row>
    <row r="440" spans="1:2" s="18" customFormat="1" ht="15" customHeight="1" x14ac:dyDescent="0.25">
      <c r="A440" s="6"/>
      <c r="B440" s="6"/>
    </row>
    <row r="441" spans="1:2" s="18" customFormat="1" ht="15" customHeight="1" x14ac:dyDescent="0.25">
      <c r="A441" s="6"/>
      <c r="B441" s="6"/>
    </row>
    <row r="442" spans="1:2" s="18" customFormat="1" ht="15" customHeight="1" x14ac:dyDescent="0.25">
      <c r="A442" s="6"/>
      <c r="B442" s="6"/>
    </row>
    <row r="443" spans="1:2" s="18" customFormat="1" ht="15" customHeight="1" x14ac:dyDescent="0.25">
      <c r="A443" s="6"/>
      <c r="B443" s="6"/>
    </row>
    <row r="444" spans="1:2" s="18" customFormat="1" ht="15" customHeight="1" x14ac:dyDescent="0.25">
      <c r="A444" s="6"/>
      <c r="B444" s="6"/>
    </row>
    <row r="445" spans="1:2" s="18" customFormat="1" ht="15" customHeight="1" x14ac:dyDescent="0.25">
      <c r="A445" s="6"/>
      <c r="B445" s="6"/>
    </row>
    <row r="446" spans="1:2" s="18" customFormat="1" ht="15" customHeight="1" x14ac:dyDescent="0.25">
      <c r="A446" s="6"/>
      <c r="B446" s="6"/>
    </row>
    <row r="447" spans="1:2" s="18" customFormat="1" ht="15" customHeight="1" x14ac:dyDescent="0.25">
      <c r="A447" s="6"/>
      <c r="B447" s="6"/>
    </row>
    <row r="448" spans="1:2" s="18" customFormat="1" ht="15" customHeight="1" x14ac:dyDescent="0.25">
      <c r="A448" s="6"/>
      <c r="B448" s="6"/>
    </row>
    <row r="449" spans="1:2" s="18" customFormat="1" ht="15" customHeight="1" x14ac:dyDescent="0.25">
      <c r="A449" s="6"/>
      <c r="B449" s="6"/>
    </row>
    <row r="450" spans="1:2" s="18" customFormat="1" ht="15" customHeight="1" x14ac:dyDescent="0.25">
      <c r="A450" s="6"/>
      <c r="B450" s="6"/>
    </row>
    <row r="451" spans="1:2" s="18" customFormat="1" ht="15" customHeight="1" x14ac:dyDescent="0.25">
      <c r="A451" s="6"/>
      <c r="B451" s="6"/>
    </row>
    <row r="452" spans="1:2" s="18" customFormat="1" ht="15" customHeight="1" x14ac:dyDescent="0.25">
      <c r="A452" s="6"/>
      <c r="B452" s="6"/>
    </row>
    <row r="453" spans="1:2" s="18" customFormat="1" ht="15" customHeight="1" x14ac:dyDescent="0.25">
      <c r="A453" s="6"/>
      <c r="B453" s="6"/>
    </row>
    <row r="454" spans="1:2" s="18" customFormat="1" ht="15" customHeight="1" x14ac:dyDescent="0.25">
      <c r="A454" s="6"/>
      <c r="B454" s="6"/>
    </row>
    <row r="455" spans="1:2" s="18" customFormat="1" ht="15" customHeight="1" x14ac:dyDescent="0.25">
      <c r="A455" s="6"/>
      <c r="B455" s="6"/>
    </row>
    <row r="456" spans="1:2" s="18" customFormat="1" ht="15" customHeight="1" x14ac:dyDescent="0.25">
      <c r="A456" s="6"/>
      <c r="B456" s="6"/>
    </row>
    <row r="457" spans="1:2" s="18" customFormat="1" ht="15" customHeight="1" x14ac:dyDescent="0.25">
      <c r="A457" s="6"/>
      <c r="B457" s="6"/>
    </row>
    <row r="458" spans="1:2" s="18" customFormat="1" ht="15" customHeight="1" x14ac:dyDescent="0.25">
      <c r="A458" s="6"/>
      <c r="B458" s="6"/>
    </row>
    <row r="459" spans="1:2" s="18" customFormat="1" ht="15" customHeight="1" x14ac:dyDescent="0.25">
      <c r="A459" s="6"/>
      <c r="B459" s="6"/>
    </row>
    <row r="460" spans="1:2" s="18" customFormat="1" ht="15" customHeight="1" x14ac:dyDescent="0.25">
      <c r="A460" s="6"/>
      <c r="B460" s="6"/>
    </row>
    <row r="461" spans="1:2" s="18" customFormat="1" ht="15" customHeight="1" x14ac:dyDescent="0.25">
      <c r="A461" s="6"/>
      <c r="B461" s="6"/>
    </row>
    <row r="462" spans="1:2" s="18" customFormat="1" ht="15" customHeight="1" x14ac:dyDescent="0.25">
      <c r="A462" s="6"/>
      <c r="B462" s="6"/>
    </row>
    <row r="463" spans="1:2" s="18" customFormat="1" ht="15" customHeight="1" x14ac:dyDescent="0.25">
      <c r="A463" s="6"/>
      <c r="B463" s="6"/>
    </row>
    <row r="464" spans="1:2" s="18" customFormat="1" ht="15" customHeight="1" x14ac:dyDescent="0.25">
      <c r="A464" s="6"/>
      <c r="B464" s="6"/>
    </row>
    <row r="465" spans="1:2" s="18" customFormat="1" ht="15" customHeight="1" x14ac:dyDescent="0.25">
      <c r="A465" s="6"/>
      <c r="B465" s="6"/>
    </row>
    <row r="466" spans="1:2" s="18" customFormat="1" ht="15" customHeight="1" x14ac:dyDescent="0.25">
      <c r="A466" s="6"/>
      <c r="B466" s="6"/>
    </row>
    <row r="467" spans="1:2" s="18" customFormat="1" ht="15" customHeight="1" x14ac:dyDescent="0.25">
      <c r="A467" s="6"/>
      <c r="B467" s="6"/>
    </row>
    <row r="468" spans="1:2" s="18" customFormat="1" ht="15" customHeight="1" x14ac:dyDescent="0.25">
      <c r="A468" s="6"/>
      <c r="B468" s="6"/>
    </row>
    <row r="469" spans="1:2" s="18" customFormat="1" ht="15" customHeight="1" x14ac:dyDescent="0.25">
      <c r="A469" s="6"/>
      <c r="B469" s="6"/>
    </row>
    <row r="470" spans="1:2" s="18" customFormat="1" ht="15" customHeight="1" x14ac:dyDescent="0.25">
      <c r="A470" s="6"/>
      <c r="B470" s="6"/>
    </row>
    <row r="471" spans="1:2" s="18" customFormat="1" ht="15" customHeight="1" x14ac:dyDescent="0.25">
      <c r="A471" s="6"/>
      <c r="B471" s="6"/>
    </row>
    <row r="472" spans="1:2" s="18" customFormat="1" ht="15" customHeight="1" x14ac:dyDescent="0.25">
      <c r="A472" s="6"/>
      <c r="B472" s="6"/>
    </row>
    <row r="473" spans="1:2" s="18" customFormat="1" ht="15" customHeight="1" x14ac:dyDescent="0.25">
      <c r="A473" s="6"/>
      <c r="B473" s="6"/>
    </row>
    <row r="474" spans="1:2" s="18" customFormat="1" ht="15" customHeight="1" x14ac:dyDescent="0.25">
      <c r="A474" s="6"/>
      <c r="B474" s="6"/>
    </row>
    <row r="475" spans="1:2" s="18" customFormat="1" ht="15" customHeight="1" x14ac:dyDescent="0.25">
      <c r="A475" s="6"/>
      <c r="B475" s="6"/>
    </row>
    <row r="476" spans="1:2" s="18" customFormat="1" ht="15" customHeight="1" x14ac:dyDescent="0.25">
      <c r="A476" s="6"/>
      <c r="B476" s="6"/>
    </row>
    <row r="477" spans="1:2" s="18" customFormat="1" ht="15" customHeight="1" x14ac:dyDescent="0.25">
      <c r="A477" s="6"/>
      <c r="B477" s="6"/>
    </row>
    <row r="478" spans="1:2" s="18" customFormat="1" ht="15" customHeight="1" x14ac:dyDescent="0.25">
      <c r="A478" s="6"/>
      <c r="B478" s="6"/>
    </row>
    <row r="479" spans="1:2" s="18" customFormat="1" ht="15" customHeight="1" x14ac:dyDescent="0.25">
      <c r="A479" s="6"/>
      <c r="B479" s="6"/>
    </row>
    <row r="480" spans="1:2" s="18" customFormat="1" ht="15" customHeight="1" x14ac:dyDescent="0.25">
      <c r="A480" s="6"/>
      <c r="B480" s="6"/>
    </row>
    <row r="481" spans="1:2" s="18" customFormat="1" ht="15" customHeight="1" x14ac:dyDescent="0.25">
      <c r="A481" s="6"/>
      <c r="B481" s="6"/>
    </row>
    <row r="482" spans="1:2" s="18" customFormat="1" ht="15" customHeight="1" x14ac:dyDescent="0.25">
      <c r="A482" s="6"/>
      <c r="B482" s="6"/>
    </row>
    <row r="483" spans="1:2" s="18" customFormat="1" ht="15" customHeight="1" x14ac:dyDescent="0.25">
      <c r="A483" s="6"/>
      <c r="B483" s="6"/>
    </row>
    <row r="484" spans="1:2" s="18" customFormat="1" ht="15" customHeight="1" x14ac:dyDescent="0.25">
      <c r="A484" s="6"/>
      <c r="B484" s="6"/>
    </row>
    <row r="485" spans="1:2" s="18" customFormat="1" ht="15" customHeight="1" x14ac:dyDescent="0.25">
      <c r="A485" s="6"/>
      <c r="B485" s="6"/>
    </row>
    <row r="486" spans="1:2" s="18" customFormat="1" ht="15" customHeight="1" x14ac:dyDescent="0.25">
      <c r="A486" s="6"/>
      <c r="B486" s="6"/>
    </row>
    <row r="487" spans="1:2" s="18" customFormat="1" ht="15" customHeight="1" x14ac:dyDescent="0.25">
      <c r="A487" s="6"/>
      <c r="B487" s="6"/>
    </row>
    <row r="488" spans="1:2" s="18" customFormat="1" ht="15" customHeight="1" x14ac:dyDescent="0.25">
      <c r="A488" s="6"/>
      <c r="B488" s="6"/>
    </row>
    <row r="489" spans="1:2" s="18" customFormat="1" ht="15" customHeight="1" x14ac:dyDescent="0.25">
      <c r="A489" s="6"/>
      <c r="B489" s="6"/>
    </row>
    <row r="490" spans="1:2" s="18" customFormat="1" ht="15" customHeight="1" x14ac:dyDescent="0.25">
      <c r="A490" s="6"/>
      <c r="B490" s="6"/>
    </row>
    <row r="491" spans="1:2" s="18" customFormat="1" ht="15" customHeight="1" x14ac:dyDescent="0.25">
      <c r="A491" s="6"/>
      <c r="B491" s="6"/>
    </row>
    <row r="492" spans="1:2" s="18" customFormat="1" ht="15" customHeight="1" x14ac:dyDescent="0.25">
      <c r="A492" s="6"/>
      <c r="B492" s="6"/>
    </row>
    <row r="493" spans="1:2" s="18" customFormat="1" ht="15" customHeight="1" x14ac:dyDescent="0.25">
      <c r="A493" s="6"/>
      <c r="B493" s="6"/>
    </row>
    <row r="494" spans="1:2" s="18" customFormat="1" ht="15" customHeight="1" x14ac:dyDescent="0.25">
      <c r="A494" s="6"/>
      <c r="B494" s="6"/>
    </row>
    <row r="495" spans="1:2" s="18" customFormat="1" ht="15" customHeight="1" x14ac:dyDescent="0.25">
      <c r="A495" s="6"/>
      <c r="B495" s="6"/>
    </row>
    <row r="496" spans="1:2" s="18" customFormat="1" ht="15" customHeight="1" x14ac:dyDescent="0.25">
      <c r="A496" s="6"/>
      <c r="B496" s="6"/>
    </row>
    <row r="497" spans="1:2" s="18" customFormat="1" ht="15" customHeight="1" x14ac:dyDescent="0.25">
      <c r="A497" s="6"/>
      <c r="B497" s="6"/>
    </row>
    <row r="498" spans="1:2" s="18" customFormat="1" ht="15" customHeight="1" x14ac:dyDescent="0.25">
      <c r="A498" s="6"/>
      <c r="B498" s="6"/>
    </row>
    <row r="499" spans="1:2" s="18" customFormat="1" ht="15" customHeight="1" x14ac:dyDescent="0.25">
      <c r="A499" s="6"/>
      <c r="B499" s="6"/>
    </row>
    <row r="500" spans="1:2" s="18" customFormat="1" ht="15" customHeight="1" x14ac:dyDescent="0.25">
      <c r="A500" s="6"/>
      <c r="B500" s="6"/>
    </row>
    <row r="501" spans="1:2" s="18" customFormat="1" ht="15" customHeight="1" x14ac:dyDescent="0.25">
      <c r="A501" s="6"/>
      <c r="B501" s="6"/>
    </row>
    <row r="502" spans="1:2" s="18" customFormat="1" ht="15" customHeight="1" x14ac:dyDescent="0.25">
      <c r="A502" s="6"/>
      <c r="B502" s="6"/>
    </row>
    <row r="503" spans="1:2" s="18" customFormat="1" ht="15" customHeight="1" x14ac:dyDescent="0.25">
      <c r="A503" s="6"/>
      <c r="B503" s="6"/>
    </row>
    <row r="504" spans="1:2" s="18" customFormat="1" ht="15" customHeight="1" x14ac:dyDescent="0.25">
      <c r="A504" s="6"/>
      <c r="B504" s="6"/>
    </row>
    <row r="505" spans="1:2" s="18" customFormat="1" ht="15" customHeight="1" x14ac:dyDescent="0.25">
      <c r="A505" s="6"/>
      <c r="B505" s="6"/>
    </row>
    <row r="506" spans="1:2" s="18" customFormat="1" ht="15" customHeight="1" x14ac:dyDescent="0.25">
      <c r="A506" s="6"/>
      <c r="B506" s="6"/>
    </row>
    <row r="507" spans="1:2" s="18" customFormat="1" ht="15" customHeight="1" x14ac:dyDescent="0.25">
      <c r="A507" s="6"/>
      <c r="B507" s="6"/>
    </row>
    <row r="508" spans="1:2" s="18" customFormat="1" ht="15" customHeight="1" x14ac:dyDescent="0.25">
      <c r="A508" s="6"/>
      <c r="B508" s="6"/>
    </row>
    <row r="509" spans="1:2" s="18" customFormat="1" ht="15" customHeight="1" x14ac:dyDescent="0.25">
      <c r="A509" s="6"/>
      <c r="B509" s="6"/>
    </row>
    <row r="510" spans="1:2" s="18" customFormat="1" ht="15" customHeight="1" x14ac:dyDescent="0.25">
      <c r="A510" s="6"/>
      <c r="B510" s="6"/>
    </row>
    <row r="511" spans="1:2" s="18" customFormat="1" ht="15" customHeight="1" x14ac:dyDescent="0.25">
      <c r="A511" s="6"/>
      <c r="B511" s="6"/>
    </row>
    <row r="512" spans="1:2" s="18" customFormat="1" ht="15" customHeight="1" x14ac:dyDescent="0.25">
      <c r="A512" s="6"/>
      <c r="B512" s="6"/>
    </row>
    <row r="513" spans="1:2" s="18" customFormat="1" ht="15" customHeight="1" x14ac:dyDescent="0.25">
      <c r="A513" s="6"/>
      <c r="B513" s="6"/>
    </row>
    <row r="514" spans="1:2" s="18" customFormat="1" ht="15" customHeight="1" x14ac:dyDescent="0.25">
      <c r="A514" s="6"/>
      <c r="B514" s="6"/>
    </row>
    <row r="515" spans="1:2" s="18" customFormat="1" ht="15" customHeight="1" x14ac:dyDescent="0.25">
      <c r="A515" s="6"/>
      <c r="B515" s="6"/>
    </row>
    <row r="516" spans="1:2" s="18" customFormat="1" ht="15" customHeight="1" x14ac:dyDescent="0.25">
      <c r="A516" s="6"/>
      <c r="B516" s="6"/>
    </row>
    <row r="517" spans="1:2" s="18" customFormat="1" ht="15" customHeight="1" x14ac:dyDescent="0.25">
      <c r="A517" s="6"/>
      <c r="B517" s="6"/>
    </row>
    <row r="518" spans="1:2" s="18" customFormat="1" ht="15" customHeight="1" x14ac:dyDescent="0.25">
      <c r="A518" s="6"/>
      <c r="B518" s="6"/>
    </row>
    <row r="519" spans="1:2" s="18" customFormat="1" ht="15" customHeight="1" x14ac:dyDescent="0.25">
      <c r="A519" s="6"/>
      <c r="B519" s="6"/>
    </row>
    <row r="520" spans="1:2" s="18" customFormat="1" ht="15" customHeight="1" x14ac:dyDescent="0.25">
      <c r="A520" s="6"/>
      <c r="B520" s="6"/>
    </row>
    <row r="521" spans="1:2" s="18" customFormat="1" ht="15" customHeight="1" x14ac:dyDescent="0.25">
      <c r="A521" s="6"/>
      <c r="B521" s="6"/>
    </row>
    <row r="522" spans="1:2" s="18" customFormat="1" ht="15" customHeight="1" x14ac:dyDescent="0.25">
      <c r="A522" s="6"/>
      <c r="B522" s="6"/>
    </row>
    <row r="523" spans="1:2" s="18" customFormat="1" ht="15" customHeight="1" x14ac:dyDescent="0.25">
      <c r="A523" s="6"/>
      <c r="B523" s="6"/>
    </row>
    <row r="524" spans="1:2" s="18" customFormat="1" ht="15" customHeight="1" x14ac:dyDescent="0.25">
      <c r="A524" s="6"/>
      <c r="B524" s="6"/>
    </row>
    <row r="525" spans="1:2" s="18" customFormat="1" ht="15" customHeight="1" x14ac:dyDescent="0.25">
      <c r="A525" s="6"/>
      <c r="B525" s="6"/>
    </row>
    <row r="526" spans="1:2" s="18" customFormat="1" ht="15" customHeight="1" x14ac:dyDescent="0.25">
      <c r="A526" s="6"/>
      <c r="B526" s="6"/>
    </row>
    <row r="527" spans="1:2" s="18" customFormat="1" ht="15" customHeight="1" x14ac:dyDescent="0.25">
      <c r="A527" s="6"/>
      <c r="B527" s="6"/>
    </row>
    <row r="528" spans="1:2" s="18" customFormat="1" ht="15" customHeight="1" x14ac:dyDescent="0.25">
      <c r="A528" s="6"/>
      <c r="B528" s="6"/>
    </row>
    <row r="529" spans="1:2" s="18" customFormat="1" ht="15" customHeight="1" x14ac:dyDescent="0.25">
      <c r="A529" s="6"/>
      <c r="B529" s="6"/>
    </row>
    <row r="530" spans="1:2" s="18" customFormat="1" ht="15" customHeight="1" x14ac:dyDescent="0.25">
      <c r="A530" s="6"/>
      <c r="B530" s="6"/>
    </row>
    <row r="531" spans="1:2" s="18" customFormat="1" ht="15" customHeight="1" x14ac:dyDescent="0.25">
      <c r="A531" s="6"/>
      <c r="B531" s="6"/>
    </row>
    <row r="532" spans="1:2" s="18" customFormat="1" ht="15" customHeight="1" x14ac:dyDescent="0.25">
      <c r="A532" s="6"/>
      <c r="B532" s="6"/>
    </row>
    <row r="533" spans="1:2" s="18" customFormat="1" ht="15" customHeight="1" x14ac:dyDescent="0.25">
      <c r="A533" s="6"/>
      <c r="B533" s="6"/>
    </row>
    <row r="534" spans="1:2" s="18" customFormat="1" ht="15" customHeight="1" x14ac:dyDescent="0.25">
      <c r="A534" s="6"/>
      <c r="B534" s="6"/>
    </row>
    <row r="535" spans="1:2" s="18" customFormat="1" ht="15" customHeight="1" x14ac:dyDescent="0.25">
      <c r="A535" s="6"/>
      <c r="B535" s="6"/>
    </row>
    <row r="536" spans="1:2" s="18" customFormat="1" ht="15" customHeight="1" x14ac:dyDescent="0.25">
      <c r="A536" s="6"/>
      <c r="B536" s="6"/>
    </row>
    <row r="537" spans="1:2" s="18" customFormat="1" ht="15" customHeight="1" x14ac:dyDescent="0.25">
      <c r="A537" s="6"/>
      <c r="B537" s="6"/>
    </row>
    <row r="538" spans="1:2" s="18" customFormat="1" ht="15" customHeight="1" x14ac:dyDescent="0.25">
      <c r="A538" s="6"/>
      <c r="B538" s="6"/>
    </row>
    <row r="539" spans="1:2" s="18" customFormat="1" ht="15" customHeight="1" x14ac:dyDescent="0.25">
      <c r="A539" s="6"/>
      <c r="B539" s="6"/>
    </row>
    <row r="540" spans="1:2" s="18" customFormat="1" ht="15" customHeight="1" x14ac:dyDescent="0.25">
      <c r="A540" s="6"/>
      <c r="B540" s="6"/>
    </row>
    <row r="541" spans="1:2" s="18" customFormat="1" ht="15" customHeight="1" x14ac:dyDescent="0.25">
      <c r="A541" s="6"/>
      <c r="B541" s="6"/>
    </row>
    <row r="542" spans="1:2" s="18" customFormat="1" ht="15" customHeight="1" x14ac:dyDescent="0.25">
      <c r="A542" s="6"/>
      <c r="B542" s="6"/>
    </row>
    <row r="543" spans="1:2" s="18" customFormat="1" ht="15" customHeight="1" x14ac:dyDescent="0.25">
      <c r="A543" s="6"/>
      <c r="B543" s="6"/>
    </row>
    <row r="544" spans="1:2" s="18" customFormat="1" ht="15" customHeight="1" x14ac:dyDescent="0.25">
      <c r="A544" s="6"/>
      <c r="B544" s="6"/>
    </row>
    <row r="545" spans="1:2" s="18" customFormat="1" ht="15" customHeight="1" x14ac:dyDescent="0.25">
      <c r="A545" s="6"/>
      <c r="B545" s="6"/>
    </row>
    <row r="546" spans="1:2" s="18" customFormat="1" ht="15" customHeight="1" x14ac:dyDescent="0.25">
      <c r="A546" s="6"/>
      <c r="B546" s="6"/>
    </row>
    <row r="547" spans="1:2" s="18" customFormat="1" ht="15" customHeight="1" x14ac:dyDescent="0.25">
      <c r="A547" s="6"/>
      <c r="B547" s="6"/>
    </row>
    <row r="548" spans="1:2" s="18" customFormat="1" ht="15" customHeight="1" x14ac:dyDescent="0.25">
      <c r="A548" s="6"/>
      <c r="B548" s="6"/>
    </row>
    <row r="549" spans="1:2" s="18" customFormat="1" ht="15" customHeight="1" x14ac:dyDescent="0.25">
      <c r="A549" s="6"/>
      <c r="B549" s="6"/>
    </row>
    <row r="550" spans="1:2" s="18" customFormat="1" ht="15" customHeight="1" x14ac:dyDescent="0.25">
      <c r="A550" s="6"/>
      <c r="B550" s="6"/>
    </row>
    <row r="551" spans="1:2" s="18" customFormat="1" ht="15" customHeight="1" x14ac:dyDescent="0.25">
      <c r="A551" s="6"/>
      <c r="B551" s="6"/>
    </row>
    <row r="552" spans="1:2" s="18" customFormat="1" ht="15" customHeight="1" x14ac:dyDescent="0.25">
      <c r="A552" s="6"/>
      <c r="B552" s="6"/>
    </row>
    <row r="553" spans="1:2" s="18" customFormat="1" ht="15" customHeight="1" x14ac:dyDescent="0.25">
      <c r="A553" s="6"/>
      <c r="B553" s="6"/>
    </row>
    <row r="554" spans="1:2" s="18" customFormat="1" ht="15" customHeight="1" x14ac:dyDescent="0.25">
      <c r="A554" s="6"/>
      <c r="B554" s="6"/>
    </row>
    <row r="555" spans="1:2" s="18" customFormat="1" ht="15" customHeight="1" x14ac:dyDescent="0.25">
      <c r="A555" s="6"/>
      <c r="B555" s="6"/>
    </row>
    <row r="556" spans="1:2" s="18" customFormat="1" ht="15" customHeight="1" x14ac:dyDescent="0.25">
      <c r="A556" s="6"/>
      <c r="B556" s="6"/>
    </row>
    <row r="557" spans="1:2" s="18" customFormat="1" ht="15" customHeight="1" x14ac:dyDescent="0.25">
      <c r="A557" s="6"/>
      <c r="B557" s="6"/>
    </row>
    <row r="558" spans="1:2" s="18" customFormat="1" ht="15" customHeight="1" x14ac:dyDescent="0.25">
      <c r="A558" s="6"/>
      <c r="B558" s="6"/>
    </row>
    <row r="559" spans="1:2" s="18" customFormat="1" ht="15" customHeight="1" x14ac:dyDescent="0.25">
      <c r="A559" s="6"/>
      <c r="B559" s="6"/>
    </row>
    <row r="560" spans="1:2" s="18" customFormat="1" ht="15" customHeight="1" x14ac:dyDescent="0.25">
      <c r="A560" s="6"/>
      <c r="B560" s="6"/>
    </row>
    <row r="561" spans="1:2" s="18" customFormat="1" ht="15" customHeight="1" x14ac:dyDescent="0.25">
      <c r="A561" s="6"/>
      <c r="B561" s="6"/>
    </row>
    <row r="562" spans="1:2" s="18" customFormat="1" ht="15" customHeight="1" x14ac:dyDescent="0.25">
      <c r="A562" s="6"/>
      <c r="B562" s="6"/>
    </row>
    <row r="563" spans="1:2" s="18" customFormat="1" ht="15" customHeight="1" x14ac:dyDescent="0.25">
      <c r="A563" s="6"/>
      <c r="B563" s="6"/>
    </row>
    <row r="564" spans="1:2" s="18" customFormat="1" ht="15" customHeight="1" x14ac:dyDescent="0.25">
      <c r="A564" s="6"/>
      <c r="B564" s="6"/>
    </row>
    <row r="565" spans="1:2" s="18" customFormat="1" ht="15" customHeight="1" x14ac:dyDescent="0.25">
      <c r="A565" s="6"/>
      <c r="B565" s="6"/>
    </row>
    <row r="566" spans="1:2" s="18" customFormat="1" ht="15" customHeight="1" x14ac:dyDescent="0.25">
      <c r="A566" s="6"/>
      <c r="B566" s="6"/>
    </row>
    <row r="567" spans="1:2" s="18" customFormat="1" ht="15" customHeight="1" x14ac:dyDescent="0.25">
      <c r="A567" s="6"/>
      <c r="B567" s="6"/>
    </row>
    <row r="568" spans="1:2" s="18" customFormat="1" ht="15" customHeight="1" x14ac:dyDescent="0.25">
      <c r="A568" s="6"/>
      <c r="B568" s="6"/>
    </row>
    <row r="569" spans="1:2" s="18" customFormat="1" ht="15" customHeight="1" x14ac:dyDescent="0.25">
      <c r="A569" s="6"/>
      <c r="B569" s="6"/>
    </row>
    <row r="570" spans="1:2" s="18" customFormat="1" ht="15" customHeight="1" x14ac:dyDescent="0.25">
      <c r="A570" s="6"/>
      <c r="B570" s="6"/>
    </row>
    <row r="571" spans="1:2" s="18" customFormat="1" ht="15" customHeight="1" x14ac:dyDescent="0.25">
      <c r="A571" s="6"/>
      <c r="B571" s="6"/>
    </row>
    <row r="572" spans="1:2" s="18" customFormat="1" ht="15" customHeight="1" x14ac:dyDescent="0.25">
      <c r="A572" s="6"/>
      <c r="B572" s="6"/>
    </row>
    <row r="573" spans="1:2" s="18" customFormat="1" ht="15" customHeight="1" x14ac:dyDescent="0.25">
      <c r="A573" s="6"/>
      <c r="B573" s="6"/>
    </row>
    <row r="574" spans="1:2" s="18" customFormat="1" ht="15" customHeight="1" x14ac:dyDescent="0.25">
      <c r="A574" s="6"/>
      <c r="B574" s="6"/>
    </row>
    <row r="575" spans="1:2" s="18" customFormat="1" ht="15" customHeight="1" x14ac:dyDescent="0.25">
      <c r="A575" s="6"/>
      <c r="B575" s="6"/>
    </row>
    <row r="576" spans="1:2" s="18" customFormat="1" ht="15" customHeight="1" x14ac:dyDescent="0.25">
      <c r="A576" s="6"/>
      <c r="B576" s="6"/>
    </row>
    <row r="577" spans="1:2" s="18" customFormat="1" ht="15" customHeight="1" x14ac:dyDescent="0.25">
      <c r="A577" s="6"/>
      <c r="B577" s="6"/>
    </row>
    <row r="578" spans="1:2" s="18" customFormat="1" ht="15" customHeight="1" x14ac:dyDescent="0.25">
      <c r="A578" s="6"/>
      <c r="B578" s="6"/>
    </row>
    <row r="579" spans="1:2" s="18" customFormat="1" ht="15" customHeight="1" x14ac:dyDescent="0.25">
      <c r="A579" s="6"/>
      <c r="B579" s="6"/>
    </row>
    <row r="580" spans="1:2" s="18" customFormat="1" ht="15" customHeight="1" x14ac:dyDescent="0.25">
      <c r="A580" s="6"/>
      <c r="B580" s="6"/>
    </row>
    <row r="581" spans="1:2" s="18" customFormat="1" ht="15" customHeight="1" x14ac:dyDescent="0.25">
      <c r="A581" s="6"/>
      <c r="B581" s="6"/>
    </row>
    <row r="582" spans="1:2" s="18" customFormat="1" ht="15" customHeight="1" x14ac:dyDescent="0.25">
      <c r="A582" s="6"/>
      <c r="B582" s="6"/>
    </row>
    <row r="583" spans="1:2" s="18" customFormat="1" ht="15" customHeight="1" x14ac:dyDescent="0.25">
      <c r="A583" s="6"/>
      <c r="B583" s="6"/>
    </row>
    <row r="584" spans="1:2" s="18" customFormat="1" ht="15" customHeight="1" x14ac:dyDescent="0.25">
      <c r="A584" s="6"/>
      <c r="B584" s="6"/>
    </row>
    <row r="585" spans="1:2" s="18" customFormat="1" ht="15" customHeight="1" x14ac:dyDescent="0.25">
      <c r="A585" s="6"/>
      <c r="B585" s="6"/>
    </row>
    <row r="586" spans="1:2" s="18" customFormat="1" ht="15" customHeight="1" x14ac:dyDescent="0.25">
      <c r="A586" s="6"/>
      <c r="B586" s="6"/>
    </row>
    <row r="587" spans="1:2" s="18" customFormat="1" ht="15" customHeight="1" x14ac:dyDescent="0.25">
      <c r="A587" s="6"/>
      <c r="B587" s="6"/>
    </row>
    <row r="588" spans="1:2" s="18" customFormat="1" ht="15" customHeight="1" x14ac:dyDescent="0.25">
      <c r="A588" s="6"/>
      <c r="B588" s="6"/>
    </row>
    <row r="589" spans="1:2" s="18" customFormat="1" ht="15" customHeight="1" x14ac:dyDescent="0.25">
      <c r="A589" s="6"/>
      <c r="B589" s="6"/>
    </row>
    <row r="590" spans="1:2" s="18" customFormat="1" ht="15" customHeight="1" x14ac:dyDescent="0.25">
      <c r="A590" s="6"/>
      <c r="B590" s="6"/>
    </row>
    <row r="591" spans="1:2" s="18" customFormat="1" ht="15" customHeight="1" x14ac:dyDescent="0.25">
      <c r="A591" s="6"/>
      <c r="B591" s="6"/>
    </row>
    <row r="592" spans="1:2" s="18" customFormat="1" ht="15" customHeight="1" x14ac:dyDescent="0.25">
      <c r="A592" s="6"/>
      <c r="B592" s="6"/>
    </row>
    <row r="593" spans="1:2" s="18" customFormat="1" ht="15" customHeight="1" x14ac:dyDescent="0.25">
      <c r="A593" s="6"/>
      <c r="B593" s="6"/>
    </row>
    <row r="594" spans="1:2" s="18" customFormat="1" ht="15" customHeight="1" x14ac:dyDescent="0.25">
      <c r="A594" s="6"/>
      <c r="B594" s="6"/>
    </row>
    <row r="595" spans="1:2" s="18" customFormat="1" ht="15" customHeight="1" x14ac:dyDescent="0.25">
      <c r="A595" s="6"/>
      <c r="B595" s="6"/>
    </row>
    <row r="596" spans="1:2" s="18" customFormat="1" ht="15" customHeight="1" x14ac:dyDescent="0.25">
      <c r="A596" s="6"/>
      <c r="B596" s="6"/>
    </row>
    <row r="597" spans="1:2" s="18" customFormat="1" ht="15" customHeight="1" x14ac:dyDescent="0.25">
      <c r="A597" s="6"/>
      <c r="B597" s="6"/>
    </row>
    <row r="598" spans="1:2" s="18" customFormat="1" ht="15" customHeight="1" x14ac:dyDescent="0.25">
      <c r="A598" s="6"/>
      <c r="B598" s="6"/>
    </row>
    <row r="599" spans="1:2" s="18" customFormat="1" ht="15" customHeight="1" x14ac:dyDescent="0.25">
      <c r="A599" s="6"/>
      <c r="B599" s="6"/>
    </row>
    <row r="600" spans="1:2" s="18" customFormat="1" ht="15" customHeight="1" x14ac:dyDescent="0.25">
      <c r="A600" s="6"/>
      <c r="B600" s="6"/>
    </row>
    <row r="601" spans="1:2" s="18" customFormat="1" ht="15" customHeight="1" x14ac:dyDescent="0.25">
      <c r="A601" s="6"/>
      <c r="B601" s="6"/>
    </row>
    <row r="602" spans="1:2" s="18" customFormat="1" ht="15" customHeight="1" x14ac:dyDescent="0.25">
      <c r="A602" s="6"/>
      <c r="B602" s="6"/>
    </row>
    <row r="603" spans="1:2" s="18" customFormat="1" ht="15" customHeight="1" x14ac:dyDescent="0.25">
      <c r="A603" s="6"/>
      <c r="B603" s="6"/>
    </row>
    <row r="604" spans="1:2" s="18" customFormat="1" ht="15" customHeight="1" x14ac:dyDescent="0.25">
      <c r="A604" s="6"/>
      <c r="B604" s="6"/>
    </row>
    <row r="605" spans="1:2" s="18" customFormat="1" ht="15" customHeight="1" x14ac:dyDescent="0.25">
      <c r="A605" s="6"/>
      <c r="B605" s="6"/>
    </row>
    <row r="606" spans="1:2" s="18" customFormat="1" ht="15" customHeight="1" x14ac:dyDescent="0.25">
      <c r="A606" s="6"/>
      <c r="B606" s="6"/>
    </row>
    <row r="607" spans="1:2" s="18" customFormat="1" ht="15" customHeight="1" x14ac:dyDescent="0.25">
      <c r="A607" s="6"/>
      <c r="B607" s="6"/>
    </row>
    <row r="608" spans="1:2" s="18" customFormat="1" ht="15" customHeight="1" x14ac:dyDescent="0.25">
      <c r="A608" s="6"/>
      <c r="B608" s="6"/>
    </row>
    <row r="609" spans="1:2" s="18" customFormat="1" ht="15" customHeight="1" x14ac:dyDescent="0.25">
      <c r="A609" s="6"/>
      <c r="B609" s="6"/>
    </row>
    <row r="610" spans="1:2" s="18" customFormat="1" ht="15" customHeight="1" x14ac:dyDescent="0.25">
      <c r="A610" s="6"/>
      <c r="B610" s="6"/>
    </row>
    <row r="611" spans="1:2" s="18" customFormat="1" ht="15" customHeight="1" x14ac:dyDescent="0.25">
      <c r="A611" s="6"/>
      <c r="B611" s="6"/>
    </row>
    <row r="612" spans="1:2" s="18" customFormat="1" ht="15" customHeight="1" x14ac:dyDescent="0.25">
      <c r="A612" s="6"/>
      <c r="B612" s="6"/>
    </row>
    <row r="613" spans="1:2" s="18" customFormat="1" ht="15" customHeight="1" x14ac:dyDescent="0.25">
      <c r="A613" s="6"/>
      <c r="B613" s="6"/>
    </row>
    <row r="614" spans="1:2" s="18" customFormat="1" ht="15" customHeight="1" x14ac:dyDescent="0.25">
      <c r="A614" s="6"/>
      <c r="B614" s="6"/>
    </row>
    <row r="615" spans="1:2" s="18" customFormat="1" ht="15" customHeight="1" x14ac:dyDescent="0.25">
      <c r="A615" s="6"/>
      <c r="B615" s="6"/>
    </row>
    <row r="616" spans="1:2" s="18" customFormat="1" ht="15" customHeight="1" x14ac:dyDescent="0.25">
      <c r="A616" s="6"/>
      <c r="B616" s="6"/>
    </row>
    <row r="617" spans="1:2" s="18" customFormat="1" ht="15" customHeight="1" x14ac:dyDescent="0.25">
      <c r="A617" s="6"/>
      <c r="B617" s="6"/>
    </row>
    <row r="618" spans="1:2" s="18" customFormat="1" ht="15" customHeight="1" x14ac:dyDescent="0.25">
      <c r="A618" s="6"/>
      <c r="B618" s="6"/>
    </row>
    <row r="619" spans="1:2" s="18" customFormat="1" ht="15" customHeight="1" x14ac:dyDescent="0.25">
      <c r="A619" s="6"/>
      <c r="B619" s="6"/>
    </row>
    <row r="620" spans="1:2" s="18" customFormat="1" ht="15" customHeight="1" x14ac:dyDescent="0.25">
      <c r="A620" s="6"/>
      <c r="B620" s="6"/>
    </row>
    <row r="621" spans="1:2" s="18" customFormat="1" ht="15" customHeight="1" x14ac:dyDescent="0.25">
      <c r="A621" s="6"/>
      <c r="B621" s="6"/>
    </row>
    <row r="622" spans="1:2" s="18" customFormat="1" ht="15" customHeight="1" x14ac:dyDescent="0.25">
      <c r="A622" s="6"/>
      <c r="B622" s="6"/>
    </row>
    <row r="623" spans="1:2" s="18" customFormat="1" ht="15" customHeight="1" x14ac:dyDescent="0.25">
      <c r="A623" s="6"/>
      <c r="B623" s="6"/>
    </row>
    <row r="624" spans="1:2" s="18" customFormat="1" ht="15" customHeight="1" x14ac:dyDescent="0.25">
      <c r="A624" s="6"/>
      <c r="B624" s="6"/>
    </row>
    <row r="625" spans="1:2" s="18" customFormat="1" ht="15" customHeight="1" x14ac:dyDescent="0.25">
      <c r="A625" s="6"/>
      <c r="B625" s="6"/>
    </row>
    <row r="626" spans="1:2" s="18" customFormat="1" ht="15" customHeight="1" x14ac:dyDescent="0.25">
      <c r="A626" s="6"/>
      <c r="B626" s="6"/>
    </row>
    <row r="627" spans="1:2" s="18" customFormat="1" ht="15" customHeight="1" x14ac:dyDescent="0.25">
      <c r="A627" s="6"/>
      <c r="B627" s="6"/>
    </row>
    <row r="628" spans="1:2" s="18" customFormat="1" ht="15" customHeight="1" x14ac:dyDescent="0.25">
      <c r="A628" s="6"/>
      <c r="B628" s="6"/>
    </row>
    <row r="629" spans="1:2" s="18" customFormat="1" ht="15" customHeight="1" x14ac:dyDescent="0.25">
      <c r="A629" s="6"/>
      <c r="B629" s="6"/>
    </row>
    <row r="630" spans="1:2" s="18" customFormat="1" ht="15" customHeight="1" x14ac:dyDescent="0.25">
      <c r="A630" s="6"/>
      <c r="B630" s="6"/>
    </row>
    <row r="631" spans="1:2" s="18" customFormat="1" ht="15" customHeight="1" x14ac:dyDescent="0.25">
      <c r="A631" s="6"/>
      <c r="B631" s="6"/>
    </row>
    <row r="632" spans="1:2" s="18" customFormat="1" ht="15" customHeight="1" x14ac:dyDescent="0.25">
      <c r="A632" s="6"/>
      <c r="B632" s="6"/>
    </row>
    <row r="633" spans="1:2" s="18" customFormat="1" ht="15" customHeight="1" x14ac:dyDescent="0.25">
      <c r="A633" s="6"/>
      <c r="B633" s="6"/>
    </row>
    <row r="634" spans="1:2" s="18" customFormat="1" ht="15" customHeight="1" x14ac:dyDescent="0.25">
      <c r="A634" s="6"/>
      <c r="B634" s="6"/>
    </row>
    <row r="635" spans="1:2" s="18" customFormat="1" ht="15" customHeight="1" x14ac:dyDescent="0.25">
      <c r="A635" s="6"/>
      <c r="B635" s="6"/>
    </row>
    <row r="636" spans="1:2" s="18" customFormat="1" ht="15" customHeight="1" x14ac:dyDescent="0.25">
      <c r="A636" s="6"/>
      <c r="B636" s="6"/>
    </row>
    <row r="637" spans="1:2" s="18" customFormat="1" ht="15" customHeight="1" x14ac:dyDescent="0.25">
      <c r="A637" s="6"/>
      <c r="B637" s="6"/>
    </row>
    <row r="638" spans="1:2" s="18" customFormat="1" ht="15" customHeight="1" x14ac:dyDescent="0.25">
      <c r="A638" s="6"/>
      <c r="B638" s="6"/>
    </row>
    <row r="639" spans="1:2" s="18" customFormat="1" ht="15" customHeight="1" x14ac:dyDescent="0.25">
      <c r="A639" s="6"/>
      <c r="B639" s="6"/>
    </row>
    <row r="640" spans="1:2" s="18" customFormat="1" ht="15" customHeight="1" x14ac:dyDescent="0.25">
      <c r="A640" s="6"/>
      <c r="B640" s="6"/>
    </row>
    <row r="641" spans="1:2" s="18" customFormat="1" ht="15" customHeight="1" x14ac:dyDescent="0.25">
      <c r="A641" s="6"/>
      <c r="B641" s="6"/>
    </row>
    <row r="642" spans="1:2" s="18" customFormat="1" ht="15" customHeight="1" x14ac:dyDescent="0.25">
      <c r="A642" s="6"/>
      <c r="B642" s="6"/>
    </row>
    <row r="643" spans="1:2" s="18" customFormat="1" ht="15" customHeight="1" x14ac:dyDescent="0.25">
      <c r="A643" s="6"/>
      <c r="B643" s="6"/>
    </row>
    <row r="644" spans="1:2" s="18" customFormat="1" ht="15" customHeight="1" x14ac:dyDescent="0.25">
      <c r="A644" s="6"/>
      <c r="B644" s="6"/>
    </row>
    <row r="645" spans="1:2" s="18" customFormat="1" ht="15" customHeight="1" x14ac:dyDescent="0.25">
      <c r="A645" s="6"/>
      <c r="B645" s="6"/>
    </row>
    <row r="646" spans="1:2" s="18" customFormat="1" ht="15" customHeight="1" x14ac:dyDescent="0.25">
      <c r="A646" s="6"/>
      <c r="B646" s="6"/>
    </row>
    <row r="647" spans="1:2" s="18" customFormat="1" ht="15" customHeight="1" x14ac:dyDescent="0.25">
      <c r="A647" s="6"/>
      <c r="B647" s="6"/>
    </row>
    <row r="648" spans="1:2" s="18" customFormat="1" ht="15" customHeight="1" x14ac:dyDescent="0.25">
      <c r="A648" s="6"/>
      <c r="B648" s="6"/>
    </row>
    <row r="649" spans="1:2" s="18" customFormat="1" ht="15" customHeight="1" x14ac:dyDescent="0.25">
      <c r="A649" s="6"/>
      <c r="B649" s="6"/>
    </row>
    <row r="650" spans="1:2" s="18" customFormat="1" ht="15" customHeight="1" x14ac:dyDescent="0.25">
      <c r="A650" s="6"/>
      <c r="B650" s="6"/>
    </row>
    <row r="651" spans="1:2" s="18" customFormat="1" ht="15" customHeight="1" x14ac:dyDescent="0.25">
      <c r="A651" s="6"/>
      <c r="B651" s="6"/>
    </row>
    <row r="652" spans="1:2" s="18" customFormat="1" ht="15" customHeight="1" x14ac:dyDescent="0.25">
      <c r="A652" s="6"/>
      <c r="B652" s="6"/>
    </row>
    <row r="653" spans="1:2" s="18" customFormat="1" ht="15" customHeight="1" x14ac:dyDescent="0.25">
      <c r="A653" s="6"/>
      <c r="B653" s="6"/>
    </row>
    <row r="654" spans="1:2" s="18" customFormat="1" ht="15" customHeight="1" x14ac:dyDescent="0.25">
      <c r="A654" s="6"/>
      <c r="B654" s="6"/>
    </row>
    <row r="655" spans="1:2" s="18" customFormat="1" ht="15" customHeight="1" x14ac:dyDescent="0.25">
      <c r="A655" s="6"/>
      <c r="B655" s="6"/>
    </row>
    <row r="656" spans="1:2" s="18" customFormat="1" ht="15" customHeight="1" x14ac:dyDescent="0.25">
      <c r="A656" s="6"/>
      <c r="B656" s="6"/>
    </row>
    <row r="657" spans="1:2" s="18" customFormat="1" ht="15" customHeight="1" x14ac:dyDescent="0.25">
      <c r="A657" s="6"/>
      <c r="B657" s="6"/>
    </row>
    <row r="658" spans="1:2" s="18" customFormat="1" ht="15" customHeight="1" x14ac:dyDescent="0.25">
      <c r="A658" s="6"/>
      <c r="B658" s="6"/>
    </row>
    <row r="659" spans="1:2" s="18" customFormat="1" ht="15" customHeight="1" x14ac:dyDescent="0.25">
      <c r="A659" s="6"/>
      <c r="B659" s="6"/>
    </row>
    <row r="660" spans="1:2" s="18" customFormat="1" ht="15" customHeight="1" x14ac:dyDescent="0.25">
      <c r="A660" s="6"/>
      <c r="B660" s="6"/>
    </row>
    <row r="661" spans="1:2" s="18" customFormat="1" ht="15" customHeight="1" x14ac:dyDescent="0.25">
      <c r="A661" s="6"/>
      <c r="B661" s="6"/>
    </row>
    <row r="662" spans="1:2" s="18" customFormat="1" ht="15" customHeight="1" x14ac:dyDescent="0.25">
      <c r="A662" s="6"/>
      <c r="B662" s="6"/>
    </row>
    <row r="663" spans="1:2" s="18" customFormat="1" ht="15" customHeight="1" x14ac:dyDescent="0.25">
      <c r="A663" s="6"/>
      <c r="B663" s="6"/>
    </row>
    <row r="664" spans="1:2" s="18" customFormat="1" ht="15" customHeight="1" x14ac:dyDescent="0.25">
      <c r="A664" s="6"/>
      <c r="B664" s="6"/>
    </row>
    <row r="665" spans="1:2" s="18" customFormat="1" ht="15" customHeight="1" x14ac:dyDescent="0.25">
      <c r="A665" s="6"/>
      <c r="B665" s="6"/>
    </row>
    <row r="666" spans="1:2" s="18" customFormat="1" ht="15" customHeight="1" x14ac:dyDescent="0.25">
      <c r="A666" s="6"/>
      <c r="B666" s="6"/>
    </row>
    <row r="667" spans="1:2" s="18" customFormat="1" ht="15" customHeight="1" x14ac:dyDescent="0.25">
      <c r="A667" s="6"/>
      <c r="B667" s="6"/>
    </row>
    <row r="668" spans="1:2" s="18" customFormat="1" ht="15" customHeight="1" x14ac:dyDescent="0.25">
      <c r="A668" s="6"/>
      <c r="B668" s="6"/>
    </row>
    <row r="669" spans="1:2" s="18" customFormat="1" ht="15" customHeight="1" x14ac:dyDescent="0.25">
      <c r="A669" s="6"/>
      <c r="B669" s="6"/>
    </row>
    <row r="670" spans="1:2" s="18" customFormat="1" ht="15" customHeight="1" x14ac:dyDescent="0.25">
      <c r="A670" s="6"/>
      <c r="B670" s="6"/>
    </row>
    <row r="671" spans="1:2" s="18" customFormat="1" ht="15" customHeight="1" x14ac:dyDescent="0.25">
      <c r="A671" s="6"/>
      <c r="B671" s="6"/>
    </row>
    <row r="672" spans="1:2" s="18" customFormat="1" ht="15" customHeight="1" x14ac:dyDescent="0.25">
      <c r="A672" s="6"/>
      <c r="B672" s="6"/>
    </row>
    <row r="673" spans="1:2" s="18" customFormat="1" ht="15" customHeight="1" x14ac:dyDescent="0.25">
      <c r="A673" s="6"/>
      <c r="B673" s="6"/>
    </row>
    <row r="674" spans="1:2" s="18" customFormat="1" ht="15" customHeight="1" x14ac:dyDescent="0.25">
      <c r="A674" s="6"/>
      <c r="B674" s="6"/>
    </row>
    <row r="675" spans="1:2" s="18" customFormat="1" ht="15" customHeight="1" x14ac:dyDescent="0.25">
      <c r="A675" s="6"/>
      <c r="B675" s="6"/>
    </row>
    <row r="676" spans="1:2" s="18" customFormat="1" ht="15" customHeight="1" x14ac:dyDescent="0.25">
      <c r="A676" s="6"/>
      <c r="B676" s="6"/>
    </row>
    <row r="677" spans="1:2" s="18" customFormat="1" ht="15" customHeight="1" x14ac:dyDescent="0.25">
      <c r="A677" s="6"/>
      <c r="B677" s="6"/>
    </row>
    <row r="678" spans="1:2" s="18" customFormat="1" ht="15" customHeight="1" x14ac:dyDescent="0.25">
      <c r="A678" s="6"/>
      <c r="B678" s="6"/>
    </row>
    <row r="679" spans="1:2" s="18" customFormat="1" ht="15" customHeight="1" x14ac:dyDescent="0.25">
      <c r="A679" s="6"/>
      <c r="B679" s="6"/>
    </row>
    <row r="680" spans="1:2" s="18" customFormat="1" ht="15" customHeight="1" x14ac:dyDescent="0.25">
      <c r="A680" s="6"/>
      <c r="B680" s="6"/>
    </row>
    <row r="681" spans="1:2" s="18" customFormat="1" ht="15" customHeight="1" x14ac:dyDescent="0.25">
      <c r="A681" s="6"/>
      <c r="B681" s="6"/>
    </row>
    <row r="682" spans="1:2" s="18" customFormat="1" ht="15" customHeight="1" x14ac:dyDescent="0.25">
      <c r="A682" s="6"/>
      <c r="B682" s="6"/>
    </row>
    <row r="683" spans="1:2" s="18" customFormat="1" ht="15" customHeight="1" x14ac:dyDescent="0.25">
      <c r="A683" s="6"/>
      <c r="B683" s="6"/>
    </row>
    <row r="684" spans="1:2" s="18" customFormat="1" ht="15" customHeight="1" x14ac:dyDescent="0.25">
      <c r="A684" s="6"/>
      <c r="B684" s="6"/>
    </row>
    <row r="685" spans="1:2" s="18" customFormat="1" ht="15" customHeight="1" x14ac:dyDescent="0.25">
      <c r="A685" s="6"/>
      <c r="B685" s="6"/>
    </row>
    <row r="686" spans="1:2" s="18" customFormat="1" ht="15" customHeight="1" x14ac:dyDescent="0.25">
      <c r="A686" s="6"/>
      <c r="B686" s="6"/>
    </row>
    <row r="687" spans="1:2" s="18" customFormat="1" ht="15" customHeight="1" x14ac:dyDescent="0.25">
      <c r="A687" s="6"/>
      <c r="B687" s="6"/>
    </row>
    <row r="688" spans="1:2" s="18" customFormat="1" ht="15" customHeight="1" x14ac:dyDescent="0.25">
      <c r="A688" s="6"/>
      <c r="B688" s="6"/>
    </row>
    <row r="689" spans="1:2" s="18" customFormat="1" ht="15" customHeight="1" x14ac:dyDescent="0.25">
      <c r="A689" s="6"/>
      <c r="B689" s="6"/>
    </row>
    <row r="690" spans="1:2" s="18" customFormat="1" ht="15" customHeight="1" x14ac:dyDescent="0.25">
      <c r="A690" s="6"/>
      <c r="B690" s="6"/>
    </row>
    <row r="691" spans="1:2" s="18" customFormat="1" ht="15" customHeight="1" x14ac:dyDescent="0.25">
      <c r="A691" s="6"/>
      <c r="B691" s="6"/>
    </row>
    <row r="692" spans="1:2" s="18" customFormat="1" ht="15" customHeight="1" x14ac:dyDescent="0.25">
      <c r="A692" s="6"/>
      <c r="B692" s="6"/>
    </row>
    <row r="693" spans="1:2" s="18" customFormat="1" ht="15" customHeight="1" x14ac:dyDescent="0.25">
      <c r="A693" s="6"/>
      <c r="B693" s="6"/>
    </row>
    <row r="694" spans="1:2" s="18" customFormat="1" ht="15" customHeight="1" x14ac:dyDescent="0.25">
      <c r="A694" s="6"/>
      <c r="B694" s="6"/>
    </row>
    <row r="695" spans="1:2" s="18" customFormat="1" ht="15" customHeight="1" x14ac:dyDescent="0.25">
      <c r="A695" s="6"/>
      <c r="B695" s="6"/>
    </row>
    <row r="696" spans="1:2" s="18" customFormat="1" ht="15" customHeight="1" x14ac:dyDescent="0.25">
      <c r="A696" s="6"/>
      <c r="B696" s="6"/>
    </row>
    <row r="697" spans="1:2" s="18" customFormat="1" ht="15" customHeight="1" x14ac:dyDescent="0.25">
      <c r="A697" s="6"/>
      <c r="B697" s="6"/>
    </row>
    <row r="698" spans="1:2" s="18" customFormat="1" ht="15" customHeight="1" x14ac:dyDescent="0.25">
      <c r="A698" s="6"/>
      <c r="B698" s="6"/>
    </row>
    <row r="699" spans="1:2" s="18" customFormat="1" ht="15" customHeight="1" x14ac:dyDescent="0.25">
      <c r="A699" s="6"/>
      <c r="B699" s="6"/>
    </row>
    <row r="700" spans="1:2" s="18" customFormat="1" ht="15" customHeight="1" x14ac:dyDescent="0.25">
      <c r="A700" s="6"/>
      <c r="B700" s="6"/>
    </row>
    <row r="701" spans="1:2" s="18" customFormat="1" ht="15" customHeight="1" x14ac:dyDescent="0.25">
      <c r="A701" s="6"/>
      <c r="B701" s="6"/>
    </row>
    <row r="702" spans="1:2" s="18" customFormat="1" ht="15" customHeight="1" x14ac:dyDescent="0.25">
      <c r="A702" s="6"/>
      <c r="B702" s="6"/>
    </row>
    <row r="703" spans="1:2" s="18" customFormat="1" ht="15" customHeight="1" x14ac:dyDescent="0.25">
      <c r="A703" s="6"/>
      <c r="B703" s="6"/>
    </row>
    <row r="704" spans="1:2" s="18" customFormat="1" ht="15" customHeight="1" x14ac:dyDescent="0.25">
      <c r="A704" s="6"/>
      <c r="B704" s="6"/>
    </row>
    <row r="705" spans="1:2" s="18" customFormat="1" ht="15" customHeight="1" x14ac:dyDescent="0.25">
      <c r="A705" s="6"/>
      <c r="B705" s="6"/>
    </row>
    <row r="706" spans="1:2" s="18" customFormat="1" ht="15" customHeight="1" x14ac:dyDescent="0.25">
      <c r="A706" s="6"/>
      <c r="B706" s="6"/>
    </row>
    <row r="707" spans="1:2" s="18" customFormat="1" ht="15" customHeight="1" x14ac:dyDescent="0.25">
      <c r="A707" s="6"/>
      <c r="B707" s="6"/>
    </row>
    <row r="708" spans="1:2" s="18" customFormat="1" ht="15" customHeight="1" x14ac:dyDescent="0.25">
      <c r="A708" s="6"/>
      <c r="B708" s="6"/>
    </row>
    <row r="709" spans="1:2" s="18" customFormat="1" ht="15" customHeight="1" x14ac:dyDescent="0.25">
      <c r="A709" s="6"/>
      <c r="B709" s="6"/>
    </row>
    <row r="710" spans="1:2" s="18" customFormat="1" ht="15" customHeight="1" x14ac:dyDescent="0.25">
      <c r="A710" s="6"/>
      <c r="B710" s="6"/>
    </row>
    <row r="711" spans="1:2" s="18" customFormat="1" ht="15" customHeight="1" x14ac:dyDescent="0.25">
      <c r="A711" s="6"/>
      <c r="B711" s="6"/>
    </row>
    <row r="712" spans="1:2" s="18" customFormat="1" ht="15" customHeight="1" x14ac:dyDescent="0.25">
      <c r="A712" s="6"/>
      <c r="B712" s="6"/>
    </row>
    <row r="713" spans="1:2" s="18" customFormat="1" ht="15" customHeight="1" x14ac:dyDescent="0.25">
      <c r="A713" s="6"/>
      <c r="B713" s="6"/>
    </row>
    <row r="714" spans="1:2" s="18" customFormat="1" ht="15" customHeight="1" x14ac:dyDescent="0.25">
      <c r="A714" s="6"/>
      <c r="B714" s="6"/>
    </row>
    <row r="715" spans="1:2" s="18" customFormat="1" ht="15" customHeight="1" x14ac:dyDescent="0.25">
      <c r="A715" s="6"/>
      <c r="B715" s="6"/>
    </row>
    <row r="716" spans="1:2" s="18" customFormat="1" ht="15" customHeight="1" x14ac:dyDescent="0.25">
      <c r="A716" s="6"/>
      <c r="B716" s="6"/>
    </row>
    <row r="717" spans="1:2" s="18" customFormat="1" ht="15" customHeight="1" x14ac:dyDescent="0.25">
      <c r="A717" s="6"/>
      <c r="B717" s="6"/>
    </row>
    <row r="718" spans="1:2" s="18" customFormat="1" ht="15" customHeight="1" x14ac:dyDescent="0.25">
      <c r="A718" s="6"/>
      <c r="B718" s="6"/>
    </row>
    <row r="719" spans="1:2" s="18" customFormat="1" ht="15" customHeight="1" x14ac:dyDescent="0.25">
      <c r="A719" s="6"/>
      <c r="B719" s="6"/>
    </row>
    <row r="720" spans="1:2" s="18" customFormat="1" ht="15" customHeight="1" x14ac:dyDescent="0.25">
      <c r="A720" s="6"/>
      <c r="B720" s="6"/>
    </row>
    <row r="721" spans="1:2" s="18" customFormat="1" ht="15" customHeight="1" x14ac:dyDescent="0.25">
      <c r="A721" s="6"/>
      <c r="B721" s="6"/>
    </row>
    <row r="722" spans="1:2" s="18" customFormat="1" ht="15" customHeight="1" x14ac:dyDescent="0.25">
      <c r="A722" s="6"/>
      <c r="B722" s="6"/>
    </row>
    <row r="723" spans="1:2" s="18" customFormat="1" ht="15" customHeight="1" x14ac:dyDescent="0.25">
      <c r="A723" s="6"/>
      <c r="B723" s="6"/>
    </row>
    <row r="724" spans="1:2" s="18" customFormat="1" ht="15" customHeight="1" x14ac:dyDescent="0.25">
      <c r="A724" s="6"/>
      <c r="B724" s="6"/>
    </row>
    <row r="725" spans="1:2" s="18" customFormat="1" ht="15" customHeight="1" x14ac:dyDescent="0.25">
      <c r="A725" s="6"/>
      <c r="B725" s="6"/>
    </row>
    <row r="726" spans="1:2" s="18" customFormat="1" ht="15" customHeight="1" x14ac:dyDescent="0.25">
      <c r="A726" s="6"/>
      <c r="B726" s="6"/>
    </row>
    <row r="727" spans="1:2" s="18" customFormat="1" ht="15" customHeight="1" x14ac:dyDescent="0.25">
      <c r="A727" s="6"/>
      <c r="B727" s="6"/>
    </row>
    <row r="728" spans="1:2" s="18" customFormat="1" ht="15" customHeight="1" x14ac:dyDescent="0.25">
      <c r="A728" s="6"/>
      <c r="B728" s="6"/>
    </row>
    <row r="729" spans="1:2" s="18" customFormat="1" ht="15" customHeight="1" x14ac:dyDescent="0.25">
      <c r="A729" s="6"/>
      <c r="B729" s="6"/>
    </row>
    <row r="730" spans="1:2" s="18" customFormat="1" ht="15" customHeight="1" x14ac:dyDescent="0.25">
      <c r="A730" s="6"/>
      <c r="B730" s="6"/>
    </row>
    <row r="731" spans="1:2" s="18" customFormat="1" ht="15" customHeight="1" x14ac:dyDescent="0.25">
      <c r="A731" s="6"/>
      <c r="B731" s="6"/>
    </row>
    <row r="732" spans="1:2" s="18" customFormat="1" ht="15" customHeight="1" x14ac:dyDescent="0.25">
      <c r="A732" s="6"/>
      <c r="B732" s="6"/>
    </row>
    <row r="733" spans="1:2" s="18" customFormat="1" ht="15" customHeight="1" x14ac:dyDescent="0.25">
      <c r="A733" s="6"/>
      <c r="B733" s="6"/>
    </row>
    <row r="734" spans="1:2" s="18" customFormat="1" ht="15" customHeight="1" x14ac:dyDescent="0.25">
      <c r="A734" s="6"/>
      <c r="B734" s="6"/>
    </row>
    <row r="735" spans="1:2" s="18" customFormat="1" ht="15" customHeight="1" x14ac:dyDescent="0.25">
      <c r="A735" s="6"/>
      <c r="B735" s="6"/>
    </row>
    <row r="736" spans="1:2" s="18" customFormat="1" ht="15" customHeight="1" x14ac:dyDescent="0.25">
      <c r="A736" s="6"/>
      <c r="B736" s="6"/>
    </row>
    <row r="737" spans="1:2" s="18" customFormat="1" ht="15" customHeight="1" x14ac:dyDescent="0.25">
      <c r="A737" s="6"/>
      <c r="B737" s="6"/>
    </row>
    <row r="738" spans="1:2" s="18" customFormat="1" ht="15" customHeight="1" x14ac:dyDescent="0.25">
      <c r="A738" s="6"/>
      <c r="B738" s="6"/>
    </row>
    <row r="739" spans="1:2" s="18" customFormat="1" ht="15" customHeight="1" x14ac:dyDescent="0.25">
      <c r="A739" s="6"/>
      <c r="B739" s="6"/>
    </row>
    <row r="740" spans="1:2" s="18" customFormat="1" ht="15" customHeight="1" x14ac:dyDescent="0.25">
      <c r="A740" s="6"/>
      <c r="B740" s="6"/>
    </row>
    <row r="741" spans="1:2" s="18" customFormat="1" ht="15" customHeight="1" x14ac:dyDescent="0.25">
      <c r="A741" s="6"/>
      <c r="B741" s="6"/>
    </row>
    <row r="742" spans="1:2" s="18" customFormat="1" ht="15" customHeight="1" x14ac:dyDescent="0.25">
      <c r="A742" s="6"/>
      <c r="B742" s="6"/>
    </row>
    <row r="743" spans="1:2" s="18" customFormat="1" ht="15" customHeight="1" x14ac:dyDescent="0.25">
      <c r="A743" s="6"/>
      <c r="B743" s="6"/>
    </row>
    <row r="744" spans="1:2" s="18" customFormat="1" ht="15" customHeight="1" x14ac:dyDescent="0.25">
      <c r="A744" s="6"/>
      <c r="B744" s="6"/>
    </row>
    <row r="745" spans="1:2" s="18" customFormat="1" ht="15" customHeight="1" x14ac:dyDescent="0.25">
      <c r="A745" s="6"/>
      <c r="B745" s="6"/>
    </row>
    <row r="746" spans="1:2" s="18" customFormat="1" ht="15" customHeight="1" x14ac:dyDescent="0.25">
      <c r="A746" s="6"/>
      <c r="B746" s="6"/>
    </row>
    <row r="747" spans="1:2" s="18" customFormat="1" ht="15" customHeight="1" x14ac:dyDescent="0.25">
      <c r="A747" s="6"/>
      <c r="B747" s="6"/>
    </row>
    <row r="748" spans="1:2" s="18" customFormat="1" ht="15" customHeight="1" x14ac:dyDescent="0.25">
      <c r="A748" s="6"/>
      <c r="B748" s="6"/>
    </row>
    <row r="749" spans="1:2" s="18" customFormat="1" ht="15" customHeight="1" x14ac:dyDescent="0.25">
      <c r="A749" s="6"/>
      <c r="B749" s="6"/>
    </row>
    <row r="750" spans="1:2" s="18" customFormat="1" ht="15" customHeight="1" x14ac:dyDescent="0.25">
      <c r="A750" s="6"/>
      <c r="B750" s="6"/>
    </row>
    <row r="751" spans="1:2" s="18" customFormat="1" ht="15" customHeight="1" x14ac:dyDescent="0.25">
      <c r="A751" s="6"/>
      <c r="B751" s="6"/>
    </row>
    <row r="752" spans="1:2" s="18" customFormat="1" ht="15" customHeight="1" x14ac:dyDescent="0.25">
      <c r="A752" s="6"/>
      <c r="B752" s="6"/>
    </row>
    <row r="753" spans="1:2" s="18" customFormat="1" ht="15" customHeight="1" x14ac:dyDescent="0.25">
      <c r="A753" s="6"/>
      <c r="B753" s="6"/>
    </row>
    <row r="754" spans="1:2" s="18" customFormat="1" ht="15" customHeight="1" x14ac:dyDescent="0.25">
      <c r="A754" s="6"/>
      <c r="B754" s="6"/>
    </row>
    <row r="755" spans="1:2" s="18" customFormat="1" ht="15" customHeight="1" x14ac:dyDescent="0.25">
      <c r="A755" s="6"/>
      <c r="B755" s="6"/>
    </row>
    <row r="756" spans="1:2" s="18" customFormat="1" ht="15" customHeight="1" x14ac:dyDescent="0.25">
      <c r="A756" s="6"/>
      <c r="B756" s="6"/>
    </row>
    <row r="757" spans="1:2" s="18" customFormat="1" ht="15" customHeight="1" x14ac:dyDescent="0.25">
      <c r="A757" s="6"/>
      <c r="B757" s="6"/>
    </row>
    <row r="758" spans="1:2" s="18" customFormat="1" ht="15" customHeight="1" x14ac:dyDescent="0.25">
      <c r="A758" s="6"/>
      <c r="B758" s="6"/>
    </row>
    <row r="759" spans="1:2" s="18" customFormat="1" ht="15" customHeight="1" x14ac:dyDescent="0.25">
      <c r="A759" s="6"/>
      <c r="B759" s="6"/>
    </row>
    <row r="760" spans="1:2" s="18" customFormat="1" ht="15" customHeight="1" x14ac:dyDescent="0.25">
      <c r="A760" s="6"/>
      <c r="B760" s="6"/>
    </row>
    <row r="761" spans="1:2" s="18" customFormat="1" ht="15" customHeight="1" x14ac:dyDescent="0.25">
      <c r="A761" s="6"/>
      <c r="B761" s="6"/>
    </row>
    <row r="762" spans="1:2" s="18" customFormat="1" ht="15" customHeight="1" x14ac:dyDescent="0.25">
      <c r="A762" s="6"/>
      <c r="B762" s="6"/>
    </row>
    <row r="763" spans="1:2" s="18" customFormat="1" ht="15" customHeight="1" x14ac:dyDescent="0.25">
      <c r="A763" s="6"/>
      <c r="B763" s="6"/>
    </row>
    <row r="764" spans="1:2" s="18" customFormat="1" ht="15" customHeight="1" x14ac:dyDescent="0.25">
      <c r="A764" s="6"/>
      <c r="B764" s="6"/>
    </row>
    <row r="765" spans="1:2" s="18" customFormat="1" ht="15" customHeight="1" x14ac:dyDescent="0.25">
      <c r="A765" s="6"/>
      <c r="B765" s="6"/>
    </row>
    <row r="766" spans="1:2" s="18" customFormat="1" ht="15" customHeight="1" x14ac:dyDescent="0.25">
      <c r="A766" s="6"/>
      <c r="B766" s="6"/>
    </row>
    <row r="767" spans="1:2" s="18" customFormat="1" ht="15" customHeight="1" x14ac:dyDescent="0.25">
      <c r="A767" s="6"/>
      <c r="B767" s="6"/>
    </row>
    <row r="768" spans="1:2" s="18" customFormat="1" ht="15" customHeight="1" x14ac:dyDescent="0.25">
      <c r="A768" s="6"/>
      <c r="B768" s="6"/>
    </row>
    <row r="769" spans="1:2" s="18" customFormat="1" ht="15" customHeight="1" x14ac:dyDescent="0.25">
      <c r="A769" s="6"/>
      <c r="B769" s="6"/>
    </row>
    <row r="770" spans="1:2" s="18" customFormat="1" ht="15" customHeight="1" x14ac:dyDescent="0.25">
      <c r="A770" s="6"/>
      <c r="B770" s="6"/>
    </row>
    <row r="771" spans="1:2" s="18" customFormat="1" ht="15" customHeight="1" x14ac:dyDescent="0.25">
      <c r="A771" s="6"/>
      <c r="B771" s="6"/>
    </row>
    <row r="772" spans="1:2" s="18" customFormat="1" ht="15" customHeight="1" x14ac:dyDescent="0.25">
      <c r="A772" s="6"/>
      <c r="B772" s="6"/>
    </row>
    <row r="773" spans="1:2" s="18" customFormat="1" ht="15" customHeight="1" x14ac:dyDescent="0.25">
      <c r="A773" s="6"/>
      <c r="B773" s="6"/>
    </row>
    <row r="774" spans="1:2" s="18" customFormat="1" ht="15" customHeight="1" x14ac:dyDescent="0.25">
      <c r="A774" s="6"/>
      <c r="B774" s="6"/>
    </row>
    <row r="775" spans="1:2" s="18" customFormat="1" ht="15" customHeight="1" x14ac:dyDescent="0.25">
      <c r="A775" s="6"/>
      <c r="B775" s="6"/>
    </row>
    <row r="776" spans="1:2" s="18" customFormat="1" ht="15" customHeight="1" x14ac:dyDescent="0.25">
      <c r="A776" s="6"/>
      <c r="B776" s="6"/>
    </row>
    <row r="777" spans="1:2" s="18" customFormat="1" ht="15" customHeight="1" x14ac:dyDescent="0.25">
      <c r="A777" s="6"/>
      <c r="B777" s="6"/>
    </row>
    <row r="778" spans="1:2" s="18" customFormat="1" ht="15" customHeight="1" x14ac:dyDescent="0.25">
      <c r="A778" s="6"/>
      <c r="B778" s="6"/>
    </row>
    <row r="779" spans="1:2" s="18" customFormat="1" ht="15" customHeight="1" x14ac:dyDescent="0.25">
      <c r="A779" s="6"/>
      <c r="B779" s="6"/>
    </row>
    <row r="780" spans="1:2" s="18" customFormat="1" ht="15" customHeight="1" x14ac:dyDescent="0.25">
      <c r="A780" s="6"/>
      <c r="B780" s="6"/>
    </row>
    <row r="781" spans="1:2" s="18" customFormat="1" ht="15" customHeight="1" x14ac:dyDescent="0.25">
      <c r="A781" s="6"/>
      <c r="B781" s="6"/>
    </row>
    <row r="782" spans="1:2" s="18" customFormat="1" ht="15" customHeight="1" x14ac:dyDescent="0.25">
      <c r="A782" s="6"/>
      <c r="B782" s="6"/>
    </row>
    <row r="783" spans="1:2" s="18" customFormat="1" ht="15" customHeight="1" x14ac:dyDescent="0.25">
      <c r="A783" s="6"/>
      <c r="B783" s="6"/>
    </row>
    <row r="784" spans="1:2" s="18" customFormat="1" ht="15" customHeight="1" x14ac:dyDescent="0.25">
      <c r="A784" s="6"/>
      <c r="B784" s="6"/>
    </row>
    <row r="785" spans="1:2" s="18" customFormat="1" ht="15" customHeight="1" x14ac:dyDescent="0.25">
      <c r="A785" s="6"/>
      <c r="B785" s="6"/>
    </row>
    <row r="786" spans="1:2" s="18" customFormat="1" ht="15" customHeight="1" x14ac:dyDescent="0.25">
      <c r="A786" s="6"/>
      <c r="B786" s="6"/>
    </row>
    <row r="787" spans="1:2" s="18" customFormat="1" ht="15" customHeight="1" x14ac:dyDescent="0.25">
      <c r="A787" s="6"/>
      <c r="B787" s="6"/>
    </row>
    <row r="788" spans="1:2" s="18" customFormat="1" ht="15" customHeight="1" x14ac:dyDescent="0.25">
      <c r="A788" s="6"/>
      <c r="B788" s="6"/>
    </row>
    <row r="789" spans="1:2" s="18" customFormat="1" ht="15" customHeight="1" x14ac:dyDescent="0.25">
      <c r="A789" s="6"/>
      <c r="B789" s="6"/>
    </row>
    <row r="790" spans="1:2" s="18" customFormat="1" ht="15" customHeight="1" x14ac:dyDescent="0.25">
      <c r="A790" s="6"/>
      <c r="B790" s="6"/>
    </row>
    <row r="791" spans="1:2" s="18" customFormat="1" ht="15" customHeight="1" x14ac:dyDescent="0.25">
      <c r="A791" s="6"/>
      <c r="B791" s="6"/>
    </row>
    <row r="792" spans="1:2" s="18" customFormat="1" ht="15" customHeight="1" x14ac:dyDescent="0.25">
      <c r="A792" s="6"/>
      <c r="B792" s="6"/>
    </row>
    <row r="793" spans="1:2" s="18" customFormat="1" ht="15" customHeight="1" x14ac:dyDescent="0.25">
      <c r="A793" s="6"/>
      <c r="B793" s="6"/>
    </row>
    <row r="794" spans="1:2" s="18" customFormat="1" ht="15" customHeight="1" x14ac:dyDescent="0.25">
      <c r="A794" s="6"/>
      <c r="B794" s="6"/>
    </row>
    <row r="795" spans="1:2" s="18" customFormat="1" ht="15" customHeight="1" x14ac:dyDescent="0.25">
      <c r="A795" s="6"/>
      <c r="B795" s="6"/>
    </row>
    <row r="796" spans="1:2" s="18" customFormat="1" ht="15" customHeight="1" x14ac:dyDescent="0.25">
      <c r="A796" s="6"/>
      <c r="B796" s="6"/>
    </row>
    <row r="797" spans="1:2" s="18" customFormat="1" ht="15" customHeight="1" x14ac:dyDescent="0.25">
      <c r="A797" s="6"/>
      <c r="B797" s="6"/>
    </row>
    <row r="798" spans="1:2" s="18" customFormat="1" ht="15" customHeight="1" x14ac:dyDescent="0.25">
      <c r="A798" s="6"/>
      <c r="B798" s="6"/>
    </row>
    <row r="799" spans="1:2" s="18" customFormat="1" ht="15" customHeight="1" x14ac:dyDescent="0.25">
      <c r="A799" s="6"/>
      <c r="B799" s="6"/>
    </row>
    <row r="800" spans="1:2" s="18" customFormat="1" ht="15" customHeight="1" x14ac:dyDescent="0.25">
      <c r="A800" s="6"/>
      <c r="B800" s="6"/>
    </row>
    <row r="801" spans="1:2" s="18" customFormat="1" ht="15" customHeight="1" x14ac:dyDescent="0.25">
      <c r="A801" s="6"/>
      <c r="B801" s="6"/>
    </row>
    <row r="802" spans="1:2" s="18" customFormat="1" ht="15" customHeight="1" x14ac:dyDescent="0.25">
      <c r="A802" s="6"/>
      <c r="B802" s="6"/>
    </row>
    <row r="803" spans="1:2" s="18" customFormat="1" ht="15" customHeight="1" x14ac:dyDescent="0.25">
      <c r="A803" s="6"/>
      <c r="B803" s="6"/>
    </row>
    <row r="804" spans="1:2" s="18" customFormat="1" ht="15" customHeight="1" x14ac:dyDescent="0.25">
      <c r="A804" s="6"/>
      <c r="B804" s="6"/>
    </row>
    <row r="805" spans="1:2" s="18" customFormat="1" ht="15" customHeight="1" x14ac:dyDescent="0.25">
      <c r="A805" s="6"/>
      <c r="B805" s="6"/>
    </row>
    <row r="806" spans="1:2" s="18" customFormat="1" ht="15" customHeight="1" x14ac:dyDescent="0.25">
      <c r="A806" s="6"/>
      <c r="B806" s="6"/>
    </row>
    <row r="807" spans="1:2" s="18" customFormat="1" ht="15" customHeight="1" x14ac:dyDescent="0.25">
      <c r="A807" s="6"/>
      <c r="B807" s="6"/>
    </row>
    <row r="808" spans="1:2" s="18" customFormat="1" ht="15" customHeight="1" x14ac:dyDescent="0.25">
      <c r="A808" s="6"/>
      <c r="B808" s="6"/>
    </row>
    <row r="809" spans="1:2" s="18" customFormat="1" ht="15" customHeight="1" x14ac:dyDescent="0.25">
      <c r="A809" s="6"/>
      <c r="B809" s="6"/>
    </row>
    <row r="810" spans="1:2" s="18" customFormat="1" ht="15" customHeight="1" x14ac:dyDescent="0.25">
      <c r="A810" s="6"/>
      <c r="B810" s="6"/>
    </row>
    <row r="811" spans="1:2" s="18" customFormat="1" ht="15" customHeight="1" x14ac:dyDescent="0.25">
      <c r="A811" s="6"/>
      <c r="B811" s="6"/>
    </row>
    <row r="812" spans="1:2" s="18" customFormat="1" ht="15" customHeight="1" x14ac:dyDescent="0.25">
      <c r="A812" s="6"/>
      <c r="B812" s="6"/>
    </row>
    <row r="813" spans="1:2" s="18" customFormat="1" ht="15" customHeight="1" x14ac:dyDescent="0.25">
      <c r="A813" s="6"/>
      <c r="B813" s="6"/>
    </row>
    <row r="814" spans="1:2" s="18" customFormat="1" ht="15" customHeight="1" x14ac:dyDescent="0.25">
      <c r="A814" s="6"/>
      <c r="B814" s="6"/>
    </row>
    <row r="815" spans="1:2" s="18" customFormat="1" ht="15" customHeight="1" x14ac:dyDescent="0.25">
      <c r="A815" s="6"/>
      <c r="B815" s="6"/>
    </row>
    <row r="816" spans="1:2" s="18" customFormat="1" ht="15" customHeight="1" x14ac:dyDescent="0.25">
      <c r="A816" s="6"/>
      <c r="B816" s="6"/>
    </row>
    <row r="817" spans="1:2" s="18" customFormat="1" ht="15" customHeight="1" x14ac:dyDescent="0.25">
      <c r="A817" s="6"/>
      <c r="B817" s="6"/>
    </row>
    <row r="818" spans="1:2" s="18" customFormat="1" ht="15" customHeight="1" x14ac:dyDescent="0.25">
      <c r="A818" s="6"/>
      <c r="B818" s="6"/>
    </row>
    <row r="819" spans="1:2" s="18" customFormat="1" ht="15" customHeight="1" x14ac:dyDescent="0.25">
      <c r="A819" s="6"/>
      <c r="B819" s="6"/>
    </row>
    <row r="820" spans="1:2" s="18" customFormat="1" ht="15" customHeight="1" x14ac:dyDescent="0.25">
      <c r="A820" s="6"/>
      <c r="B820" s="6"/>
    </row>
    <row r="821" spans="1:2" s="18" customFormat="1" ht="15" customHeight="1" x14ac:dyDescent="0.25">
      <c r="A821" s="6"/>
      <c r="B821" s="6"/>
    </row>
    <row r="822" spans="1:2" s="18" customFormat="1" ht="15" customHeight="1" x14ac:dyDescent="0.25">
      <c r="A822" s="6"/>
      <c r="B822" s="6"/>
    </row>
    <row r="823" spans="1:2" s="18" customFormat="1" ht="15" customHeight="1" x14ac:dyDescent="0.25">
      <c r="A823" s="6"/>
      <c r="B823" s="6"/>
    </row>
    <row r="824" spans="1:2" s="18" customFormat="1" ht="15" customHeight="1" x14ac:dyDescent="0.25">
      <c r="A824" s="6"/>
      <c r="B824" s="6"/>
    </row>
    <row r="825" spans="1:2" s="18" customFormat="1" ht="15" customHeight="1" x14ac:dyDescent="0.25">
      <c r="A825" s="6"/>
      <c r="B825" s="6"/>
    </row>
    <row r="826" spans="1:2" s="18" customFormat="1" ht="15" customHeight="1" x14ac:dyDescent="0.25">
      <c r="A826" s="6"/>
      <c r="B826" s="6"/>
    </row>
    <row r="827" spans="1:2" s="18" customFormat="1" ht="15" customHeight="1" x14ac:dyDescent="0.25">
      <c r="A827" s="6"/>
      <c r="B827" s="6"/>
    </row>
    <row r="828" spans="1:2" s="18" customFormat="1" ht="15" customHeight="1" x14ac:dyDescent="0.25">
      <c r="A828" s="6"/>
      <c r="B828" s="6"/>
    </row>
    <row r="829" spans="1:2" s="18" customFormat="1" ht="15" customHeight="1" x14ac:dyDescent="0.25">
      <c r="A829" s="6"/>
      <c r="B829" s="6"/>
    </row>
    <row r="830" spans="1:2" s="18" customFormat="1" ht="15" customHeight="1" x14ac:dyDescent="0.25">
      <c r="A830" s="6"/>
      <c r="B830" s="6"/>
    </row>
    <row r="831" spans="1:2" s="18" customFormat="1" ht="15" customHeight="1" x14ac:dyDescent="0.25">
      <c r="A831" s="6"/>
      <c r="B831" s="6"/>
    </row>
    <row r="832" spans="1:2" s="18" customFormat="1" ht="15" customHeight="1" x14ac:dyDescent="0.25">
      <c r="A832" s="6"/>
      <c r="B832" s="6"/>
    </row>
    <row r="833" spans="1:2" s="18" customFormat="1" ht="15" customHeight="1" x14ac:dyDescent="0.25">
      <c r="A833" s="6"/>
      <c r="B833" s="6"/>
    </row>
    <row r="834" spans="1:2" s="18" customFormat="1" ht="15" customHeight="1" x14ac:dyDescent="0.25">
      <c r="A834" s="6"/>
      <c r="B834" s="6"/>
    </row>
    <row r="835" spans="1:2" s="18" customFormat="1" ht="15" customHeight="1" x14ac:dyDescent="0.25">
      <c r="A835" s="6"/>
      <c r="B835" s="6"/>
    </row>
    <row r="836" spans="1:2" s="18" customFormat="1" ht="15" customHeight="1" x14ac:dyDescent="0.25">
      <c r="A836" s="6"/>
      <c r="B836" s="6"/>
    </row>
    <row r="837" spans="1:2" s="18" customFormat="1" ht="15" customHeight="1" x14ac:dyDescent="0.25">
      <c r="A837" s="6"/>
      <c r="B837" s="6"/>
    </row>
    <row r="838" spans="1:2" s="18" customFormat="1" ht="15" customHeight="1" x14ac:dyDescent="0.25">
      <c r="A838" s="6"/>
      <c r="B838" s="6"/>
    </row>
    <row r="839" spans="1:2" s="18" customFormat="1" ht="15" customHeight="1" x14ac:dyDescent="0.25">
      <c r="A839" s="6"/>
      <c r="B839" s="6"/>
    </row>
    <row r="840" spans="1:2" s="18" customFormat="1" ht="15" customHeight="1" x14ac:dyDescent="0.25">
      <c r="A840" s="6"/>
      <c r="B840" s="6"/>
    </row>
    <row r="841" spans="1:2" s="18" customFormat="1" ht="15" customHeight="1" x14ac:dyDescent="0.25">
      <c r="A841" s="6"/>
      <c r="B841" s="6"/>
    </row>
    <row r="842" spans="1:2" s="18" customFormat="1" ht="15" customHeight="1" x14ac:dyDescent="0.25">
      <c r="A842" s="6"/>
      <c r="B842" s="6"/>
    </row>
    <row r="843" spans="1:2" s="18" customFormat="1" ht="15" customHeight="1" x14ac:dyDescent="0.25">
      <c r="A843" s="6"/>
      <c r="B843" s="6"/>
    </row>
    <row r="844" spans="1:2" s="18" customFormat="1" ht="15" customHeight="1" x14ac:dyDescent="0.25">
      <c r="A844" s="6"/>
      <c r="B844" s="6"/>
    </row>
    <row r="845" spans="1:2" s="18" customFormat="1" ht="15" customHeight="1" x14ac:dyDescent="0.25">
      <c r="A845" s="6"/>
      <c r="B845" s="6"/>
    </row>
    <row r="846" spans="1:2" s="18" customFormat="1" ht="15" customHeight="1" x14ac:dyDescent="0.25">
      <c r="A846" s="6"/>
      <c r="B846" s="6"/>
    </row>
    <row r="847" spans="1:2" s="18" customFormat="1" ht="15" customHeight="1" x14ac:dyDescent="0.25">
      <c r="A847" s="6"/>
      <c r="B847" s="6"/>
    </row>
    <row r="848" spans="1:2" s="18" customFormat="1" ht="15" customHeight="1" x14ac:dyDescent="0.25">
      <c r="A848" s="6"/>
      <c r="B848" s="6"/>
    </row>
    <row r="849" spans="1:2" s="18" customFormat="1" ht="15" customHeight="1" x14ac:dyDescent="0.25">
      <c r="A849" s="6"/>
      <c r="B849" s="6"/>
    </row>
    <row r="850" spans="1:2" s="18" customFormat="1" ht="15" customHeight="1" x14ac:dyDescent="0.25">
      <c r="A850" s="6"/>
      <c r="B850" s="6"/>
    </row>
    <row r="851" spans="1:2" s="18" customFormat="1" ht="15" customHeight="1" x14ac:dyDescent="0.25">
      <c r="A851" s="6"/>
      <c r="B851" s="6"/>
    </row>
    <row r="852" spans="1:2" s="18" customFormat="1" ht="15" customHeight="1" x14ac:dyDescent="0.25">
      <c r="A852" s="6"/>
      <c r="B852" s="6"/>
    </row>
    <row r="853" spans="1:2" s="18" customFormat="1" ht="15" customHeight="1" x14ac:dyDescent="0.25">
      <c r="A853" s="6"/>
      <c r="B853" s="6"/>
    </row>
    <row r="854" spans="1:2" s="18" customFormat="1" ht="15" customHeight="1" x14ac:dyDescent="0.25">
      <c r="A854" s="6"/>
      <c r="B854" s="6"/>
    </row>
    <row r="855" spans="1:2" s="18" customFormat="1" ht="15" customHeight="1" x14ac:dyDescent="0.25">
      <c r="A855" s="6"/>
      <c r="B855" s="6"/>
    </row>
    <row r="856" spans="1:2" s="18" customFormat="1" ht="15" customHeight="1" x14ac:dyDescent="0.25">
      <c r="A856" s="6"/>
      <c r="B856" s="6"/>
    </row>
    <row r="857" spans="1:2" s="18" customFormat="1" ht="15" customHeight="1" x14ac:dyDescent="0.25">
      <c r="A857" s="6"/>
      <c r="B857" s="6"/>
    </row>
    <row r="858" spans="1:2" s="18" customFormat="1" ht="15" customHeight="1" x14ac:dyDescent="0.25">
      <c r="A858" s="6"/>
      <c r="B858" s="6"/>
    </row>
    <row r="859" spans="1:2" s="18" customFormat="1" ht="15" customHeight="1" x14ac:dyDescent="0.25">
      <c r="A859" s="6"/>
      <c r="B859" s="6"/>
    </row>
    <row r="860" spans="1:2" s="18" customFormat="1" ht="15" customHeight="1" x14ac:dyDescent="0.25">
      <c r="A860" s="6"/>
      <c r="B860" s="6"/>
    </row>
    <row r="861" spans="1:2" s="18" customFormat="1" ht="15" customHeight="1" x14ac:dyDescent="0.25">
      <c r="A861" s="6"/>
      <c r="B861" s="6"/>
    </row>
    <row r="862" spans="1:2" s="18" customFormat="1" ht="15" customHeight="1" x14ac:dyDescent="0.25">
      <c r="A862" s="6"/>
      <c r="B862" s="6"/>
    </row>
    <row r="863" spans="1:2" s="18" customFormat="1" ht="15" customHeight="1" x14ac:dyDescent="0.25">
      <c r="A863" s="6"/>
      <c r="B863" s="6"/>
    </row>
    <row r="864" spans="1:2" s="18" customFormat="1" ht="15" customHeight="1" x14ac:dyDescent="0.25">
      <c r="A864" s="6"/>
      <c r="B864" s="6"/>
    </row>
    <row r="865" spans="1:2" s="18" customFormat="1" ht="15" customHeight="1" x14ac:dyDescent="0.25">
      <c r="A865" s="6"/>
      <c r="B865" s="6"/>
    </row>
    <row r="866" spans="1:2" s="18" customFormat="1" ht="15" customHeight="1" x14ac:dyDescent="0.25">
      <c r="A866" s="6"/>
      <c r="B866" s="6"/>
    </row>
    <row r="867" spans="1:2" s="18" customFormat="1" ht="15" customHeight="1" x14ac:dyDescent="0.25">
      <c r="A867" s="6"/>
      <c r="B867" s="6"/>
    </row>
    <row r="868" spans="1:2" s="18" customFormat="1" ht="15" customHeight="1" x14ac:dyDescent="0.25">
      <c r="A868" s="6"/>
      <c r="B868" s="6"/>
    </row>
    <row r="869" spans="1:2" s="18" customFormat="1" ht="15" customHeight="1" x14ac:dyDescent="0.25">
      <c r="A869" s="6"/>
      <c r="B869" s="6"/>
    </row>
    <row r="870" spans="1:2" s="18" customFormat="1" ht="15" customHeight="1" x14ac:dyDescent="0.25">
      <c r="A870" s="6"/>
      <c r="B870" s="6"/>
    </row>
    <row r="871" spans="1:2" s="18" customFormat="1" ht="15" customHeight="1" x14ac:dyDescent="0.25">
      <c r="A871" s="6"/>
      <c r="B871" s="6"/>
    </row>
    <row r="872" spans="1:2" s="18" customFormat="1" ht="15" customHeight="1" x14ac:dyDescent="0.25">
      <c r="A872" s="6"/>
      <c r="B872" s="6"/>
    </row>
    <row r="873" spans="1:2" s="18" customFormat="1" ht="15" customHeight="1" x14ac:dyDescent="0.25">
      <c r="A873" s="6"/>
      <c r="B873" s="6"/>
    </row>
    <row r="874" spans="1:2" s="18" customFormat="1" ht="15" customHeight="1" x14ac:dyDescent="0.25">
      <c r="A874" s="6"/>
      <c r="B874" s="6"/>
    </row>
    <row r="875" spans="1:2" s="18" customFormat="1" ht="15" customHeight="1" x14ac:dyDescent="0.25">
      <c r="A875" s="6"/>
      <c r="B875" s="6"/>
    </row>
    <row r="876" spans="1:2" s="18" customFormat="1" ht="15" customHeight="1" x14ac:dyDescent="0.25">
      <c r="A876" s="6"/>
      <c r="B876" s="6"/>
    </row>
    <row r="877" spans="1:2" s="18" customFormat="1" ht="15" customHeight="1" x14ac:dyDescent="0.25">
      <c r="A877" s="6"/>
      <c r="B877" s="6"/>
    </row>
    <row r="878" spans="1:2" s="18" customFormat="1" ht="15" customHeight="1" x14ac:dyDescent="0.25">
      <c r="A878" s="6"/>
      <c r="B878" s="6"/>
    </row>
    <row r="879" spans="1:2" s="18" customFormat="1" ht="15" customHeight="1" x14ac:dyDescent="0.25">
      <c r="A879" s="6"/>
      <c r="B879" s="6"/>
    </row>
    <row r="880" spans="1:2" s="18" customFormat="1" ht="15" customHeight="1" x14ac:dyDescent="0.25">
      <c r="A880" s="6"/>
      <c r="B880" s="6"/>
    </row>
    <row r="881" spans="1:2" s="18" customFormat="1" ht="15" customHeight="1" x14ac:dyDescent="0.25">
      <c r="A881" s="6"/>
      <c r="B881" s="6"/>
    </row>
    <row r="882" spans="1:2" s="18" customFormat="1" ht="15" customHeight="1" x14ac:dyDescent="0.25">
      <c r="A882" s="6"/>
      <c r="B882" s="6"/>
    </row>
    <row r="883" spans="1:2" s="18" customFormat="1" ht="15" customHeight="1" x14ac:dyDescent="0.25">
      <c r="A883" s="6"/>
      <c r="B883" s="6"/>
    </row>
    <row r="884" spans="1:2" s="18" customFormat="1" ht="15" customHeight="1" x14ac:dyDescent="0.25">
      <c r="A884" s="6"/>
      <c r="B884" s="6"/>
    </row>
    <row r="885" spans="1:2" s="18" customFormat="1" ht="15" customHeight="1" x14ac:dyDescent="0.25">
      <c r="A885" s="6"/>
      <c r="B885" s="6"/>
    </row>
    <row r="886" spans="1:2" s="18" customFormat="1" ht="15" customHeight="1" x14ac:dyDescent="0.25">
      <c r="A886" s="6"/>
      <c r="B886" s="6"/>
    </row>
    <row r="887" spans="1:2" s="18" customFormat="1" ht="15" customHeight="1" x14ac:dyDescent="0.25">
      <c r="A887" s="6"/>
      <c r="B887" s="6"/>
    </row>
    <row r="888" spans="1:2" s="18" customFormat="1" ht="15" customHeight="1" x14ac:dyDescent="0.25">
      <c r="A888" s="6"/>
      <c r="B888" s="6"/>
    </row>
    <row r="889" spans="1:2" s="18" customFormat="1" ht="15" customHeight="1" x14ac:dyDescent="0.25">
      <c r="A889" s="6"/>
      <c r="B889" s="6"/>
    </row>
    <row r="890" spans="1:2" s="18" customFormat="1" ht="15" customHeight="1" x14ac:dyDescent="0.25">
      <c r="A890" s="6"/>
      <c r="B890" s="6"/>
    </row>
    <row r="891" spans="1:2" s="18" customFormat="1" ht="15" customHeight="1" x14ac:dyDescent="0.25">
      <c r="A891" s="6"/>
      <c r="B891" s="6"/>
    </row>
    <row r="892" spans="1:2" s="18" customFormat="1" ht="15" customHeight="1" x14ac:dyDescent="0.25">
      <c r="A892" s="6"/>
      <c r="B892" s="6"/>
    </row>
    <row r="893" spans="1:2" s="18" customFormat="1" ht="15" customHeight="1" x14ac:dyDescent="0.25">
      <c r="A893" s="6"/>
      <c r="B893" s="6"/>
    </row>
    <row r="894" spans="1:2" s="18" customFormat="1" ht="15" customHeight="1" x14ac:dyDescent="0.25">
      <c r="A894" s="6"/>
      <c r="B894" s="6"/>
    </row>
    <row r="895" spans="1:2" s="18" customFormat="1" ht="15" customHeight="1" x14ac:dyDescent="0.25">
      <c r="A895" s="6"/>
      <c r="B895" s="6"/>
    </row>
    <row r="896" spans="1:2" s="18" customFormat="1" ht="15" customHeight="1" x14ac:dyDescent="0.25">
      <c r="A896" s="6"/>
      <c r="B896" s="6"/>
    </row>
    <row r="897" spans="1:2" s="18" customFormat="1" ht="15" customHeight="1" x14ac:dyDescent="0.25">
      <c r="A897" s="6"/>
      <c r="B897" s="6"/>
    </row>
    <row r="898" spans="1:2" s="18" customFormat="1" ht="15" customHeight="1" x14ac:dyDescent="0.25">
      <c r="A898" s="6"/>
      <c r="B898" s="6"/>
    </row>
    <row r="899" spans="1:2" s="18" customFormat="1" ht="15" customHeight="1" x14ac:dyDescent="0.25">
      <c r="A899" s="6"/>
      <c r="B899" s="6"/>
    </row>
    <row r="900" spans="1:2" s="18" customFormat="1" ht="15" customHeight="1" x14ac:dyDescent="0.25">
      <c r="A900" s="6"/>
      <c r="B900" s="6"/>
    </row>
    <row r="901" spans="1:2" s="18" customFormat="1" ht="15" customHeight="1" x14ac:dyDescent="0.25">
      <c r="A901" s="6"/>
      <c r="B901" s="6"/>
    </row>
    <row r="902" spans="1:2" s="18" customFormat="1" ht="15" customHeight="1" x14ac:dyDescent="0.25">
      <c r="A902" s="6"/>
      <c r="B902" s="6"/>
    </row>
    <row r="903" spans="1:2" s="18" customFormat="1" ht="15" customHeight="1" x14ac:dyDescent="0.25">
      <c r="A903" s="6"/>
      <c r="B903" s="6"/>
    </row>
    <row r="904" spans="1:2" s="18" customFormat="1" ht="15" customHeight="1" x14ac:dyDescent="0.25">
      <c r="A904" s="6"/>
      <c r="B904" s="6"/>
    </row>
    <row r="905" spans="1:2" s="18" customFormat="1" ht="15" customHeight="1" x14ac:dyDescent="0.25">
      <c r="A905" s="6"/>
      <c r="B905" s="6"/>
    </row>
    <row r="906" spans="1:2" s="18" customFormat="1" ht="15" customHeight="1" x14ac:dyDescent="0.25">
      <c r="A906" s="6"/>
      <c r="B906" s="6"/>
    </row>
    <row r="907" spans="1:2" s="18" customFormat="1" ht="15" customHeight="1" x14ac:dyDescent="0.25">
      <c r="A907" s="6"/>
      <c r="B907" s="6"/>
    </row>
    <row r="908" spans="1:2" s="18" customFormat="1" ht="15" customHeight="1" x14ac:dyDescent="0.25">
      <c r="A908" s="6"/>
      <c r="B908" s="6"/>
    </row>
    <row r="909" spans="1:2" s="18" customFormat="1" ht="15" customHeight="1" x14ac:dyDescent="0.25">
      <c r="A909" s="6"/>
      <c r="B909" s="6"/>
    </row>
    <row r="910" spans="1:2" s="18" customFormat="1" ht="15" customHeight="1" x14ac:dyDescent="0.25">
      <c r="A910" s="6"/>
      <c r="B910" s="6"/>
    </row>
    <row r="911" spans="1:2" s="18" customFormat="1" ht="15" customHeight="1" x14ac:dyDescent="0.25">
      <c r="A911" s="6"/>
      <c r="B911" s="6"/>
    </row>
    <row r="912" spans="1:2" s="18" customFormat="1" ht="15" customHeight="1" x14ac:dyDescent="0.25">
      <c r="A912" s="6"/>
      <c r="B912" s="6"/>
    </row>
    <row r="913" spans="1:2" s="18" customFormat="1" ht="15" customHeight="1" x14ac:dyDescent="0.25">
      <c r="A913" s="6"/>
      <c r="B913" s="6"/>
    </row>
    <row r="914" spans="1:2" s="18" customFormat="1" ht="15" customHeight="1" x14ac:dyDescent="0.25">
      <c r="A914" s="6"/>
      <c r="B914" s="6"/>
    </row>
    <row r="915" spans="1:2" s="18" customFormat="1" ht="15" customHeight="1" x14ac:dyDescent="0.25">
      <c r="A915" s="6"/>
      <c r="B915" s="6"/>
    </row>
    <row r="916" spans="1:2" s="18" customFormat="1" ht="15" customHeight="1" x14ac:dyDescent="0.25">
      <c r="A916" s="6"/>
      <c r="B916" s="6"/>
    </row>
    <row r="917" spans="1:2" s="18" customFormat="1" ht="15" customHeight="1" x14ac:dyDescent="0.25">
      <c r="A917" s="6"/>
      <c r="B917" s="6"/>
    </row>
    <row r="918" spans="1:2" s="18" customFormat="1" ht="15" customHeight="1" x14ac:dyDescent="0.25">
      <c r="A918" s="6"/>
      <c r="B918" s="6"/>
    </row>
    <row r="919" spans="1:2" s="18" customFormat="1" ht="15" customHeight="1" x14ac:dyDescent="0.25">
      <c r="A919" s="6"/>
      <c r="B919" s="6"/>
    </row>
    <row r="920" spans="1:2" s="18" customFormat="1" ht="15" customHeight="1" x14ac:dyDescent="0.25">
      <c r="A920" s="6"/>
      <c r="B920" s="6"/>
    </row>
    <row r="921" spans="1:2" s="18" customFormat="1" ht="15" customHeight="1" x14ac:dyDescent="0.25">
      <c r="A921" s="6"/>
      <c r="B921" s="6"/>
    </row>
    <row r="922" spans="1:2" s="18" customFormat="1" ht="15" customHeight="1" x14ac:dyDescent="0.25">
      <c r="A922" s="6"/>
      <c r="B922" s="6"/>
    </row>
    <row r="923" spans="1:2" s="18" customFormat="1" ht="15" customHeight="1" x14ac:dyDescent="0.25">
      <c r="A923" s="6"/>
      <c r="B923" s="6"/>
    </row>
    <row r="924" spans="1:2" s="18" customFormat="1" ht="15" customHeight="1" x14ac:dyDescent="0.25">
      <c r="A924" s="6"/>
      <c r="B924" s="6"/>
    </row>
    <row r="925" spans="1:2" s="18" customFormat="1" ht="15" customHeight="1" x14ac:dyDescent="0.25">
      <c r="A925" s="6"/>
      <c r="B925" s="6"/>
    </row>
    <row r="926" spans="1:2" s="18" customFormat="1" ht="15" customHeight="1" x14ac:dyDescent="0.25">
      <c r="A926" s="6"/>
      <c r="B926" s="6"/>
    </row>
    <row r="927" spans="1:2" s="18" customFormat="1" ht="15" customHeight="1" x14ac:dyDescent="0.25">
      <c r="A927" s="6"/>
      <c r="B927" s="6"/>
    </row>
    <row r="928" spans="1:2" s="18" customFormat="1" ht="15" customHeight="1" x14ac:dyDescent="0.25">
      <c r="A928" s="6"/>
      <c r="B928" s="6"/>
    </row>
    <row r="929" spans="1:2" s="18" customFormat="1" ht="15" customHeight="1" x14ac:dyDescent="0.25">
      <c r="A929" s="6"/>
      <c r="B929" s="6"/>
    </row>
    <row r="930" spans="1:2" s="18" customFormat="1" ht="15" customHeight="1" x14ac:dyDescent="0.25">
      <c r="A930" s="6"/>
      <c r="B930" s="6"/>
    </row>
    <row r="931" spans="1:2" s="18" customFormat="1" ht="15" customHeight="1" x14ac:dyDescent="0.25">
      <c r="A931" s="6"/>
      <c r="B931" s="6"/>
    </row>
    <row r="932" spans="1:2" s="18" customFormat="1" ht="15" customHeight="1" x14ac:dyDescent="0.25">
      <c r="A932" s="6"/>
      <c r="B932" s="6"/>
    </row>
    <row r="933" spans="1:2" s="18" customFormat="1" ht="15" customHeight="1" x14ac:dyDescent="0.25">
      <c r="A933" s="6"/>
      <c r="B933" s="6"/>
    </row>
    <row r="934" spans="1:2" s="18" customFormat="1" ht="15" customHeight="1" x14ac:dyDescent="0.25">
      <c r="A934" s="6"/>
      <c r="B934" s="6"/>
    </row>
    <row r="935" spans="1:2" s="18" customFormat="1" ht="15" customHeight="1" x14ac:dyDescent="0.25">
      <c r="A935" s="6"/>
      <c r="B935" s="6"/>
    </row>
    <row r="936" spans="1:2" s="18" customFormat="1" ht="15" customHeight="1" x14ac:dyDescent="0.25">
      <c r="A936" s="6"/>
      <c r="B936" s="6"/>
    </row>
    <row r="937" spans="1:2" s="18" customFormat="1" ht="15" customHeight="1" x14ac:dyDescent="0.25">
      <c r="A937" s="6"/>
      <c r="B937" s="6"/>
    </row>
    <row r="938" spans="1:2" s="18" customFormat="1" ht="15" customHeight="1" x14ac:dyDescent="0.25">
      <c r="A938" s="6"/>
      <c r="B938" s="6"/>
    </row>
    <row r="939" spans="1:2" s="18" customFormat="1" ht="15" customHeight="1" x14ac:dyDescent="0.25">
      <c r="A939" s="6"/>
      <c r="B939" s="6"/>
    </row>
    <row r="940" spans="1:2" s="18" customFormat="1" ht="15" customHeight="1" x14ac:dyDescent="0.25">
      <c r="A940" s="6"/>
      <c r="B940" s="6"/>
    </row>
    <row r="941" spans="1:2" s="18" customFormat="1" ht="15" customHeight="1" x14ac:dyDescent="0.25">
      <c r="A941" s="6"/>
      <c r="B941" s="6"/>
    </row>
    <row r="942" spans="1:2" s="18" customFormat="1" ht="15" customHeight="1" x14ac:dyDescent="0.25">
      <c r="A942" s="6"/>
      <c r="B942" s="6"/>
    </row>
    <row r="943" spans="1:2" s="18" customFormat="1" ht="15" customHeight="1" x14ac:dyDescent="0.25">
      <c r="A943" s="6"/>
      <c r="B943" s="6"/>
    </row>
    <row r="944" spans="1:2" s="18" customFormat="1" ht="15" customHeight="1" x14ac:dyDescent="0.25">
      <c r="A944" s="6"/>
      <c r="B944" s="6"/>
    </row>
    <row r="945" spans="1:2" s="18" customFormat="1" ht="15" customHeight="1" x14ac:dyDescent="0.25">
      <c r="A945" s="6"/>
      <c r="B945" s="6"/>
    </row>
    <row r="946" spans="1:2" s="18" customFormat="1" ht="15" customHeight="1" x14ac:dyDescent="0.25">
      <c r="A946" s="6"/>
      <c r="B946" s="6"/>
    </row>
    <row r="947" spans="1:2" s="18" customFormat="1" ht="15" customHeight="1" x14ac:dyDescent="0.25">
      <c r="A947" s="6"/>
      <c r="B947" s="6"/>
    </row>
    <row r="948" spans="1:2" s="18" customFormat="1" ht="15" customHeight="1" x14ac:dyDescent="0.25">
      <c r="A948" s="6"/>
      <c r="B948" s="6"/>
    </row>
    <row r="949" spans="1:2" s="18" customFormat="1" ht="15" customHeight="1" x14ac:dyDescent="0.25">
      <c r="A949" s="6"/>
      <c r="B949" s="6"/>
    </row>
    <row r="950" spans="1:2" s="18" customFormat="1" ht="15" customHeight="1" x14ac:dyDescent="0.25">
      <c r="A950" s="6"/>
      <c r="B950" s="6"/>
    </row>
    <row r="951" spans="1:2" s="18" customFormat="1" ht="15" customHeight="1" x14ac:dyDescent="0.25">
      <c r="A951" s="6"/>
      <c r="B951" s="6"/>
    </row>
    <row r="952" spans="1:2" s="18" customFormat="1" ht="15" customHeight="1" x14ac:dyDescent="0.25">
      <c r="A952" s="6"/>
      <c r="B952" s="6"/>
    </row>
    <row r="953" spans="1:2" s="18" customFormat="1" ht="15" customHeight="1" x14ac:dyDescent="0.25">
      <c r="A953" s="6"/>
      <c r="B953" s="6"/>
    </row>
    <row r="954" spans="1:2" s="18" customFormat="1" ht="15" customHeight="1" x14ac:dyDescent="0.25">
      <c r="A954" s="6"/>
      <c r="B954" s="6"/>
    </row>
    <row r="955" spans="1:2" s="18" customFormat="1" ht="15" customHeight="1" x14ac:dyDescent="0.25">
      <c r="A955" s="6"/>
      <c r="B955" s="6"/>
    </row>
    <row r="956" spans="1:2" s="18" customFormat="1" ht="15" customHeight="1" x14ac:dyDescent="0.25">
      <c r="A956" s="6"/>
      <c r="B956" s="6"/>
    </row>
    <row r="957" spans="1:2" s="18" customFormat="1" ht="15" customHeight="1" x14ac:dyDescent="0.25">
      <c r="A957" s="6"/>
      <c r="B957" s="6"/>
    </row>
    <row r="958" spans="1:2" s="18" customFormat="1" ht="15" customHeight="1" x14ac:dyDescent="0.25">
      <c r="A958" s="6"/>
      <c r="B958" s="6"/>
    </row>
    <row r="959" spans="1:2" s="18" customFormat="1" ht="15" customHeight="1" x14ac:dyDescent="0.25">
      <c r="A959" s="6"/>
      <c r="B959" s="6"/>
    </row>
    <row r="960" spans="1:2" s="18" customFormat="1" ht="15" customHeight="1" x14ac:dyDescent="0.25">
      <c r="A960" s="6"/>
      <c r="B960" s="6"/>
    </row>
    <row r="961" spans="1:2" s="18" customFormat="1" ht="15" customHeight="1" x14ac:dyDescent="0.25">
      <c r="A961" s="6"/>
      <c r="B961" s="6"/>
    </row>
    <row r="962" spans="1:2" s="18" customFormat="1" ht="15" customHeight="1" x14ac:dyDescent="0.25">
      <c r="A962" s="6"/>
      <c r="B962" s="6"/>
    </row>
    <row r="963" spans="1:2" s="18" customFormat="1" ht="15" customHeight="1" x14ac:dyDescent="0.25">
      <c r="A963" s="6"/>
      <c r="B963" s="6"/>
    </row>
    <row r="964" spans="1:2" s="18" customFormat="1" ht="15" customHeight="1" x14ac:dyDescent="0.25">
      <c r="A964" s="6"/>
      <c r="B964" s="6"/>
    </row>
    <row r="965" spans="1:2" s="18" customFormat="1" ht="15" customHeight="1" x14ac:dyDescent="0.25">
      <c r="A965" s="6"/>
      <c r="B965" s="6"/>
    </row>
  </sheetData>
  <mergeCells count="3">
    <mergeCell ref="H1:I1"/>
    <mergeCell ref="J3:N3"/>
    <mergeCell ref="J4:L4"/>
  </mergeCells>
  <conditionalFormatting sqref="B3:B177 B235 B179:B202 B248:B320">
    <cfRule type="expression" dxfId="63" priority="233" stopIfTrue="1">
      <formula>B3="Перекупное"</formula>
    </cfRule>
    <cfRule type="expression" dxfId="62" priority="234" stopIfTrue="1">
      <formula>B3="В производстве"</formula>
    </cfRule>
  </conditionalFormatting>
  <conditionalFormatting sqref="B203:B234">
    <cfRule type="expression" dxfId="61" priority="231" stopIfTrue="1">
      <formula>B203="Перекупное"</formula>
    </cfRule>
    <cfRule type="expression" dxfId="60" priority="232" stopIfTrue="1">
      <formula>B203="В производстве"</formula>
    </cfRule>
  </conditionalFormatting>
  <conditionalFormatting sqref="A381:B497 A324:A380 B321:B377">
    <cfRule type="expression" dxfId="59" priority="235" stopIfTrue="1">
      <formula>#REF!="Перекупное"</formula>
    </cfRule>
    <cfRule type="expression" dxfId="58" priority="236" stopIfTrue="1">
      <formula>#REF!="В производстве"</formula>
    </cfRule>
  </conditionalFormatting>
  <conditionalFormatting sqref="F3:F177 F179:F235 F248:F497">
    <cfRule type="expression" dxfId="57" priority="237" stopIfTrue="1">
      <formula>B3="Перекупное"</formula>
    </cfRule>
    <cfRule type="expression" dxfId="56" priority="238" stopIfTrue="1">
      <formula>B3="в производстве"</formula>
    </cfRule>
  </conditionalFormatting>
  <conditionalFormatting sqref="E3:E177 E179:E235 E248:E497">
    <cfRule type="expression" dxfId="55" priority="239" stopIfTrue="1">
      <formula>B3="Перекупное"</formula>
    </cfRule>
    <cfRule type="expression" dxfId="54" priority="240" stopIfTrue="1">
      <formula>B3="В производстве"</formula>
    </cfRule>
  </conditionalFormatting>
  <conditionalFormatting sqref="D3:D177 D179:D235 D248:D497">
    <cfRule type="expression" dxfId="53" priority="241" stopIfTrue="1">
      <formula>B3="Перекупное"</formula>
    </cfRule>
    <cfRule type="expression" dxfId="52" priority="242" stopIfTrue="1">
      <formula>B3="В производстве"</formula>
    </cfRule>
  </conditionalFormatting>
  <conditionalFormatting sqref="C3:C177 C179:C235 C248:C497">
    <cfRule type="expression" dxfId="51" priority="243" stopIfTrue="1">
      <formula>B3="Перекупное"</formula>
    </cfRule>
    <cfRule type="expression" dxfId="50" priority="244" stopIfTrue="1">
      <formula>B3="В производстве"</formula>
    </cfRule>
  </conditionalFormatting>
  <conditionalFormatting sqref="A3:A177 A179:A235 A248:A323">
    <cfRule type="expression" dxfId="49" priority="245" stopIfTrue="1">
      <formula>B3="Перекупное"</formula>
    </cfRule>
    <cfRule type="expression" dxfId="48" priority="246" stopIfTrue="1">
      <formula>B3="В производстве"</formula>
    </cfRule>
  </conditionalFormatting>
  <conditionalFormatting sqref="B178">
    <cfRule type="expression" dxfId="47" priority="37" stopIfTrue="1">
      <formula>B178="Перекупное"</formula>
    </cfRule>
    <cfRule type="expression" dxfId="46" priority="38" stopIfTrue="1">
      <formula>B178="В производстве"</formula>
    </cfRule>
  </conditionalFormatting>
  <conditionalFormatting sqref="F178">
    <cfRule type="expression" dxfId="45" priority="39" stopIfTrue="1">
      <formula>B178="Перекупное"</formula>
    </cfRule>
    <cfRule type="expression" dxfId="44" priority="40" stopIfTrue="1">
      <formula>B178="в производстве"</formula>
    </cfRule>
  </conditionalFormatting>
  <conditionalFormatting sqref="E178">
    <cfRule type="expression" dxfId="43" priority="41" stopIfTrue="1">
      <formula>B178="Перекупное"</formula>
    </cfRule>
    <cfRule type="expression" dxfId="42" priority="42" stopIfTrue="1">
      <formula>B178="В производстве"</formula>
    </cfRule>
  </conditionalFormatting>
  <conditionalFormatting sqref="D178">
    <cfRule type="expression" dxfId="41" priority="43" stopIfTrue="1">
      <formula>B178="Перекупное"</formula>
    </cfRule>
    <cfRule type="expression" dxfId="40" priority="44" stopIfTrue="1">
      <formula>B178="В производстве"</formula>
    </cfRule>
  </conditionalFormatting>
  <conditionalFormatting sqref="C178">
    <cfRule type="expression" dxfId="39" priority="45" stopIfTrue="1">
      <formula>B178="Перекупное"</formula>
    </cfRule>
    <cfRule type="expression" dxfId="38" priority="46" stopIfTrue="1">
      <formula>B178="В производстве"</formula>
    </cfRule>
  </conditionalFormatting>
  <conditionalFormatting sqref="A178">
    <cfRule type="expression" dxfId="37" priority="47" stopIfTrue="1">
      <formula>B178="Перекупное"</formula>
    </cfRule>
    <cfRule type="expression" dxfId="36" priority="48" stopIfTrue="1">
      <formula>B178="В производстве"</formula>
    </cfRule>
  </conditionalFormatting>
  <conditionalFormatting sqref="B236">
    <cfRule type="expression" dxfId="35" priority="25" stopIfTrue="1">
      <formula>B236="Перекупное"</formula>
    </cfRule>
    <cfRule type="expression" dxfId="34" priority="26" stopIfTrue="1">
      <formula>B236="В производстве"</formula>
    </cfRule>
  </conditionalFormatting>
  <conditionalFormatting sqref="F236">
    <cfRule type="expression" dxfId="33" priority="27" stopIfTrue="1">
      <formula>B236="Перекупное"</formula>
    </cfRule>
    <cfRule type="expression" dxfId="32" priority="28" stopIfTrue="1">
      <formula>B236="в производстве"</formula>
    </cfRule>
  </conditionalFormatting>
  <conditionalFormatting sqref="E236">
    <cfRule type="expression" dxfId="31" priority="29" stopIfTrue="1">
      <formula>B236="Перекупное"</formula>
    </cfRule>
    <cfRule type="expression" dxfId="30" priority="30" stopIfTrue="1">
      <formula>B236="В производстве"</formula>
    </cfRule>
  </conditionalFormatting>
  <conditionalFormatting sqref="D236">
    <cfRule type="expression" dxfId="29" priority="31" stopIfTrue="1">
      <formula>B236="Перекупное"</formula>
    </cfRule>
    <cfRule type="expression" dxfId="28" priority="32" stopIfTrue="1">
      <formula>B236="В производстве"</formula>
    </cfRule>
  </conditionalFormatting>
  <conditionalFormatting sqref="C236">
    <cfRule type="expression" dxfId="27" priority="33" stopIfTrue="1">
      <formula>B236="Перекупное"</formula>
    </cfRule>
    <cfRule type="expression" dxfId="26" priority="34" stopIfTrue="1">
      <formula>B236="В производстве"</formula>
    </cfRule>
  </conditionalFormatting>
  <conditionalFormatting sqref="A236">
    <cfRule type="expression" dxfId="25" priority="35" stopIfTrue="1">
      <formula>B236="Перекупное"</formula>
    </cfRule>
    <cfRule type="expression" dxfId="24" priority="36" stopIfTrue="1">
      <formula>B236="В производстве"</formula>
    </cfRule>
  </conditionalFormatting>
  <conditionalFormatting sqref="B237:B245">
    <cfRule type="expression" dxfId="23" priority="13" stopIfTrue="1">
      <formula>B237="Перекупное"</formula>
    </cfRule>
    <cfRule type="expression" dxfId="22" priority="14" stopIfTrue="1">
      <formula>B237="В производстве"</formula>
    </cfRule>
  </conditionalFormatting>
  <conditionalFormatting sqref="F237:F245">
    <cfRule type="expression" dxfId="21" priority="15" stopIfTrue="1">
      <formula>B237="Перекупное"</formula>
    </cfRule>
    <cfRule type="expression" dxfId="20" priority="16" stopIfTrue="1">
      <formula>B237="в производстве"</formula>
    </cfRule>
  </conditionalFormatting>
  <conditionalFormatting sqref="E237:E245">
    <cfRule type="expression" dxfId="19" priority="17" stopIfTrue="1">
      <formula>B237="Перекупное"</formula>
    </cfRule>
    <cfRule type="expression" dxfId="18" priority="18" stopIfTrue="1">
      <formula>B237="В производстве"</formula>
    </cfRule>
  </conditionalFormatting>
  <conditionalFormatting sqref="D237:D245">
    <cfRule type="expression" dxfId="17" priority="19" stopIfTrue="1">
      <formula>B237="Перекупное"</formula>
    </cfRule>
    <cfRule type="expression" dxfId="16" priority="20" stopIfTrue="1">
      <formula>B237="В производстве"</formula>
    </cfRule>
  </conditionalFormatting>
  <conditionalFormatting sqref="C237:C245">
    <cfRule type="expression" dxfId="15" priority="21" stopIfTrue="1">
      <formula>B237="Перекупное"</formula>
    </cfRule>
    <cfRule type="expression" dxfId="14" priority="22" stopIfTrue="1">
      <formula>B237="В производстве"</formula>
    </cfRule>
  </conditionalFormatting>
  <conditionalFormatting sqref="A237:A245">
    <cfRule type="expression" dxfId="13" priority="23" stopIfTrue="1">
      <formula>B237="Перекупное"</formula>
    </cfRule>
    <cfRule type="expression" dxfId="12" priority="24" stopIfTrue="1">
      <formula>B237="В производстве"</formula>
    </cfRule>
  </conditionalFormatting>
  <conditionalFormatting sqref="B246:B247">
    <cfRule type="expression" dxfId="11" priority="1" stopIfTrue="1">
      <formula>B246="Перекупное"</formula>
    </cfRule>
    <cfRule type="expression" dxfId="10" priority="2" stopIfTrue="1">
      <formula>B246="В производстве"</formula>
    </cfRule>
  </conditionalFormatting>
  <conditionalFormatting sqref="F246:F247">
    <cfRule type="expression" dxfId="9" priority="3" stopIfTrue="1">
      <formula>B246="Перекупное"</formula>
    </cfRule>
    <cfRule type="expression" dxfId="8" priority="4" stopIfTrue="1">
      <formula>B246="в производстве"</formula>
    </cfRule>
  </conditionalFormatting>
  <conditionalFormatting sqref="E246:E247">
    <cfRule type="expression" dxfId="7" priority="5" stopIfTrue="1">
      <formula>B246="Перекупное"</formula>
    </cfRule>
    <cfRule type="expression" dxfId="6" priority="6" stopIfTrue="1">
      <formula>B246="В производстве"</formula>
    </cfRule>
  </conditionalFormatting>
  <conditionalFormatting sqref="D246:D247">
    <cfRule type="expression" dxfId="5" priority="7" stopIfTrue="1">
      <formula>B246="Перекупное"</formula>
    </cfRule>
    <cfRule type="expression" dxfId="4" priority="8" stopIfTrue="1">
      <formula>B246="В производстве"</formula>
    </cfRule>
  </conditionalFormatting>
  <conditionalFormatting sqref="C246:C247">
    <cfRule type="expression" dxfId="3" priority="9" stopIfTrue="1">
      <formula>B246="Перекупное"</formula>
    </cfRule>
    <cfRule type="expression" dxfId="2" priority="10" stopIfTrue="1">
      <formula>B246="В производстве"</formula>
    </cfRule>
  </conditionalFormatting>
  <conditionalFormatting sqref="A246:A247">
    <cfRule type="expression" dxfId="1" priority="11" stopIfTrue="1">
      <formula>B246="Перекупное"</formula>
    </cfRule>
    <cfRule type="expression" dxfId="0" priority="12" stopIfTrue="1">
      <formula>B246="В производстве"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B3" sqref="B3"/>
    </sheetView>
  </sheetViews>
  <sheetFormatPr defaultRowHeight="15" x14ac:dyDescent="0.25"/>
  <cols>
    <col min="1" max="1" width="4.7109375" customWidth="1"/>
    <col min="2" max="2" width="49.5703125" bestFit="1" customWidth="1"/>
    <col min="3" max="3" width="6.7109375" customWidth="1"/>
    <col min="4" max="4" width="11.5703125" bestFit="1" customWidth="1"/>
    <col min="5" max="5" width="12.140625" customWidth="1"/>
    <col min="6" max="6" width="16" customWidth="1"/>
  </cols>
  <sheetData>
    <row r="1" spans="1:6" x14ac:dyDescent="0.25">
      <c r="A1" s="327" t="s">
        <v>321</v>
      </c>
      <c r="B1" s="327"/>
      <c r="C1" s="327"/>
      <c r="D1" s="327"/>
      <c r="E1" s="327"/>
      <c r="F1" s="327"/>
    </row>
    <row r="2" spans="1:6" ht="30" x14ac:dyDescent="0.25">
      <c r="A2" s="94" t="s">
        <v>320</v>
      </c>
      <c r="B2" s="92" t="s">
        <v>74</v>
      </c>
      <c r="C2" s="94" t="s">
        <v>318</v>
      </c>
      <c r="D2" s="92" t="s">
        <v>317</v>
      </c>
      <c r="E2" s="92" t="s">
        <v>66</v>
      </c>
      <c r="F2" s="92" t="s">
        <v>319</v>
      </c>
    </row>
    <row r="3" spans="1:6" x14ac:dyDescent="0.25">
      <c r="A3" s="328">
        <f>IF(B3="","",COUNTA($B$3:B3))</f>
        <v>1</v>
      </c>
      <c r="B3" s="93" t="str">
        <f t="array" ref="B3">IFERROR(INDEX(Итого!A$16:A$50,SMALL(IF(Итого!$K$16:$K$50&gt;0,ROW(Итого!$A$16:$A$50)-15),ROW(A1))),"")</f>
        <v>Коуш 14</v>
      </c>
      <c r="C3" s="93" t="str">
        <f t="array" ref="C3">IFERROR(INDEX(Итого!F$16:F$50,SMALL(IF(Итого!$K$16:$K$50&gt;0,ROW(Итого!$A$16:$A$50)-15),ROW(B1))),"")</f>
        <v>шт.</v>
      </c>
      <c r="D3" s="93">
        <f t="array" ref="D3">IFERROR(INDEX(Итого!K$16:K$50,SMALL(IF(Итого!$K$16:$K$50&gt;0,ROW(Итого!$A$16:$A$50)-15),ROW(C1))),"")</f>
        <v>25</v>
      </c>
      <c r="E3" s="93">
        <f t="array" ref="E3">IFERROR(INDEX(Итого!M$16:M$50,SMALL(IF(Итого!$K$16:$K$50&gt;0,ROW(Итого!$A$16:$A$50)-15),ROW(D1))),"")</f>
        <v>22.5</v>
      </c>
      <c r="F3" s="93">
        <f t="array" ref="F3">IFERROR(INDEX(Итого!O$16:O$50,SMALL(IF(Итого!$K$16:$K$50&gt;0,ROW(Итого!$A$16:$A$50)-15),ROW(E1))),"")</f>
        <v>562.5</v>
      </c>
    </row>
    <row r="4" spans="1:6" x14ac:dyDescent="0.25">
      <c r="A4" s="328">
        <f>IF(B4="","",COUNTA($B$3:B4))</f>
        <v>2</v>
      </c>
      <c r="B4" s="93" t="str">
        <f t="array" ref="B4">IFERROR(INDEX(Итого!$A$16:$A$50,SMALL(IF(Итого!$K$16:$K$50&gt;0,ROW(Итого!$A$16:$A$50)-15),ROW(A2))),"")</f>
        <v>Зажим 14</v>
      </c>
      <c r="C4" s="93" t="str">
        <f t="array" ref="C4">IFERROR(INDEX(Итого!F$16:F$50,SMALL(IF(Итого!$K$16:$K$50&gt;0,ROW(Итого!$A$16:$A$50)-15),ROW(B2))),"")</f>
        <v>шт.</v>
      </c>
      <c r="D4" s="93">
        <f t="array" ref="D4">IFERROR(INDEX(Итого!K$16:K$50,SMALL(IF(Итого!$K$16:$K$50&gt;0,ROW(Итого!$A$16:$A$50)-15),ROW(C2))),"")</f>
        <v>200</v>
      </c>
      <c r="E4" s="93">
        <f t="array" ref="E4">IFERROR(INDEX(Итого!M$16:M$50,SMALL(IF(Итого!$K$16:$K$50&gt;0,ROW(Итого!$A$16:$A$50)-15),ROW(D2))),"")</f>
        <v>27.8</v>
      </c>
      <c r="F4" s="93">
        <f t="array" ref="F4">IFERROR(INDEX(Итого!O$16:O$50,SMALL(IF(Итого!$K$16:$K$50&gt;0,ROW(Итого!$A$16:$A$50)-15),ROW(E2))),"")</f>
        <v>5560</v>
      </c>
    </row>
    <row r="5" spans="1:6" x14ac:dyDescent="0.25">
      <c r="A5" s="328">
        <f>IF(B5="","",COUNTA($B$3:B5))</f>
        <v>3</v>
      </c>
      <c r="B5" s="93" t="str">
        <f t="array" ref="B5">IFERROR(INDEX(Итого!$A$16:$A$50,SMALL(IF(Итого!$K$16:$K$50&gt;0,ROW(Итого!$A$16:$A$50)-15),ROW(A3))),"")</f>
        <v>Шнур плетеный С/С 5 мм</v>
      </c>
      <c r="C5" s="93" t="str">
        <f t="array" ref="C5">IFERROR(INDEX(Итого!F$16:F$50,SMALL(IF(Итого!$K$16:$K$50&gt;0,ROW(Итого!$A$16:$A$50)-15),ROW(B3))),"")</f>
        <v>м.п.</v>
      </c>
      <c r="D5" s="93">
        <f t="array" ref="D5">IFERROR(INDEX(Итого!K$16:K$50,SMALL(IF(Итого!$K$16:$K$50&gt;0,ROW(Итого!$A$16:$A$50)-15),ROW(C3))),"")</f>
        <v>4000</v>
      </c>
      <c r="E5" s="93">
        <f t="array" ref="E5">IFERROR(INDEX(Итого!M$16:M$50,SMALL(IF(Итого!$K$16:$K$50&gt;0,ROW(Итого!$A$16:$A$50)-15),ROW(D3))),"")</f>
        <v>6.2</v>
      </c>
      <c r="F5" s="93">
        <f t="array" ref="F5">IFERROR(INDEX(Итого!O$16:O$50,SMALL(IF(Итого!$K$16:$K$50&gt;0,ROW(Итого!$A$16:$A$50)-15),ROW(E3))),"")</f>
        <v>24800</v>
      </c>
    </row>
    <row r="6" spans="1:6" x14ac:dyDescent="0.25">
      <c r="A6" s="328">
        <f>IF(B6="","",COUNTA($B$3:B6))</f>
        <v>4</v>
      </c>
      <c r="B6" s="93" t="str">
        <f t="array" ref="B6">IFERROR(INDEX(Итого!$A$16:$A$50,SMALL(IF(Итого!$K$16:$K$50&gt;0,ROW(Итого!$A$16:$A$50)-15),ROW(A4))),"")</f>
        <v>Шнур плетеный С/С 8 мм</v>
      </c>
      <c r="C6" s="93" t="str">
        <f t="array" ref="C6">IFERROR(INDEX(Итого!F$16:F$50,SMALL(IF(Итого!$K$16:$K$50&gt;0,ROW(Итого!$A$16:$A$50)-15),ROW(B4))),"")</f>
        <v>м.п.</v>
      </c>
      <c r="D6" s="93">
        <f t="array" ref="D6">IFERROR(INDEX(Итого!K$16:K$50,SMALL(IF(Итого!$K$16:$K$50&gt;0,ROW(Итого!$A$16:$A$50)-15),ROW(C4))),"")</f>
        <v>9000</v>
      </c>
      <c r="E6" s="93">
        <f t="array" ref="E6">IFERROR(INDEX(Итого!M$16:M$50,SMALL(IF(Итого!$K$16:$K$50&gt;0,ROW(Итого!$A$16:$A$50)-15),ROW(D4))),"")</f>
        <v>12.8</v>
      </c>
      <c r="F6" s="93">
        <f t="array" ref="F6">IFERROR(INDEX(Итого!O$16:O$50,SMALL(IF(Итого!$K$16:$K$50&gt;0,ROW(Итого!$A$16:$A$50)-15),ROW(E4))),"")</f>
        <v>115200</v>
      </c>
    </row>
    <row r="7" spans="1:6" x14ac:dyDescent="0.25">
      <c r="A7" s="328">
        <f>IF(B7="","",COUNTA($B$3:B7))</f>
        <v>5</v>
      </c>
      <c r="B7" s="93" t="str">
        <f t="array" ref="B7">IFERROR(INDEX(Итого!$A$16:$A$50,SMALL(IF(Итого!$K$16:$K$50&gt;0,ROW(Итого!$A$16:$A$50)-15),ROW(A5))),"")</f>
        <v>Шнур плетеный С/С 10 мм</v>
      </c>
      <c r="C7" s="93" t="str">
        <f t="array" ref="C7">IFERROR(INDEX(Итого!F$16:F$50,SMALL(IF(Итого!$K$16:$K$50&gt;0,ROW(Итого!$A$16:$A$50)-15),ROW(B5))),"")</f>
        <v>м.п.</v>
      </c>
      <c r="D7" s="93">
        <f t="array" ref="D7">IFERROR(INDEX(Итого!K$16:K$50,SMALL(IF(Итого!$K$16:$K$50&gt;0,ROW(Итого!$A$16:$A$50)-15),ROW(C5))),"")</f>
        <v>9000</v>
      </c>
      <c r="E7" s="93">
        <f t="array" ref="E7">IFERROR(INDEX(Итого!M$16:M$50,SMALL(IF(Итого!$K$16:$K$50&gt;0,ROW(Итого!$A$16:$A$50)-15),ROW(D5))),"")</f>
        <v>22.7</v>
      </c>
      <c r="F7" s="93">
        <f t="array" ref="F7">IFERROR(INDEX(Итого!O$16:O$50,SMALL(IF(Итого!$K$16:$K$50&gt;0,ROW(Итого!$A$16:$A$50)-15),ROW(E5))),"")</f>
        <v>204300</v>
      </c>
    </row>
    <row r="8" spans="1:6" x14ac:dyDescent="0.25">
      <c r="A8" s="328">
        <f>IF(B8="","",COUNTA($B$3:B8))</f>
        <v>6</v>
      </c>
      <c r="B8" s="93" t="str">
        <f t="array" ref="B8">IFERROR(INDEX(Итого!$A$16:$A$50,SMALL(IF(Итого!$K$16:$K$50&gt;0,ROW(Итого!$A$16:$A$50)-15),ROW(A6))),"")</f>
        <v>Шнур В331 5 мм цветной</v>
      </c>
      <c r="C8" s="93" t="str">
        <f t="array" ref="C8">IFERROR(INDEX(Итого!F$16:F$50,SMALL(IF(Итого!$K$16:$K$50&gt;0,ROW(Итого!$A$16:$A$50)-15),ROW(B6))),"")</f>
        <v>м.п.</v>
      </c>
      <c r="D8" s="93">
        <f t="array" ref="D8">IFERROR(INDEX(Итого!K$16:K$50,SMALL(IF(Итого!$K$16:$K$50&gt;0,ROW(Итого!$A$16:$A$50)-15),ROW(C6))),"")</f>
        <v>4000</v>
      </c>
      <c r="E8" s="93">
        <f t="array" ref="E8">IFERROR(INDEX(Итого!M$16:M$50,SMALL(IF(Итого!$K$16:$K$50&gt;0,ROW(Итого!$A$16:$A$50)-15),ROW(D6))),"")</f>
        <v>2.5</v>
      </c>
      <c r="F8" s="93">
        <f t="array" ref="F8">IFERROR(INDEX(Итого!O$16:O$50,SMALL(IF(Итого!$K$16:$K$50&gt;0,ROW(Итого!$A$16:$A$50)-15),ROW(E6))),"")</f>
        <v>10000</v>
      </c>
    </row>
    <row r="9" spans="1:6" x14ac:dyDescent="0.25">
      <c r="A9" s="328">
        <f>IF(B9="","",COUNTA($B$3:B9))</f>
        <v>7</v>
      </c>
      <c r="B9" s="93" t="str">
        <f t="array" ref="B9">IFERROR(INDEX(Итого!$A$16:$A$50,SMALL(IF(Итого!$K$16:$K$50&gt;0,ROW(Итого!$A$16:$A$50)-15),ROW(A7))),"")</f>
        <v>Шнур В965 8 мм</v>
      </c>
      <c r="C9" s="93" t="str">
        <f t="array" ref="C9">IFERROR(INDEX(Итого!F$16:F$50,SMALL(IF(Итого!$K$16:$K$50&gt;0,ROW(Итого!$A$16:$A$50)-15),ROW(B7))),"")</f>
        <v>м.п.</v>
      </c>
      <c r="D9" s="93">
        <f t="array" ref="D9">IFERROR(INDEX(Итого!K$16:K$50,SMALL(IF(Итого!$K$16:$K$50&gt;0,ROW(Итого!$A$16:$A$50)-15),ROW(C7))),"")</f>
        <v>9000</v>
      </c>
      <c r="E9" s="93">
        <f t="array" ref="E9">IFERROR(INDEX(Итого!M$16:M$50,SMALL(IF(Итого!$K$16:$K$50&gt;0,ROW(Итого!$A$16:$A$50)-15),ROW(D7))),"")</f>
        <v>5.5</v>
      </c>
      <c r="F9" s="93">
        <f t="array" ref="F9">IFERROR(INDEX(Итого!O$16:O$50,SMALL(IF(Итого!$K$16:$K$50&gt;0,ROW(Итого!$A$16:$A$50)-15),ROW(E7))),"")</f>
        <v>49500</v>
      </c>
    </row>
    <row r="10" spans="1:6" x14ac:dyDescent="0.25">
      <c r="A10" s="328">
        <f>IF(B10="","",COUNTA($B$3:B10))</f>
        <v>8</v>
      </c>
      <c r="B10" s="93" t="str">
        <f t="array" ref="B10">IFERROR(INDEX(Итого!$A$16:$A$50,SMALL(IF(Итого!$K$16:$K$50&gt;0,ROW(Итого!$A$16:$A$50)-15),ROW(A8))),"")</f>
        <v>Трубка термоусадочная 9,5/4,8 мм (1м) ТУТ</v>
      </c>
      <c r="C10" s="93" t="str">
        <f t="array" ref="C10">IFERROR(INDEX(Итого!F$16:F$50,SMALL(IF(Итого!$K$16:$K$50&gt;0,ROW(Итого!$A$16:$A$50)-15),ROW(B8))),"")</f>
        <v>м.п.</v>
      </c>
      <c r="D10" s="93">
        <f t="array" ref="D10">IFERROR(INDEX(Итого!K$16:K$50,SMALL(IF(Итого!$K$16:$K$50&gt;0,ROW(Итого!$A$16:$A$50)-15),ROW(C8))),"")</f>
        <v>30</v>
      </c>
      <c r="E10" s="93">
        <f t="array" ref="E10">IFERROR(INDEX(Итого!M$16:M$50,SMALL(IF(Итого!$K$16:$K$50&gt;0,ROW(Итого!$A$16:$A$50)-15),ROW(D8))),"")</f>
        <v>38.6</v>
      </c>
      <c r="F10" s="93">
        <f t="array" ref="F10">IFERROR(INDEX(Итого!O$16:O$50,SMALL(IF(Итого!$K$16:$K$50&gt;0,ROW(Итого!$A$16:$A$50)-15),ROW(E8))),"")</f>
        <v>1158</v>
      </c>
    </row>
    <row r="11" spans="1:6" x14ac:dyDescent="0.25">
      <c r="A11" s="328">
        <f>IF(B11="","",COUNTA($B$3:B11))</f>
        <v>9</v>
      </c>
      <c r="B11" s="93" t="str">
        <f t="array" ref="B11">IFERROR(INDEX(Итого!$A$16:$A$50,SMALL(IF(Итого!$K$16:$K$50&gt;0,ROW(Итого!$A$16:$A$50)-15),ROW(A9))),"")</f>
        <v>Трубка термоусадочная12,7/6,4 мм (1м) ТУТ</v>
      </c>
      <c r="C11" s="93" t="str">
        <f t="array" ref="C11">IFERROR(INDEX(Итого!F$16:F$50,SMALL(IF(Итого!$K$16:$K$50&gt;0,ROW(Итого!$A$16:$A$50)-15),ROW(B9))),"")</f>
        <v>м.п.</v>
      </c>
      <c r="D11" s="93">
        <f t="array" ref="D11">IFERROR(INDEX(Итого!K$16:K$50,SMALL(IF(Итого!$K$16:$K$50&gt;0,ROW(Итого!$A$16:$A$50)-15),ROW(C9))),"")</f>
        <v>60</v>
      </c>
      <c r="E11" s="93">
        <f t="array" ref="E11">IFERROR(INDEX(Итого!M$16:M$50,SMALL(IF(Итого!$K$16:$K$50&gt;0,ROW(Итого!$A$16:$A$50)-15),ROW(D9))),"")</f>
        <v>55.7</v>
      </c>
      <c r="F11" s="93">
        <f t="array" ref="F11">IFERROR(INDEX(Итого!O$16:O$50,SMALL(IF(Итого!$K$16:$K$50&gt;0,ROW(Итого!$A$16:$A$50)-15),ROW(E9))),"")</f>
        <v>3342</v>
      </c>
    </row>
    <row r="12" spans="1:6" x14ac:dyDescent="0.25">
      <c r="A12" s="328">
        <f>IF(B12="","",COUNTA($B$3:B12))</f>
        <v>10</v>
      </c>
      <c r="B12" s="93" t="str">
        <f t="array" ref="B12">IFERROR(INDEX(Итого!$A$16:$A$50,SMALL(IF(Итого!$K$16:$K$50&gt;0,ROW(Итого!$A$16:$A$50)-15),ROW(A10))),"")</f>
        <v>Трубка термоусадочная 15,8/8 мм (1м) ТУТ</v>
      </c>
      <c r="C12" s="93" t="str">
        <f t="array" ref="C12">IFERROR(INDEX(Итого!F$16:F$50,SMALL(IF(Итого!$K$16:$K$50&gt;0,ROW(Итого!$A$16:$A$50)-15),ROW(B10))),"")</f>
        <v>м.п.</v>
      </c>
      <c r="D12" s="93">
        <f t="array" ref="D12">IFERROR(INDEX(Итого!K$16:K$50,SMALL(IF(Итого!$K$16:$K$50&gt;0,ROW(Итого!$A$16:$A$50)-15),ROW(C10))),"")</f>
        <v>20</v>
      </c>
      <c r="E12" s="93">
        <f t="array" ref="E12">IFERROR(INDEX(Итого!M$16:M$50,SMALL(IF(Итого!$K$16:$K$50&gt;0,ROW(Итого!$A$16:$A$50)-15),ROW(D10))),"")</f>
        <v>48.2</v>
      </c>
      <c r="F12" s="93">
        <f t="array" ref="F12">IFERROR(INDEX(Итого!O$16:O$50,SMALL(IF(Итого!$K$16:$K$50&gt;0,ROW(Итого!$A$16:$A$50)-15),ROW(E10))),"")</f>
        <v>964</v>
      </c>
    </row>
    <row r="13" spans="1:6" x14ac:dyDescent="0.25">
      <c r="A13" s="328">
        <f>IF(B13="","",COUNTA($B$3:B13))</f>
        <v>11</v>
      </c>
      <c r="B13" s="93" t="str">
        <f t="array" ref="B13">IFERROR(INDEX(Итого!$A$16:$A$50,SMALL(IF(Итого!$K$16:$K$50&gt;0,ROW(Итого!$A$16:$A$50)-15),ROW(A11))),"")</f>
        <v>Трубка термоусадочная 25,4/12,7 мм (1м) ТУТ</v>
      </c>
      <c r="C13" s="93" t="str">
        <f t="array" ref="C13">IFERROR(INDEX(Итого!F$16:F$50,SMALL(IF(Итого!$K$16:$K$50&gt;0,ROW(Итого!$A$16:$A$50)-15),ROW(B11))),"")</f>
        <v>м.п.</v>
      </c>
      <c r="D13" s="93">
        <f t="array" ref="D13">IFERROR(INDEX(Итого!K$16:K$50,SMALL(IF(Итого!$K$16:$K$50&gt;0,ROW(Итого!$A$16:$A$50)-15),ROW(C11))),"")</f>
        <v>10</v>
      </c>
      <c r="E13" s="93">
        <f t="array" ref="E13">IFERROR(INDEX(Итого!M$16:M$50,SMALL(IF(Итого!$K$16:$K$50&gt;0,ROW(Итого!$A$16:$A$50)-15),ROW(D11))),"")</f>
        <v>118</v>
      </c>
      <c r="F13" s="93">
        <f t="array" ref="F13">IFERROR(INDEX(Итого!O$16:O$50,SMALL(IF(Итого!$K$16:$K$50&gt;0,ROW(Итого!$A$16:$A$50)-15),ROW(E11))),"")</f>
        <v>1180</v>
      </c>
    </row>
    <row r="14" spans="1:6" x14ac:dyDescent="0.25">
      <c r="A14" s="328">
        <f>IF(B14="","",COUNTA($B$3:B14))</f>
        <v>12</v>
      </c>
      <c r="B14" s="93" t="str">
        <f t="array" ref="B14">IFERROR(INDEX(Итого!$A$16:$A$50,SMALL(IF(Итого!$K$16:$K$50&gt;0,ROW(Итого!$A$16:$A$50)-15),ROW(A12))),"")</f>
        <v>Полоса 40*4</v>
      </c>
      <c r="C14" s="93" t="str">
        <f t="array" ref="C14">IFERROR(INDEX(Итого!F$16:F$50,SMALL(IF(Итого!$K$16:$K$50&gt;0,ROW(Итого!$A$16:$A$50)-15),ROW(B12))),"")</f>
        <v>м.п.</v>
      </c>
      <c r="D14" s="93">
        <f t="array" ref="D14">IFERROR(INDEX(Итого!K$16:K$50,SMALL(IF(Итого!$K$16:$K$50&gt;0,ROW(Итого!$A$16:$A$50)-15),ROW(C12))),"")</f>
        <v>6</v>
      </c>
      <c r="E14" s="93">
        <f t="array" ref="E14">IFERROR(INDEX(Итого!M$16:M$50,SMALL(IF(Итого!$K$16:$K$50&gt;0,ROW(Итого!$A$16:$A$50)-15),ROW(D12))),"")</f>
        <v>63</v>
      </c>
      <c r="F14" s="93">
        <f t="array" ref="F14">IFERROR(INDEX(Итого!O$16:O$50,SMALL(IF(Итого!$K$16:$K$50&gt;0,ROW(Итого!$A$16:$A$50)-15),ROW(E12))),"")</f>
        <v>378</v>
      </c>
    </row>
    <row r="15" spans="1:6" x14ac:dyDescent="0.25">
      <c r="A15" s="328">
        <f>IF(B15="","",COUNTA($B$3:B15))</f>
        <v>13</v>
      </c>
      <c r="B15" s="93" t="str">
        <f t="array" ref="B15">IFERROR(INDEX(Итого!$A$16:$A$50,SMALL(IF(Итого!$K$16:$K$50&gt;0,ROW(Итого!$A$16:$A$50)-15),ROW(A13))),"")</f>
        <v>Труба 25*3,2</v>
      </c>
      <c r="C15" s="93" t="str">
        <f t="array" ref="C15">IFERROR(INDEX(Итого!F$16:F$50,SMALL(IF(Итого!$K$16:$K$50&gt;0,ROW(Итого!$A$16:$A$50)-15),ROW(B13))),"")</f>
        <v>м.п.</v>
      </c>
      <c r="D15" s="93">
        <f t="array" ref="D15">IFERROR(INDEX(Итого!K$16:K$50,SMALL(IF(Итого!$K$16:$K$50&gt;0,ROW(Итого!$A$16:$A$50)-15),ROW(C13))),"")</f>
        <v>150</v>
      </c>
      <c r="E15" s="93">
        <f t="array" ref="E15">IFERROR(INDEX(Итого!M$16:M$50,SMALL(IF(Итого!$K$16:$K$50&gt;0,ROW(Итого!$A$16:$A$50)-15),ROW(D13))),"")</f>
        <v>106</v>
      </c>
      <c r="F15" s="93">
        <f t="array" ref="F15">IFERROR(INDEX(Итого!O$16:O$50,SMALL(IF(Итого!$K$16:$K$50&gt;0,ROW(Итого!$A$16:$A$50)-15),ROW(E13))),"")</f>
        <v>15900</v>
      </c>
    </row>
    <row r="16" spans="1:6" x14ac:dyDescent="0.25">
      <c r="A16" s="328">
        <f>IF(B16="","",COUNTA($B$3:B16))</f>
        <v>14</v>
      </c>
      <c r="B16" s="93" t="str">
        <f t="array" ref="B16">IFERROR(INDEX(Итого!$A$16:$A$50,SMALL(IF(Итого!$K$16:$K$50&gt;0,ROW(Итого!$A$16:$A$50)-15),ROW(A14))),"")</f>
        <v>Покраска (эмаль НЦ-115)</v>
      </c>
      <c r="C16" s="93" t="str">
        <f t="array" ref="C16">IFERROR(INDEX(Итого!F$16:F$50,SMALL(IF(Итого!$K$16:$K$50&gt;0,ROW(Итого!$A$16:$A$50)-15),ROW(B14))),"")</f>
        <v>м2</v>
      </c>
      <c r="D16" s="93">
        <f t="array" ref="D16">IFERROR(INDEX(Итого!K$16:K$50,SMALL(IF(Итого!$K$16:$K$50&gt;0,ROW(Итого!$A$16:$A$50)-15),ROW(C14))),"")</f>
        <v>20</v>
      </c>
      <c r="E16" s="93">
        <f t="array" ref="E16">IFERROR(INDEX(Итого!M$16:M$50,SMALL(IF(Итого!$K$16:$K$50&gt;0,ROW(Итого!$A$16:$A$50)-15),ROW(D14))),"")</f>
        <v>200</v>
      </c>
      <c r="F16" s="93">
        <f t="array" ref="F16">IFERROR(INDEX(Итого!O$16:O$50,SMALL(IF(Итого!$K$16:$K$50&gt;0,ROW(Итого!$A$16:$A$50)-15),ROW(E14))),"")</f>
        <v>4000</v>
      </c>
    </row>
    <row r="17" spans="1:6" x14ac:dyDescent="0.25">
      <c r="A17" s="328">
        <f>IF(B17="","",COUNTA($B$3:B17))</f>
        <v>15</v>
      </c>
      <c r="B17" s="93" t="str">
        <f t="array" ref="B17">IFERROR(INDEX(Итого!$A$16:$A$50,SMALL(IF(Итого!$K$16:$K$50&gt;0,ROW(Итого!$A$16:$A$50)-15),ROW(A15))),"")</f>
        <v>Канат крученый ПАТ d=10мм (130 м.п./бобина)</v>
      </c>
      <c r="C17" s="93" t="str">
        <f t="array" ref="C17">IFERROR(INDEX(Итого!F$16:F$50,SMALL(IF(Итого!$K$16:$K$50&gt;0,ROW(Итого!$A$16:$A$50)-15),ROW(B15))),"")</f>
        <v>шт.</v>
      </c>
      <c r="D17" s="93">
        <f t="array" ref="D17">IFERROR(INDEX(Итого!K$16:K$50,SMALL(IF(Итого!$K$16:$K$50&gt;0,ROW(Итого!$A$16:$A$50)-15),ROW(C15))),"")</f>
        <v>25</v>
      </c>
      <c r="E17" s="93">
        <f t="array" ref="E17">IFERROR(INDEX(Итого!M$16:M$50,SMALL(IF(Итого!$K$16:$K$50&gt;0,ROW(Итого!$A$16:$A$50)-15),ROW(D15))),"")</f>
        <v>3910</v>
      </c>
      <c r="F17" s="93">
        <f t="array" ref="F17">IFERROR(INDEX(Итого!O$16:O$50,SMALL(IF(Итого!$K$16:$K$50&gt;0,ROW(Итого!$A$16:$A$50)-15),ROW(E15))),"")</f>
        <v>97750</v>
      </c>
    </row>
    <row r="18" spans="1:6" x14ac:dyDescent="0.25">
      <c r="A18" s="328">
        <f>IF(B18="","",COUNTA($B$3:B18))</f>
        <v>16</v>
      </c>
      <c r="B18" s="93" t="str">
        <f t="array" ref="B18">IFERROR(INDEX(Итого!$A$16:$A$50,SMALL(IF(Итого!$K$16:$K$50&gt;0,ROW(Итого!$A$16:$A$50)-15),ROW(A16))),"")</f>
        <v>Шнур ПА d=14мм с канатом стальным оцинкованым</v>
      </c>
      <c r="C18" s="93" t="str">
        <f t="array" ref="C18">IFERROR(INDEX(Итого!F$16:F$50,SMALL(IF(Итого!$K$16:$K$50&gt;0,ROW(Итого!$A$16:$A$50)-15),ROW(B16))),"")</f>
        <v>м.п.</v>
      </c>
      <c r="D18" s="93">
        <f t="array" ref="D18">IFERROR(INDEX(Итого!K$16:K$50,SMALL(IF(Итого!$K$16:$K$50&gt;0,ROW(Итого!$A$16:$A$50)-15),ROW(C16))),"")</f>
        <v>200</v>
      </c>
      <c r="E18" s="93">
        <f t="array" ref="E18">IFERROR(INDEX(Итого!M$16:M$50,SMALL(IF(Итого!$K$16:$K$50&gt;0,ROW(Итого!$A$16:$A$50)-15),ROW(D16))),"")</f>
        <v>125.4</v>
      </c>
      <c r="F18" s="93">
        <f t="array" ref="F18">IFERROR(INDEX(Итого!O$16:O$50,SMALL(IF(Итого!$K$16:$K$50&gt;0,ROW(Итого!$A$16:$A$50)-15),ROW(E16))),"")</f>
        <v>25080</v>
      </c>
    </row>
    <row r="19" spans="1:6" x14ac:dyDescent="0.25">
      <c r="A19" s="328" t="str">
        <f>IF(B19="","",COUNTA($B$3:B19))</f>
        <v/>
      </c>
      <c r="B19" s="93" t="str">
        <f t="array" ref="B19">IFERROR(INDEX(Итого!$A$16:$A$50,SMALL(IF(Итого!$K$16:$K$50&gt;0,ROW(Итого!$A$16:$A$50)-15),ROW(A17))),"")</f>
        <v/>
      </c>
      <c r="C19" s="93" t="str">
        <f t="array" ref="C19">IFERROR(INDEX(Итого!F$16:F$50,SMALL(IF(Итого!$K$16:$K$50&gt;0,ROW(Итого!$A$16:$A$50)-15),ROW(B17))),"")</f>
        <v/>
      </c>
      <c r="D19" s="93" t="str">
        <f t="array" ref="D19">IFERROR(INDEX(Итого!K$16:K$50,SMALL(IF(Итого!$K$16:$K$50&gt;0,ROW(Итого!$A$16:$A$50)-15),ROW(C17))),"")</f>
        <v/>
      </c>
      <c r="E19" s="93" t="str">
        <f t="array" ref="E19">IFERROR(INDEX(Итого!M$16:M$50,SMALL(IF(Итого!$K$16:$K$50&gt;0,ROW(Итого!$A$16:$A$50)-15),ROW(D17))),"")</f>
        <v/>
      </c>
      <c r="F19" s="93" t="str">
        <f t="array" ref="F19">IFERROR(INDEX(Итого!O$16:O$50,SMALL(IF(Итого!$K$16:$K$50&gt;0,ROW(Итого!$A$16:$A$50)-15),ROW(E17))),"")</f>
        <v/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Маты</vt:lpstr>
      <vt:lpstr>Итого</vt:lpstr>
      <vt:lpstr>Цены</vt:lpstr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2017-04-25T04:27:33Z</dcterms:modified>
</cp:coreProperties>
</file>