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E53D8DDF-2665-440A-AFD4-13A5E5BF2EF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сводная" sheetId="7" r:id="rId1"/>
    <sheet name="сводная (2)" sheetId="8" r:id="rId2"/>
    <sheet name="сводная (3)" sheetId="9" r:id="rId3"/>
    <sheet name="Лист1" sheetId="1" r:id="rId4"/>
    <sheet name="Лист2" sheetId="2" r:id="rId5"/>
    <sheet name="Лист3" sheetId="3" r:id="rId6"/>
  </sheets>
  <definedNames>
    <definedName name="_xlnm._FilterDatabase" localSheetId="3" hidden="1">Лист1!$D$7:$I$18</definedName>
  </definedNames>
  <calcPr calcId="191029"/>
  <pivotCaches>
    <pivotCache cacheId="9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B9" i="1"/>
  <c r="C9" i="1"/>
  <c r="F9" i="1"/>
  <c r="I9" i="1"/>
  <c r="K9" i="1"/>
  <c r="L9" i="1"/>
  <c r="M9" i="1"/>
  <c r="N9" i="1"/>
  <c r="O9" i="1"/>
  <c r="P9" i="1"/>
  <c r="Q9" i="1"/>
  <c r="A10" i="1"/>
  <c r="B10" i="1"/>
  <c r="C10" i="1"/>
  <c r="E10" i="1"/>
  <c r="F10" i="1"/>
  <c r="I10" i="1"/>
  <c r="K10" i="1"/>
  <c r="L10" i="1"/>
  <c r="M10" i="1"/>
  <c r="N10" i="1"/>
  <c r="O10" i="1"/>
  <c r="P10" i="1"/>
  <c r="Q10" i="1"/>
  <c r="A11" i="1"/>
  <c r="B11" i="1"/>
  <c r="C11" i="1"/>
  <c r="E11" i="1"/>
  <c r="F11" i="1"/>
  <c r="I11" i="1"/>
  <c r="K11" i="1"/>
  <c r="L11" i="1"/>
  <c r="M11" i="1"/>
  <c r="N11" i="1"/>
  <c r="O11" i="1"/>
  <c r="P11" i="1"/>
  <c r="Q11" i="1"/>
  <c r="A12" i="1"/>
  <c r="B12" i="1"/>
  <c r="C12" i="1"/>
  <c r="E12" i="1"/>
  <c r="F12" i="1"/>
  <c r="I12" i="1"/>
  <c r="K12" i="1"/>
  <c r="L12" i="1"/>
  <c r="M12" i="1"/>
  <c r="N12" i="1"/>
  <c r="O12" i="1"/>
  <c r="P12" i="1"/>
  <c r="Q12" i="1"/>
  <c r="A13" i="1"/>
  <c r="B13" i="1"/>
  <c r="C13" i="1"/>
  <c r="E13" i="1"/>
  <c r="F13" i="1"/>
  <c r="I13" i="1"/>
  <c r="K13" i="1"/>
  <c r="L13" i="1"/>
  <c r="M13" i="1"/>
  <c r="N13" i="1"/>
  <c r="O13" i="1"/>
  <c r="P13" i="1"/>
  <c r="Q13" i="1"/>
  <c r="A14" i="1"/>
  <c r="B14" i="1"/>
  <c r="C14" i="1"/>
  <c r="E14" i="1"/>
  <c r="F14" i="1"/>
  <c r="I14" i="1"/>
  <c r="K14" i="1"/>
  <c r="L14" i="1"/>
  <c r="M14" i="1"/>
  <c r="N14" i="1"/>
  <c r="O14" i="1"/>
  <c r="P14" i="1"/>
  <c r="Q14" i="1"/>
  <c r="A15" i="1"/>
  <c r="B15" i="1"/>
  <c r="C15" i="1"/>
  <c r="E15" i="1"/>
  <c r="F15" i="1"/>
  <c r="I15" i="1"/>
  <c r="K15" i="1"/>
  <c r="L15" i="1"/>
  <c r="M15" i="1"/>
  <c r="N15" i="1"/>
  <c r="O15" i="1"/>
  <c r="P15" i="1"/>
  <c r="Q15" i="1"/>
  <c r="A16" i="1"/>
  <c r="B16" i="1"/>
  <c r="C16" i="1"/>
  <c r="E16" i="1"/>
  <c r="F16" i="1"/>
  <c r="I16" i="1"/>
  <c r="K16" i="1"/>
  <c r="L16" i="1"/>
  <c r="M16" i="1"/>
  <c r="N16" i="1"/>
  <c r="O16" i="1"/>
  <c r="P16" i="1"/>
  <c r="Q16" i="1"/>
  <c r="A17" i="1"/>
  <c r="B17" i="1"/>
  <c r="C17" i="1"/>
  <c r="E17" i="1"/>
  <c r="F17" i="1"/>
  <c r="I17" i="1"/>
  <c r="K17" i="1"/>
  <c r="L17" i="1"/>
  <c r="M17" i="1"/>
  <c r="N17" i="1"/>
  <c r="O17" i="1"/>
  <c r="P17" i="1"/>
  <c r="Q17" i="1"/>
  <c r="A18" i="1"/>
  <c r="B18" i="1"/>
  <c r="C18" i="1"/>
  <c r="E18" i="1"/>
  <c r="F18" i="1"/>
  <c r="I18" i="1"/>
  <c r="K18" i="1"/>
  <c r="L18" i="1"/>
  <c r="M18" i="1"/>
  <c r="N18" i="1"/>
  <c r="O18" i="1"/>
  <c r="P18" i="1"/>
  <c r="Q18" i="1"/>
  <c r="K19" i="1"/>
  <c r="L19" i="1"/>
  <c r="M19" i="1"/>
  <c r="N19" i="1"/>
  <c r="O19" i="1"/>
  <c r="P19" i="1"/>
  <c r="Q19" i="1"/>
  <c r="K20" i="1"/>
  <c r="L20" i="1"/>
  <c r="M20" i="1"/>
  <c r="N20" i="1"/>
  <c r="O20" i="1"/>
  <c r="P20" i="1"/>
  <c r="Q20" i="1"/>
  <c r="K21" i="1"/>
  <c r="L21" i="1"/>
  <c r="M21" i="1"/>
  <c r="N21" i="1"/>
  <c r="O21" i="1"/>
  <c r="P21" i="1"/>
  <c r="Q21" i="1"/>
  <c r="K22" i="1"/>
  <c r="L22" i="1"/>
  <c r="M22" i="1"/>
  <c r="N22" i="1"/>
  <c r="O22" i="1"/>
  <c r="P22" i="1"/>
  <c r="Q22" i="1"/>
  <c r="K23" i="1"/>
  <c r="L23" i="1"/>
  <c r="M23" i="1"/>
  <c r="N23" i="1"/>
  <c r="O23" i="1"/>
  <c r="P23" i="1"/>
  <c r="Q23" i="1"/>
  <c r="K24" i="1"/>
  <c r="L24" i="1"/>
  <c r="M24" i="1"/>
  <c r="N24" i="1"/>
  <c r="O24" i="1"/>
  <c r="P24" i="1"/>
  <c r="Q24" i="1"/>
  <c r="K25" i="1"/>
  <c r="L25" i="1"/>
  <c r="M25" i="1"/>
  <c r="N25" i="1"/>
  <c r="O25" i="1"/>
  <c r="P25" i="1"/>
  <c r="Q25" i="1"/>
  <c r="K26" i="1"/>
  <c r="L26" i="1"/>
  <c r="M26" i="1"/>
  <c r="N26" i="1"/>
  <c r="O26" i="1"/>
  <c r="P26" i="1"/>
  <c r="Q26" i="1"/>
  <c r="K27" i="1"/>
  <c r="L27" i="1"/>
  <c r="M27" i="1"/>
  <c r="N27" i="1"/>
  <c r="O27" i="1"/>
  <c r="P27" i="1"/>
  <c r="Q27" i="1"/>
  <c r="K28" i="1"/>
  <c r="L28" i="1"/>
  <c r="M28" i="1"/>
  <c r="N28" i="1"/>
  <c r="O28" i="1"/>
  <c r="P28" i="1"/>
  <c r="Q28" i="1"/>
  <c r="K29" i="1"/>
  <c r="L29" i="1"/>
  <c r="M29" i="1"/>
  <c r="N29" i="1"/>
  <c r="O29" i="1"/>
  <c r="P29" i="1"/>
  <c r="Q29" i="1"/>
  <c r="K30" i="1"/>
  <c r="L30" i="1"/>
  <c r="M30" i="1"/>
  <c r="N30" i="1"/>
  <c r="O30" i="1"/>
  <c r="P30" i="1"/>
  <c r="Q30" i="1"/>
  <c r="T30" i="1"/>
  <c r="V30" i="1"/>
  <c r="K31" i="1"/>
  <c r="L31" i="1"/>
  <c r="M31" i="1"/>
  <c r="N31" i="1"/>
  <c r="O31" i="1"/>
  <c r="P31" i="1"/>
  <c r="Q31" i="1"/>
  <c r="T31" i="1"/>
  <c r="V31" i="1"/>
  <c r="K32" i="1"/>
  <c r="L32" i="1"/>
  <c r="M32" i="1"/>
  <c r="N32" i="1"/>
  <c r="O32" i="1"/>
  <c r="P32" i="1"/>
  <c r="Q32" i="1"/>
  <c r="T32" i="1"/>
  <c r="V32" i="1"/>
  <c r="T33" i="1"/>
  <c r="V33" i="1"/>
  <c r="T34" i="1"/>
  <c r="V34" i="1"/>
  <c r="T35" i="1"/>
  <c r="V35" i="1"/>
</calcChain>
</file>

<file path=xl/sharedStrings.xml><?xml version="1.0" encoding="utf-8"?>
<sst xmlns="http://schemas.openxmlformats.org/spreadsheetml/2006/main" count="90" uniqueCount="27">
  <si>
    <t>Период продажи</t>
  </si>
  <si>
    <t>яблоки</t>
  </si>
  <si>
    <t>вид товара</t>
  </si>
  <si>
    <t>груши</t>
  </si>
  <si>
    <t>тыква</t>
  </si>
  <si>
    <t>апельсины</t>
  </si>
  <si>
    <t>бананы</t>
  </si>
  <si>
    <t>порядковый номер</t>
  </si>
  <si>
    <t xml:space="preserve">Всего продаж </t>
  </si>
  <si>
    <t>всего продано</t>
  </si>
  <si>
    <t>всего товара</t>
  </si>
  <si>
    <t>продажа в день</t>
  </si>
  <si>
    <t xml:space="preserve">продаж </t>
  </si>
  <si>
    <t>формат ячейки ДДД</t>
  </si>
  <si>
    <t xml:space="preserve"> =ЧИСТРАБДНИ(D8;E8)</t>
  </si>
  <si>
    <t>№ недели в году</t>
  </si>
  <si>
    <t>нач</t>
  </si>
  <si>
    <t>кон</t>
  </si>
  <si>
    <t>№ п/п</t>
  </si>
  <si>
    <t>Общий итог</t>
  </si>
  <si>
    <t>яблоки Итог</t>
  </si>
  <si>
    <t>груши Итог</t>
  </si>
  <si>
    <t>тыква Итог</t>
  </si>
  <si>
    <t>апельсины Итог</t>
  </si>
  <si>
    <t>бананы Итог</t>
  </si>
  <si>
    <t>Сумма по полю всего товара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</si>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</sst>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2" x14ac:knownFonts="1">
    <font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 wrapText="1"/>
    </xf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0" fillId="0" borderId="0" xfId="0" pivotButton="1" applyAlignment="1">
      <alignment horizontal="center" vertical="center" wrapText="1"/>
    </xf>
  </cellXfs>
  <cellStyles count="1">
    <cellStyle name="Обычный" xfId="0" builtinId="0"/>
  </cellStyles>
  <dxfs count="90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4851.939908333334" createdVersion="8" refreshedVersion="8" minRefreshableVersion="3" recordCount="10" xr:uid="{5AD11783-390D-47AB-B73F-2E266792B088}">
  <cacheSource type="worksheet">
    <worksheetSource ref="C8:I18" sheet="Лист1"/>
  </cacheSource>
  <cacheFields count="11">
    <cacheField name="№ недели в году" numFmtId="0">
      <sharedItems containsSemiMixedTypes="0" containsString="0" containsNumber="1" containsInteger="1" minValue="2" maxValue="8" count="7">
        <n v="2"/>
        <n v="3"/>
        <n v="4"/>
        <n v="5"/>
        <n v="6"/>
        <n v="7"/>
        <n v="8"/>
      </sharedItems>
    </cacheField>
    <cacheField name="№ п/п" numFmtId="0">
      <sharedItems containsSemiMixedTypes="0" containsString="0" containsNumber="1" containsInteger="1" minValue="1" maxValue="11"/>
    </cacheField>
    <cacheField name="нач" numFmtId="14">
      <sharedItems containsSemiMixedTypes="0" containsNonDate="0" containsDate="1" containsString="0" minDate="2017-01-10T00:00:00" maxDate="2017-02-25T00:00:00" count="10">
        <d v="2017-01-10T00:00:00"/>
        <d v="2017-01-15T00:00:00"/>
        <d v="2017-01-20T00:00:00"/>
        <d v="2017-01-25T00:00:00"/>
        <d v="2017-01-30T00:00:00"/>
        <d v="2017-02-04T00:00:00"/>
        <d v="2017-02-09T00:00:00"/>
        <d v="2017-02-14T00:00:00"/>
        <d v="2017-02-19T00:00:00"/>
        <d v="2017-02-24T00:00:00"/>
      </sharedItems>
      <fieldGroup par="8"/>
    </cacheField>
    <cacheField name="кон" numFmtId="14">
      <sharedItems containsSemiMixedTypes="0" containsNonDate="0" containsDate="1" containsString="0" minDate="2017-01-15T00:00:00" maxDate="2017-03-02T00:00:00" count="10">
        <d v="2017-01-15T00:00:00"/>
        <d v="2017-01-20T00:00:00"/>
        <d v="2017-01-25T00:00:00"/>
        <d v="2017-01-30T00:00:00"/>
        <d v="2017-02-04T00:00:00"/>
        <d v="2017-02-09T00:00:00"/>
        <d v="2017-02-14T00:00:00"/>
        <d v="2017-02-19T00:00:00"/>
        <d v="2017-02-24T00:00:00"/>
        <d v="2017-03-01T00:00:00"/>
      </sharedItems>
      <fieldGroup par="10"/>
    </cacheField>
    <cacheField name="вид товара" numFmtId="0">
      <sharedItems count="5">
        <s v="яблоки"/>
        <s v="груши"/>
        <s v="тыква"/>
        <s v="апельсины"/>
        <s v="бананы"/>
      </sharedItems>
    </cacheField>
    <cacheField name="продажа в день" numFmtId="0">
      <sharedItems containsSemiMixedTypes="0" containsString="0" containsNumber="1" containsInteger="1" minValue="4" maxValue="30" count="7">
        <n v="5"/>
        <n v="4"/>
        <n v="20"/>
        <n v="10"/>
        <n v="25"/>
        <n v="6"/>
        <n v="30"/>
      </sharedItems>
    </cacheField>
    <cacheField name="всего товара" numFmtId="0">
      <sharedItems containsSemiMixedTypes="0" containsString="0" containsNumber="1" containsInteger="1" minValue="24" maxValue="180"/>
    </cacheField>
    <cacheField name="Дни (нач)" numFmtId="0" databaseField="0">
      <fieldGroup base="2">
        <rangePr groupBy="days" startDate="2017-01-10T00:00:00" endDate="2017-02-25T00:00:00"/>
        <groupItems count="368">
          <s v="&lt;10.01.2017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5.02.2017"/>
        </groupItems>
      </fieldGroup>
    </cacheField>
    <cacheField name="Месяцы (нач)" numFmtId="0" databaseField="0">
      <fieldGroup base="2">
        <rangePr groupBy="months" startDate="2017-01-10T00:00:00" endDate="2017-02-25T00:00:00"/>
        <groupItems count="14">
          <s v="&lt;10.01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5.02.2017"/>
        </groupItems>
      </fieldGroup>
    </cacheField>
    <cacheField name="Дни (кон)" numFmtId="0" databaseField="0">
      <fieldGroup base="3">
        <rangePr groupBy="days" startDate="2017-01-15T00:00:00" endDate="2017-03-02T00:00:00"/>
        <groupItems count="368">
          <s v="&lt;15.01.2017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3.2017"/>
        </groupItems>
      </fieldGroup>
    </cacheField>
    <cacheField name="Месяцы (кон)" numFmtId="0" databaseField="0">
      <fieldGroup base="3">
        <rangePr groupBy="months" startDate="2017-01-15T00:00:00" endDate="2017-03-02T00:00:00"/>
        <groupItems count="14">
          <s v="&lt;15.01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3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1"/>
    <x v="0"/>
    <x v="0"/>
    <x v="0"/>
    <x v="0"/>
    <n v="30"/>
  </r>
  <r>
    <x v="0"/>
    <n v="2"/>
    <x v="1"/>
    <x v="1"/>
    <x v="1"/>
    <x v="1"/>
    <n v="24"/>
  </r>
  <r>
    <x v="1"/>
    <n v="3"/>
    <x v="2"/>
    <x v="2"/>
    <x v="2"/>
    <x v="2"/>
    <n v="120"/>
  </r>
  <r>
    <x v="2"/>
    <n v="4"/>
    <x v="3"/>
    <x v="3"/>
    <x v="3"/>
    <x v="3"/>
    <n v="60"/>
  </r>
  <r>
    <x v="3"/>
    <n v="5"/>
    <x v="4"/>
    <x v="4"/>
    <x v="4"/>
    <x v="4"/>
    <n v="150"/>
  </r>
  <r>
    <x v="3"/>
    <n v="7"/>
    <x v="5"/>
    <x v="5"/>
    <x v="0"/>
    <x v="0"/>
    <n v="30"/>
  </r>
  <r>
    <x v="4"/>
    <n v="8"/>
    <x v="6"/>
    <x v="6"/>
    <x v="1"/>
    <x v="1"/>
    <n v="24"/>
  </r>
  <r>
    <x v="5"/>
    <n v="9"/>
    <x v="7"/>
    <x v="7"/>
    <x v="2"/>
    <x v="0"/>
    <n v="30"/>
  </r>
  <r>
    <x v="5"/>
    <n v="10"/>
    <x v="8"/>
    <x v="8"/>
    <x v="3"/>
    <x v="5"/>
    <n v="36"/>
  </r>
  <r>
    <x v="6"/>
    <n v="11"/>
    <x v="9"/>
    <x v="9"/>
    <x v="4"/>
    <x v="6"/>
    <n v="1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0DF7E-D08C-4FE4-AF0B-9AFAFE597849}" name="Сводная таблица1" cacheId="9" applyNumberFormats="0" applyBorderFormats="0" applyFontFormats="0" applyPatternFormats="0" applyAlignmentFormats="0" applyWidthHeightFormats="1" dataCaption="Значения" updatedVersion="8" minRefreshableVersion="3" itemPrintTitles="1" createdVersion="8" indent="0" compact="0" compactData="0" gridDropZones="1" multipleFieldFilters="0">
  <location ref="A3:F20" firstHeaderRow="2" firstDataRow="2" firstDataCol="5"/>
  <pivotFields count="11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/>
    <pivotField axis="axisRow" compact="0" numFmtId="14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numFmtId="14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outline="0" showAll="0">
      <items count="6">
        <item x="3"/>
        <item x="4"/>
        <item x="1"/>
        <item x="2"/>
        <item x="0"/>
        <item t="default"/>
      </items>
    </pivotField>
    <pivotField axis="axisRow" compact="0" outline="0" showAll="0" defaultSubtotal="0">
      <items count="7">
        <item x="1"/>
        <item x="0"/>
        <item x="5"/>
        <item x="3"/>
        <item x="2"/>
        <item x="4"/>
        <item x="6"/>
      </items>
    </pivotField>
    <pivotField dataField="1" compact="0" outline="0" showAll="0"/>
    <pivotField compact="0" outline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5">
    <field x="4"/>
    <field x="0"/>
    <field x="5"/>
    <field x="2"/>
    <field x="3"/>
  </rowFields>
  <rowItems count="16">
    <i>
      <x/>
      <x v="2"/>
      <x v="3"/>
      <x v="3"/>
      <x v="3"/>
    </i>
    <i r="1">
      <x v="5"/>
      <x v="2"/>
      <x v="8"/>
      <x v="8"/>
    </i>
    <i t="default">
      <x/>
    </i>
    <i>
      <x v="1"/>
      <x v="3"/>
      <x v="5"/>
      <x v="4"/>
      <x v="4"/>
    </i>
    <i r="1">
      <x v="6"/>
      <x v="6"/>
      <x v="9"/>
      <x v="9"/>
    </i>
    <i t="default">
      <x v="1"/>
    </i>
    <i>
      <x v="2"/>
      <x/>
      <x/>
      <x v="1"/>
      <x v="1"/>
    </i>
    <i r="1">
      <x v="4"/>
      <x/>
      <x v="6"/>
      <x v="6"/>
    </i>
    <i t="default">
      <x v="2"/>
    </i>
    <i>
      <x v="3"/>
      <x v="1"/>
      <x v="4"/>
      <x v="2"/>
      <x v="2"/>
    </i>
    <i r="1">
      <x v="5"/>
      <x v="1"/>
      <x v="7"/>
      <x v="7"/>
    </i>
    <i t="default">
      <x v="3"/>
    </i>
    <i>
      <x v="4"/>
      <x/>
      <x v="1"/>
      <x/>
      <x/>
    </i>
    <i r="1">
      <x v="3"/>
      <x v="1"/>
      <x v="5"/>
      <x v="5"/>
    </i>
    <i t="default">
      <x v="4"/>
    </i>
    <i t="grand">
      <x/>
    </i>
  </rowItems>
  <colItems count="1">
    <i/>
  </colItems>
  <dataFields count="1">
    <dataField name="Сумма по полю всего товара" fld="6" baseField="0" baseItem="0"/>
  </dataFields>
  <formats count="10">
    <format dxfId="89">
      <pivotArea field="4" type="button" dataOnly="0" labelOnly="1" outline="0" axis="axisRow" fieldPosition="0"/>
    </format>
    <format dxfId="88">
      <pivotArea field="0" type="button" dataOnly="0" labelOnly="1" outline="0" axis="axisRow" fieldPosition="1"/>
    </format>
    <format dxfId="87">
      <pivotArea field="5" type="button" dataOnly="0" labelOnly="1" outline="0" axis="axisRow" fieldPosition="2"/>
    </format>
    <format dxfId="86">
      <pivotArea field="2" type="button" dataOnly="0" labelOnly="1" outline="0" axis="axisRow" fieldPosition="3"/>
    </format>
    <format dxfId="85">
      <pivotArea field="3" type="button" dataOnly="0" labelOnly="1" outline="0" axis="axisRow" fieldPosition="4"/>
    </format>
    <format dxfId="84">
      <pivotArea field="4" type="button" dataOnly="0" labelOnly="1" outline="0" axis="axisRow" fieldPosition="0"/>
    </format>
    <format dxfId="83">
      <pivotArea field="0" type="button" dataOnly="0" labelOnly="1" outline="0" axis="axisRow" fieldPosition="1"/>
    </format>
    <format dxfId="82">
      <pivotArea field="5" type="button" dataOnly="0" labelOnly="1" outline="0" axis="axisRow" fieldPosition="2"/>
    </format>
    <format dxfId="81">
      <pivotArea field="2" type="button" dataOnly="0" labelOnly="1" outline="0" axis="axisRow" fieldPosition="3"/>
    </format>
    <format dxfId="80">
      <pivotArea field="3" type="button" dataOnly="0" labelOnly="1" outline="0" axis="axisRow" fieldPosition="4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35F235-20AB-48AF-91EF-90D910FED6F4}" name="Сводная таблица1" cacheId="9" applyNumberFormats="0" applyBorderFormats="0" applyFontFormats="0" applyPatternFormats="0" applyAlignmentFormats="0" applyWidthHeightFormats="1" dataCaption="Значения" updatedVersion="8" minRefreshableVersion="3" itemPrintTitles="1" createdVersion="8" indent="0" compact="0" compactData="0" gridDropZones="1" multipleFieldFilters="0">
  <location ref="A3:F15" firstHeaderRow="2" firstDataRow="2" firstDataCol="5"/>
  <pivotFields count="11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/>
    <pivotField axis="axisRow" compact="0" numFmtId="14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numFmtId="14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outline="0" showAll="0" defaultSubtotal="0">
      <items count="5">
        <item x="3"/>
        <item x="4"/>
        <item x="1"/>
        <item x="2"/>
        <item x="0"/>
      </items>
    </pivotField>
    <pivotField axis="axisRow" compact="0" outline="0" showAll="0" defaultSubtotal="0">
      <items count="7">
        <item x="1"/>
        <item x="0"/>
        <item x="5"/>
        <item x="3"/>
        <item x="2"/>
        <item x="4"/>
        <item x="6"/>
      </items>
    </pivotField>
    <pivotField dataField="1" compact="0" outline="0" showAll="0"/>
    <pivotField compact="0" outline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5">
    <field x="0"/>
    <field x="4"/>
    <field x="5"/>
    <field x="2"/>
    <field x="3"/>
  </rowFields>
  <rowItems count="11">
    <i>
      <x/>
      <x v="2"/>
      <x/>
      <x v="1"/>
      <x v="1"/>
    </i>
    <i r="1">
      <x v="4"/>
      <x v="1"/>
      <x/>
      <x/>
    </i>
    <i>
      <x v="1"/>
      <x v="3"/>
      <x v="4"/>
      <x v="2"/>
      <x v="2"/>
    </i>
    <i>
      <x v="2"/>
      <x/>
      <x v="3"/>
      <x v="3"/>
      <x v="3"/>
    </i>
    <i>
      <x v="3"/>
      <x v="1"/>
      <x v="5"/>
      <x v="4"/>
      <x v="4"/>
    </i>
    <i r="1">
      <x v="4"/>
      <x v="1"/>
      <x v="5"/>
      <x v="5"/>
    </i>
    <i>
      <x v="4"/>
      <x v="2"/>
      <x/>
      <x v="6"/>
      <x v="6"/>
    </i>
    <i>
      <x v="5"/>
      <x/>
      <x v="2"/>
      <x v="8"/>
      <x v="8"/>
    </i>
    <i r="1">
      <x v="3"/>
      <x v="1"/>
      <x v="7"/>
      <x v="7"/>
    </i>
    <i>
      <x v="6"/>
      <x v="1"/>
      <x v="6"/>
      <x v="9"/>
      <x v="9"/>
    </i>
    <i t="grand">
      <x/>
    </i>
  </rowItems>
  <colItems count="1">
    <i/>
  </colItems>
  <dataFields count="1">
    <dataField name="Сумма по полю всего товара" fld="6" baseField="0" baseItem="0"/>
  </dataFields>
  <formats count="10">
    <format dxfId="70">
      <pivotArea field="4" type="button" dataOnly="0" labelOnly="1" outline="0" axis="axisRow" fieldPosition="1"/>
    </format>
    <format dxfId="71">
      <pivotArea field="0" type="button" dataOnly="0" labelOnly="1" outline="0" axis="axisRow" fieldPosition="0"/>
    </format>
    <format dxfId="72">
      <pivotArea field="5" type="button" dataOnly="0" labelOnly="1" outline="0" axis="axisRow" fieldPosition="2"/>
    </format>
    <format dxfId="73">
      <pivotArea field="2" type="button" dataOnly="0" labelOnly="1" outline="0" axis="axisRow" fieldPosition="3"/>
    </format>
    <format dxfId="74">
      <pivotArea field="3" type="button" dataOnly="0" labelOnly="1" outline="0" axis="axisRow" fieldPosition="4"/>
    </format>
    <format dxfId="75">
      <pivotArea field="4" type="button" dataOnly="0" labelOnly="1" outline="0" axis="axisRow" fieldPosition="1"/>
    </format>
    <format dxfId="76">
      <pivotArea field="0" type="button" dataOnly="0" labelOnly="1" outline="0" axis="axisRow" fieldPosition="0"/>
    </format>
    <format dxfId="77">
      <pivotArea field="5" type="button" dataOnly="0" labelOnly="1" outline="0" axis="axisRow" fieldPosition="2"/>
    </format>
    <format dxfId="78">
      <pivotArea field="2" type="button" dataOnly="0" labelOnly="1" outline="0" axis="axisRow" fieldPosition="3"/>
    </format>
    <format dxfId="79">
      <pivotArea field="3" type="button" dataOnly="0" labelOnly="1" outline="0" axis="axisRow" fieldPosition="4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CA14EF-B5BD-4B55-AF5A-905EA60AA4CE}" name="Сводная таблица1" cacheId="9" applyNumberFormats="0" applyBorderFormats="0" applyFontFormats="0" applyPatternFormats="0" applyAlignmentFormats="0" applyWidthHeightFormats="1" dataCaption="Значения" updatedVersion="8" minRefreshableVersion="3" itemPrintTitles="1" createdVersion="8" indent="0" compact="0" compactData="0" gridDropZones="1" multipleFieldFilters="0">
  <location ref="A3:D20" firstHeaderRow="2" firstDataRow="2" firstDataCol="3"/>
  <pivotFields count="11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/>
    <pivotField compact="0" numFmtId="14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numFmtId="14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outline="0" showAll="0">
      <items count="6">
        <item x="3"/>
        <item x="4"/>
        <item x="1"/>
        <item x="2"/>
        <item x="0"/>
        <item t="default"/>
      </items>
    </pivotField>
    <pivotField axis="axisRow" compact="0" outline="0" showAll="0" defaultSubtotal="0">
      <items count="7">
        <item x="1"/>
        <item x="0"/>
        <item x="5"/>
        <item x="3"/>
        <item x="2"/>
        <item x="4"/>
        <item x="6"/>
      </items>
    </pivotField>
    <pivotField dataField="1" compact="0" outline="0" showAll="0"/>
    <pivotField compact="0" outline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4"/>
    <field x="0"/>
    <field x="5"/>
  </rowFields>
  <rowItems count="16">
    <i>
      <x/>
      <x v="2"/>
      <x v="3"/>
    </i>
    <i r="1">
      <x v="5"/>
      <x v="2"/>
    </i>
    <i t="default">
      <x/>
    </i>
    <i>
      <x v="1"/>
      <x v="3"/>
      <x v="5"/>
    </i>
    <i r="1">
      <x v="6"/>
      <x v="6"/>
    </i>
    <i t="default">
      <x v="1"/>
    </i>
    <i>
      <x v="2"/>
      <x/>
      <x/>
    </i>
    <i r="1">
      <x v="4"/>
      <x/>
    </i>
    <i t="default">
      <x v="2"/>
    </i>
    <i>
      <x v="3"/>
      <x v="1"/>
      <x v="4"/>
    </i>
    <i r="1">
      <x v="5"/>
      <x v="1"/>
    </i>
    <i t="default">
      <x v="3"/>
    </i>
    <i>
      <x v="4"/>
      <x/>
      <x v="1"/>
    </i>
    <i r="1">
      <x v="3"/>
      <x v="1"/>
    </i>
    <i t="default">
      <x v="4"/>
    </i>
    <i t="grand">
      <x/>
    </i>
  </rowItems>
  <colItems count="1">
    <i/>
  </colItems>
  <dataFields count="1">
    <dataField name="Сумма по полю всего товара" fld="6" baseField="0" baseItem="0"/>
  </dataFields>
  <formats count="10">
    <format dxfId="40">
      <pivotArea field="4" type="button" dataOnly="0" labelOnly="1" outline="0" axis="axisRow" fieldPosition="0"/>
    </format>
    <format dxfId="41">
      <pivotArea field="0" type="button" dataOnly="0" labelOnly="1" outline="0" axis="axisRow" fieldPosition="1"/>
    </format>
    <format dxfId="42">
      <pivotArea field="5" type="button" dataOnly="0" labelOnly="1" outline="0" axis="axisRow" fieldPosition="2"/>
    </format>
    <format dxfId="43">
      <pivotArea field="2" type="button" dataOnly="0" labelOnly="1" outline="0"/>
    </format>
    <format dxfId="44">
      <pivotArea field="3" type="button" dataOnly="0" labelOnly="1" outline="0"/>
    </format>
    <format dxfId="45">
      <pivotArea field="4" type="button" dataOnly="0" labelOnly="1" outline="0" axis="axisRow" fieldPosition="0"/>
    </format>
    <format dxfId="46">
      <pivotArea field="0" type="button" dataOnly="0" labelOnly="1" outline="0" axis="axisRow" fieldPosition="1"/>
    </format>
    <format dxfId="47">
      <pivotArea field="5" type="button" dataOnly="0" labelOnly="1" outline="0" axis="axisRow" fieldPosition="2"/>
    </format>
    <format dxfId="48">
      <pivotArea field="2" type="button" dataOnly="0" labelOnly="1" outline="0"/>
    </format>
    <format dxfId="49">
      <pivotArea field="3" type="button" dataOnly="0" labelOnly="1" outline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2507-49A3-4080-B5F0-CD3EA009EDF0}">
  <dimension ref="A3:F20"/>
  <sheetViews>
    <sheetView workbookViewId="0">
      <selection activeCell="B16" sqref="B16"/>
    </sheetView>
  </sheetViews>
  <sheetFormatPr defaultRowHeight="12.75" x14ac:dyDescent="0.2"/>
  <cols>
    <col min="1" max="1" width="18.28515625" bestFit="1" customWidth="1"/>
    <col min="4" max="4" width="14.5703125" bestFit="1" customWidth="1"/>
    <col min="5" max="5" width="10.140625" bestFit="1" customWidth="1"/>
    <col min="6" max="6" width="5" bestFit="1" customWidth="1"/>
    <col min="7" max="9" width="6.5703125" bestFit="1" customWidth="1"/>
  </cols>
  <sheetData>
    <row r="3" spans="1:6" x14ac:dyDescent="0.2">
      <c r="A3" s="23" t="s">
        <v>25</v>
      </c>
    </row>
    <row r="4" spans="1:6" s="20" customFormat="1" ht="32.25" customHeight="1" x14ac:dyDescent="0.2">
      <c r="A4" s="26" t="s">
        <v>2</v>
      </c>
      <c r="B4" s="26" t="s">
        <v>15</v>
      </c>
      <c r="C4" s="26" t="s">
        <v>11</v>
      </c>
      <c r="D4" s="26" t="s">
        <v>16</v>
      </c>
      <c r="E4" s="26" t="s">
        <v>17</v>
      </c>
      <c r="F4" s="20" t="s">
        <v>26</v>
      </c>
    </row>
    <row r="5" spans="1:6" x14ac:dyDescent="0.2">
      <c r="A5" t="s">
        <v>5</v>
      </c>
      <c r="B5">
        <v>4</v>
      </c>
      <c r="C5">
        <v>10</v>
      </c>
      <c r="D5" s="24">
        <v>42760</v>
      </c>
      <c r="E5" s="24">
        <v>42765</v>
      </c>
      <c r="F5" s="25">
        <v>60</v>
      </c>
    </row>
    <row r="6" spans="1:6" x14ac:dyDescent="0.2">
      <c r="B6">
        <v>7</v>
      </c>
      <c r="C6">
        <v>6</v>
      </c>
      <c r="D6" s="24">
        <v>42785</v>
      </c>
      <c r="E6" s="24">
        <v>42790</v>
      </c>
      <c r="F6" s="25">
        <v>36</v>
      </c>
    </row>
    <row r="7" spans="1:6" x14ac:dyDescent="0.2">
      <c r="A7" t="s">
        <v>23</v>
      </c>
      <c r="F7" s="25">
        <v>96</v>
      </c>
    </row>
    <row r="8" spans="1:6" x14ac:dyDescent="0.2">
      <c r="A8" t="s">
        <v>6</v>
      </c>
      <c r="B8">
        <v>5</v>
      </c>
      <c r="C8">
        <v>25</v>
      </c>
      <c r="D8" s="24">
        <v>42765</v>
      </c>
      <c r="E8" s="24">
        <v>42770</v>
      </c>
      <c r="F8" s="25">
        <v>150</v>
      </c>
    </row>
    <row r="9" spans="1:6" x14ac:dyDescent="0.2">
      <c r="B9">
        <v>8</v>
      </c>
      <c r="C9">
        <v>30</v>
      </c>
      <c r="D9" s="24">
        <v>42790</v>
      </c>
      <c r="E9" s="24">
        <v>42795</v>
      </c>
      <c r="F9" s="25">
        <v>180</v>
      </c>
    </row>
    <row r="10" spans="1:6" x14ac:dyDescent="0.2">
      <c r="A10" t="s">
        <v>24</v>
      </c>
      <c r="F10" s="25">
        <v>330</v>
      </c>
    </row>
    <row r="11" spans="1:6" x14ac:dyDescent="0.2">
      <c r="A11" t="s">
        <v>3</v>
      </c>
      <c r="B11">
        <v>2</v>
      </c>
      <c r="C11">
        <v>4</v>
      </c>
      <c r="D11" s="24">
        <v>42750</v>
      </c>
      <c r="E11" s="24">
        <v>42755</v>
      </c>
      <c r="F11" s="25">
        <v>24</v>
      </c>
    </row>
    <row r="12" spans="1:6" x14ac:dyDescent="0.2">
      <c r="B12">
        <v>6</v>
      </c>
      <c r="C12">
        <v>4</v>
      </c>
      <c r="D12" s="24">
        <v>42775</v>
      </c>
      <c r="E12" s="24">
        <v>42780</v>
      </c>
      <c r="F12" s="25">
        <v>24</v>
      </c>
    </row>
    <row r="13" spans="1:6" x14ac:dyDescent="0.2">
      <c r="A13" t="s">
        <v>21</v>
      </c>
      <c r="F13" s="25">
        <v>48</v>
      </c>
    </row>
    <row r="14" spans="1:6" x14ac:dyDescent="0.2">
      <c r="A14" t="s">
        <v>4</v>
      </c>
      <c r="B14">
        <v>3</v>
      </c>
      <c r="C14">
        <v>20</v>
      </c>
      <c r="D14" s="24">
        <v>42755</v>
      </c>
      <c r="E14" s="24">
        <v>42760</v>
      </c>
      <c r="F14" s="25">
        <v>120</v>
      </c>
    </row>
    <row r="15" spans="1:6" x14ac:dyDescent="0.2">
      <c r="B15">
        <v>7</v>
      </c>
      <c r="C15">
        <v>5</v>
      </c>
      <c r="D15" s="24">
        <v>42780</v>
      </c>
      <c r="E15" s="24">
        <v>42785</v>
      </c>
      <c r="F15" s="25">
        <v>30</v>
      </c>
    </row>
    <row r="16" spans="1:6" x14ac:dyDescent="0.2">
      <c r="A16" t="s">
        <v>22</v>
      </c>
      <c r="F16" s="25">
        <v>150</v>
      </c>
    </row>
    <row r="17" spans="1:6" x14ac:dyDescent="0.2">
      <c r="A17" t="s">
        <v>1</v>
      </c>
      <c r="B17">
        <v>2</v>
      </c>
      <c r="C17">
        <v>5</v>
      </c>
      <c r="D17" s="24">
        <v>42745</v>
      </c>
      <c r="E17" s="24">
        <v>42750</v>
      </c>
      <c r="F17" s="25">
        <v>30</v>
      </c>
    </row>
    <row r="18" spans="1:6" x14ac:dyDescent="0.2">
      <c r="B18">
        <v>5</v>
      </c>
      <c r="C18">
        <v>5</v>
      </c>
      <c r="D18" s="24">
        <v>42770</v>
      </c>
      <c r="E18" s="24">
        <v>42775</v>
      </c>
      <c r="F18" s="25">
        <v>30</v>
      </c>
    </row>
    <row r="19" spans="1:6" x14ac:dyDescent="0.2">
      <c r="A19" t="s">
        <v>20</v>
      </c>
      <c r="F19" s="25">
        <v>60</v>
      </c>
    </row>
    <row r="20" spans="1:6" x14ac:dyDescent="0.2">
      <c r="A20" t="s">
        <v>19</v>
      </c>
      <c r="F20" s="25">
        <v>684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AC1F-4A20-4881-88BC-C7CC76777934}">
  <dimension ref="A3:F15"/>
  <sheetViews>
    <sheetView workbookViewId="0">
      <selection activeCell="K25" sqref="K25"/>
    </sheetView>
  </sheetViews>
  <sheetFormatPr defaultRowHeight="12.75" x14ac:dyDescent="0.2"/>
  <cols>
    <col min="1" max="1" width="18.28515625" bestFit="1" customWidth="1"/>
    <col min="2" max="2" width="13.5703125" bestFit="1" customWidth="1"/>
    <col min="4" max="4" width="14.5703125" bestFit="1" customWidth="1"/>
    <col min="5" max="5" width="10.140625" bestFit="1" customWidth="1"/>
    <col min="6" max="6" width="5" bestFit="1" customWidth="1"/>
    <col min="7" max="9" width="6.5703125" bestFit="1" customWidth="1"/>
  </cols>
  <sheetData>
    <row r="3" spans="1:6" x14ac:dyDescent="0.2">
      <c r="A3" s="23" t="s">
        <v>25</v>
      </c>
    </row>
    <row r="4" spans="1:6" s="20" customFormat="1" ht="32.25" customHeight="1" x14ac:dyDescent="0.2">
      <c r="A4" s="26" t="s">
        <v>15</v>
      </c>
      <c r="B4" s="26" t="s">
        <v>2</v>
      </c>
      <c r="C4" s="26" t="s">
        <v>11</v>
      </c>
      <c r="D4" s="26" t="s">
        <v>16</v>
      </c>
      <c r="E4" s="26" t="s">
        <v>17</v>
      </c>
      <c r="F4" t="s">
        <v>26</v>
      </c>
    </row>
    <row r="5" spans="1:6" x14ac:dyDescent="0.2">
      <c r="A5">
        <v>2</v>
      </c>
      <c r="B5" t="s">
        <v>3</v>
      </c>
      <c r="C5">
        <v>4</v>
      </c>
      <c r="D5" s="24">
        <v>42750</v>
      </c>
      <c r="E5" s="24">
        <v>42755</v>
      </c>
      <c r="F5" s="25">
        <v>24</v>
      </c>
    </row>
    <row r="6" spans="1:6" x14ac:dyDescent="0.2">
      <c r="B6" t="s">
        <v>1</v>
      </c>
      <c r="C6">
        <v>5</v>
      </c>
      <c r="D6" s="24">
        <v>42745</v>
      </c>
      <c r="E6" s="24">
        <v>42750</v>
      </c>
      <c r="F6" s="25">
        <v>30</v>
      </c>
    </row>
    <row r="7" spans="1:6" x14ac:dyDescent="0.2">
      <c r="A7">
        <v>3</v>
      </c>
      <c r="B7" t="s">
        <v>4</v>
      </c>
      <c r="C7">
        <v>20</v>
      </c>
      <c r="D7" s="24">
        <v>42755</v>
      </c>
      <c r="E7" s="24">
        <v>42760</v>
      </c>
      <c r="F7" s="25">
        <v>120</v>
      </c>
    </row>
    <row r="8" spans="1:6" x14ac:dyDescent="0.2">
      <c r="A8">
        <v>4</v>
      </c>
      <c r="B8" t="s">
        <v>5</v>
      </c>
      <c r="C8">
        <v>10</v>
      </c>
      <c r="D8" s="24">
        <v>42760</v>
      </c>
      <c r="E8" s="24">
        <v>42765</v>
      </c>
      <c r="F8" s="25">
        <v>60</v>
      </c>
    </row>
    <row r="9" spans="1:6" x14ac:dyDescent="0.2">
      <c r="A9">
        <v>5</v>
      </c>
      <c r="B9" t="s">
        <v>6</v>
      </c>
      <c r="C9">
        <v>25</v>
      </c>
      <c r="D9" s="24">
        <v>42765</v>
      </c>
      <c r="E9" s="24">
        <v>42770</v>
      </c>
      <c r="F9" s="25">
        <v>150</v>
      </c>
    </row>
    <row r="10" spans="1:6" x14ac:dyDescent="0.2">
      <c r="B10" t="s">
        <v>1</v>
      </c>
      <c r="C10">
        <v>5</v>
      </c>
      <c r="D10" s="24">
        <v>42770</v>
      </c>
      <c r="E10" s="24">
        <v>42775</v>
      </c>
      <c r="F10" s="25">
        <v>30</v>
      </c>
    </row>
    <row r="11" spans="1:6" x14ac:dyDescent="0.2">
      <c r="A11">
        <v>6</v>
      </c>
      <c r="B11" t="s">
        <v>3</v>
      </c>
      <c r="C11">
        <v>4</v>
      </c>
      <c r="D11" s="24">
        <v>42775</v>
      </c>
      <c r="E11" s="24">
        <v>42780</v>
      </c>
      <c r="F11" s="25">
        <v>24</v>
      </c>
    </row>
    <row r="12" spans="1:6" x14ac:dyDescent="0.2">
      <c r="A12">
        <v>7</v>
      </c>
      <c r="B12" t="s">
        <v>5</v>
      </c>
      <c r="C12">
        <v>6</v>
      </c>
      <c r="D12" s="24">
        <v>42785</v>
      </c>
      <c r="E12" s="24">
        <v>42790</v>
      </c>
      <c r="F12" s="25">
        <v>36</v>
      </c>
    </row>
    <row r="13" spans="1:6" x14ac:dyDescent="0.2">
      <c r="B13" t="s">
        <v>4</v>
      </c>
      <c r="C13">
        <v>5</v>
      </c>
      <c r="D13" s="24">
        <v>42780</v>
      </c>
      <c r="E13" s="24">
        <v>42785</v>
      </c>
      <c r="F13" s="25">
        <v>30</v>
      </c>
    </row>
    <row r="14" spans="1:6" x14ac:dyDescent="0.2">
      <c r="A14">
        <v>8</v>
      </c>
      <c r="B14" t="s">
        <v>6</v>
      </c>
      <c r="C14">
        <v>30</v>
      </c>
      <c r="D14" s="24">
        <v>42790</v>
      </c>
      <c r="E14" s="24">
        <v>42795</v>
      </c>
      <c r="F14" s="25">
        <v>180</v>
      </c>
    </row>
    <row r="15" spans="1:6" x14ac:dyDescent="0.2">
      <c r="A15" t="s">
        <v>19</v>
      </c>
      <c r="F15" s="25">
        <v>684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40D6-ABC0-4992-AC61-898824D3AC09}">
  <dimension ref="A3:F20"/>
  <sheetViews>
    <sheetView tabSelected="1" workbookViewId="0">
      <selection activeCell="H24" sqref="H24"/>
    </sheetView>
  </sheetViews>
  <sheetFormatPr defaultRowHeight="12.75" x14ac:dyDescent="0.2"/>
  <cols>
    <col min="1" max="1" width="18.28515625" bestFit="1" customWidth="1"/>
    <col min="2" max="2" width="13.5703125" bestFit="1" customWidth="1"/>
    <col min="4" max="4" width="14.5703125" bestFit="1" customWidth="1"/>
    <col min="5" max="5" width="10.140625" bestFit="1" customWidth="1"/>
    <col min="6" max="6" width="5" bestFit="1" customWidth="1"/>
    <col min="7" max="9" width="6.5703125" bestFit="1" customWidth="1"/>
  </cols>
  <sheetData>
    <row r="3" spans="1:6" x14ac:dyDescent="0.2">
      <c r="A3" s="23" t="s">
        <v>25</v>
      </c>
    </row>
    <row r="4" spans="1:6" s="20" customFormat="1" ht="32.25" customHeight="1" x14ac:dyDescent="0.2">
      <c r="A4" s="26" t="s">
        <v>2</v>
      </c>
      <c r="B4" s="26" t="s">
        <v>15</v>
      </c>
      <c r="C4" s="26" t="s">
        <v>11</v>
      </c>
      <c r="D4" t="s">
        <v>26</v>
      </c>
      <c r="E4"/>
      <c r="F4"/>
    </row>
    <row r="5" spans="1:6" x14ac:dyDescent="0.2">
      <c r="A5" t="s">
        <v>5</v>
      </c>
      <c r="B5">
        <v>4</v>
      </c>
      <c r="C5">
        <v>10</v>
      </c>
      <c r="D5" s="25">
        <v>60</v>
      </c>
    </row>
    <row r="6" spans="1:6" x14ac:dyDescent="0.2">
      <c r="B6">
        <v>7</v>
      </c>
      <c r="C6">
        <v>6</v>
      </c>
      <c r="D6" s="25">
        <v>36</v>
      </c>
    </row>
    <row r="7" spans="1:6" x14ac:dyDescent="0.2">
      <c r="A7" t="s">
        <v>23</v>
      </c>
      <c r="D7" s="25">
        <v>96</v>
      </c>
    </row>
    <row r="8" spans="1:6" x14ac:dyDescent="0.2">
      <c r="A8" t="s">
        <v>6</v>
      </c>
      <c r="B8">
        <v>5</v>
      </c>
      <c r="C8">
        <v>25</v>
      </c>
      <c r="D8" s="25">
        <v>150</v>
      </c>
    </row>
    <row r="9" spans="1:6" x14ac:dyDescent="0.2">
      <c r="B9">
        <v>8</v>
      </c>
      <c r="C9">
        <v>30</v>
      </c>
      <c r="D9" s="25">
        <v>180</v>
      </c>
    </row>
    <row r="10" spans="1:6" x14ac:dyDescent="0.2">
      <c r="A10" t="s">
        <v>24</v>
      </c>
      <c r="D10" s="25">
        <v>330</v>
      </c>
    </row>
    <row r="11" spans="1:6" x14ac:dyDescent="0.2">
      <c r="A11" t="s">
        <v>3</v>
      </c>
      <c r="B11">
        <v>2</v>
      </c>
      <c r="C11">
        <v>4</v>
      </c>
      <c r="D11" s="25">
        <v>24</v>
      </c>
    </row>
    <row r="12" spans="1:6" x14ac:dyDescent="0.2">
      <c r="B12">
        <v>6</v>
      </c>
      <c r="C12">
        <v>4</v>
      </c>
      <c r="D12" s="25">
        <v>24</v>
      </c>
    </row>
    <row r="13" spans="1:6" x14ac:dyDescent="0.2">
      <c r="A13" t="s">
        <v>21</v>
      </c>
      <c r="D13" s="25">
        <v>48</v>
      </c>
    </row>
    <row r="14" spans="1:6" x14ac:dyDescent="0.2">
      <c r="A14" t="s">
        <v>4</v>
      </c>
      <c r="B14">
        <v>3</v>
      </c>
      <c r="C14">
        <v>20</v>
      </c>
      <c r="D14" s="25">
        <v>120</v>
      </c>
    </row>
    <row r="15" spans="1:6" x14ac:dyDescent="0.2">
      <c r="B15">
        <v>7</v>
      </c>
      <c r="C15">
        <v>5</v>
      </c>
      <c r="D15" s="25">
        <v>30</v>
      </c>
    </row>
    <row r="16" spans="1:6" x14ac:dyDescent="0.2">
      <c r="A16" t="s">
        <v>22</v>
      </c>
      <c r="D16" s="25">
        <v>150</v>
      </c>
    </row>
    <row r="17" spans="1:4" x14ac:dyDescent="0.2">
      <c r="A17" t="s">
        <v>1</v>
      </c>
      <c r="B17">
        <v>2</v>
      </c>
      <c r="C17">
        <v>5</v>
      </c>
      <c r="D17" s="25">
        <v>30</v>
      </c>
    </row>
    <row r="18" spans="1:4" x14ac:dyDescent="0.2">
      <c r="B18">
        <v>5</v>
      </c>
      <c r="C18">
        <v>5</v>
      </c>
      <c r="D18" s="25">
        <v>30</v>
      </c>
    </row>
    <row r="19" spans="1:4" x14ac:dyDescent="0.2">
      <c r="A19" t="s">
        <v>20</v>
      </c>
      <c r="D19" s="25">
        <v>60</v>
      </c>
    </row>
    <row r="20" spans="1:4" x14ac:dyDescent="0.2">
      <c r="A20" t="s">
        <v>19</v>
      </c>
      <c r="D20" s="25">
        <v>684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Y35"/>
  <sheetViews>
    <sheetView topLeftCell="A4" workbookViewId="0">
      <selection activeCell="D8" sqref="D8:I18"/>
    </sheetView>
  </sheetViews>
  <sheetFormatPr defaultRowHeight="12.75" x14ac:dyDescent="0.2"/>
  <cols>
    <col min="1" max="1" width="10.140625" bestFit="1" customWidth="1"/>
    <col min="2" max="3" width="10.140625" style="1" customWidth="1"/>
    <col min="4" max="4" width="11" style="1" customWidth="1"/>
    <col min="5" max="6" width="10.140625" bestFit="1" customWidth="1"/>
    <col min="7" max="7" width="10.42578125" bestFit="1" customWidth="1"/>
    <col min="8" max="8" width="14.28515625" bestFit="1" customWidth="1"/>
    <col min="9" max="9" width="17" bestFit="1" customWidth="1"/>
    <col min="13" max="13" width="10.42578125" bestFit="1" customWidth="1"/>
    <col min="16" max="16" width="10.28515625" bestFit="1" customWidth="1"/>
  </cols>
  <sheetData>
    <row r="6" spans="1:25" x14ac:dyDescent="0.2">
      <c r="M6" s="22" t="s">
        <v>2</v>
      </c>
      <c r="N6" s="22"/>
      <c r="O6" s="22"/>
      <c r="P6" s="22"/>
      <c r="Q6" s="22"/>
    </row>
    <row r="7" spans="1:25" ht="25.5" x14ac:dyDescent="0.2">
      <c r="A7" s="13"/>
      <c r="B7" s="14"/>
      <c r="C7" s="16"/>
      <c r="D7" s="18" t="s">
        <v>7</v>
      </c>
      <c r="E7" s="21" t="s">
        <v>0</v>
      </c>
      <c r="F7" s="21"/>
      <c r="G7" s="5" t="s">
        <v>2</v>
      </c>
      <c r="H7" s="8" t="s">
        <v>11</v>
      </c>
      <c r="I7" s="4" t="s">
        <v>10</v>
      </c>
      <c r="L7" s="10" t="s">
        <v>12</v>
      </c>
      <c r="M7" s="11" t="s">
        <v>1</v>
      </c>
      <c r="N7" s="11" t="s">
        <v>3</v>
      </c>
      <c r="O7" s="11" t="s">
        <v>4</v>
      </c>
      <c r="P7" s="11" t="s">
        <v>5</v>
      </c>
      <c r="Q7" s="11" t="s">
        <v>6</v>
      </c>
      <c r="T7" s="10"/>
      <c r="U7" s="11"/>
      <c r="V7" s="11"/>
      <c r="W7" s="11"/>
      <c r="X7" s="11"/>
      <c r="Y7" s="11"/>
    </row>
    <row r="8" spans="1:25" ht="51" x14ac:dyDescent="0.2">
      <c r="A8" s="13" t="s">
        <v>13</v>
      </c>
      <c r="B8" s="14" t="s">
        <v>14</v>
      </c>
      <c r="C8" s="16" t="s">
        <v>15</v>
      </c>
      <c r="D8" s="19" t="s">
        <v>18</v>
      </c>
      <c r="E8" s="4" t="s">
        <v>16</v>
      </c>
      <c r="F8" s="4" t="s">
        <v>17</v>
      </c>
      <c r="G8" s="5" t="s">
        <v>2</v>
      </c>
      <c r="H8" s="8" t="s">
        <v>11</v>
      </c>
      <c r="I8" s="4" t="s">
        <v>10</v>
      </c>
      <c r="L8" s="10"/>
      <c r="M8" s="11"/>
      <c r="N8" s="11"/>
      <c r="O8" s="11"/>
      <c r="P8" s="11"/>
      <c r="Q8" s="11"/>
      <c r="T8" s="10"/>
      <c r="U8" s="11"/>
      <c r="V8" s="11"/>
      <c r="W8" s="11"/>
      <c r="X8" s="11"/>
      <c r="Y8" s="11"/>
    </row>
    <row r="9" spans="1:25" x14ac:dyDescent="0.2">
      <c r="A9" s="12">
        <f>E9</f>
        <v>42745</v>
      </c>
      <c r="B9" s="15">
        <f t="shared" ref="B9:B18" si="0">NETWORKDAYS(E9,F9)</f>
        <v>4</v>
      </c>
      <c r="C9" s="1">
        <f>TRUNC(MOD(E9+3-WEEKDAY(E9,2),365.25)/7+1)</f>
        <v>2</v>
      </c>
      <c r="D9" s="9">
        <v>1</v>
      </c>
      <c r="E9" s="3">
        <v>42745</v>
      </c>
      <c r="F9" s="3">
        <f>E9+5</f>
        <v>42750</v>
      </c>
      <c r="G9" s="2" t="s">
        <v>1</v>
      </c>
      <c r="H9" s="7">
        <v>5</v>
      </c>
      <c r="I9" s="9">
        <f>SUM((F9-E9+1)*H9)</f>
        <v>30</v>
      </c>
      <c r="K9" t="str">
        <f>CONCATENATE(C9," неделя")</f>
        <v>2 неделя</v>
      </c>
      <c r="L9" s="1">
        <f>COUNTIF($D$9:D9,"&gt;0")</f>
        <v>1</v>
      </c>
      <c r="M9" s="1">
        <f>SUMIF($G$9:G18,$M$7,$I$9:I18)</f>
        <v>60</v>
      </c>
      <c r="N9" s="1">
        <f>SUMIF($G$9:G18,$N$7,$I$9:I18)</f>
        <v>48</v>
      </c>
      <c r="O9" s="1">
        <f>SUMIF($G$9:G18,$O$7,$I$9:I18)</f>
        <v>150</v>
      </c>
      <c r="P9" s="1">
        <f>SUMIF($G$9:G18,$P$7,$I$9:I18)</f>
        <v>96</v>
      </c>
      <c r="Q9" s="1">
        <f>SUMIF($G$9:G18,$M$7,$I$9:I18)</f>
        <v>60</v>
      </c>
      <c r="T9" s="1"/>
      <c r="U9" s="1"/>
      <c r="V9" s="1"/>
      <c r="W9" s="1"/>
      <c r="X9" s="1"/>
      <c r="Y9" s="1"/>
    </row>
    <row r="10" spans="1:25" x14ac:dyDescent="0.2">
      <c r="A10" s="12">
        <f t="shared" ref="A10:A18" si="1">E10</f>
        <v>42750</v>
      </c>
      <c r="B10" s="15">
        <f t="shared" si="0"/>
        <v>5</v>
      </c>
      <c r="C10" s="1">
        <f t="shared" ref="C10:C18" si="2">TRUNC(MOD(E10+3-WEEKDAY(E10,2),365.25)/7+1)</f>
        <v>2</v>
      </c>
      <c r="D10" s="9">
        <v>2</v>
      </c>
      <c r="E10" s="3">
        <f>F9</f>
        <v>42750</v>
      </c>
      <c r="F10" s="3">
        <f>E10+5</f>
        <v>42755</v>
      </c>
      <c r="G10" s="2" t="s">
        <v>3</v>
      </c>
      <c r="H10" s="7">
        <v>4</v>
      </c>
      <c r="I10" s="9">
        <f t="shared" ref="I10:I18" si="3">SUM((F10-E10+1)*H10)</f>
        <v>24</v>
      </c>
      <c r="K10" t="str">
        <f t="shared" ref="K10:K32" si="4">CONCATENATE(C10," неделя")</f>
        <v>2 неделя</v>
      </c>
      <c r="L10" s="1">
        <f>COUNTIF($D$9:D10,"&gt;0")</f>
        <v>2</v>
      </c>
      <c r="M10" s="1">
        <f>SUMIF($G$9:G19,$M$7,$I$9:I19)</f>
        <v>60</v>
      </c>
      <c r="N10" s="1">
        <f>SUMIF($G$9:G19,$N$7,$I$9:I19)</f>
        <v>48</v>
      </c>
      <c r="O10" s="1">
        <f>SUMIF($G$9:G19,$O$7,$I$9:I19)</f>
        <v>150</v>
      </c>
      <c r="P10" s="1">
        <f>SUMIF($G$9:G19,$P$7,$I$9:I19)</f>
        <v>96</v>
      </c>
      <c r="Q10" s="1">
        <f>SUMIF($G$9:G19,$M$7,$I$9:I19)</f>
        <v>60</v>
      </c>
      <c r="T10" s="1"/>
      <c r="U10" s="1"/>
      <c r="V10" s="1"/>
      <c r="W10" s="1"/>
      <c r="X10" s="1"/>
      <c r="Y10" s="1"/>
    </row>
    <row r="11" spans="1:25" x14ac:dyDescent="0.2">
      <c r="A11" s="12">
        <f t="shared" si="1"/>
        <v>42755</v>
      </c>
      <c r="B11" s="15">
        <f t="shared" si="0"/>
        <v>4</v>
      </c>
      <c r="C11" s="1">
        <f t="shared" si="2"/>
        <v>3</v>
      </c>
      <c r="D11" s="9">
        <v>3</v>
      </c>
      <c r="E11" s="3">
        <f t="shared" ref="E11:E18" si="5">F10</f>
        <v>42755</v>
      </c>
      <c r="F11" s="3">
        <f t="shared" ref="F11:F18" si="6">E11+5</f>
        <v>42760</v>
      </c>
      <c r="G11" s="2" t="s">
        <v>4</v>
      </c>
      <c r="H11" s="7">
        <v>20</v>
      </c>
      <c r="I11" s="9">
        <f t="shared" si="3"/>
        <v>120</v>
      </c>
      <c r="K11" t="str">
        <f t="shared" si="4"/>
        <v>3 неделя</v>
      </c>
      <c r="L11" s="1">
        <f>COUNTIF($D$9:D11,"&gt;0")</f>
        <v>3</v>
      </c>
      <c r="M11" s="1">
        <f>SUMIF($G$9:G20,$M$7,$I$9:I20)</f>
        <v>60</v>
      </c>
      <c r="N11" s="1">
        <f>SUMIF($G$9:G20,$N$7,$I$9:I20)</f>
        <v>48</v>
      </c>
      <c r="O11" s="1">
        <f>SUMIF($G$9:G20,$O$7,$I$9:I20)</f>
        <v>150</v>
      </c>
      <c r="P11" s="1">
        <f>SUMIF($G$9:G20,$P$7,$I$9:I20)</f>
        <v>96</v>
      </c>
      <c r="Q11" s="1">
        <f>SUMIF($G$9:G20,$M$7,$I$9:I20)</f>
        <v>60</v>
      </c>
      <c r="T11" s="1"/>
      <c r="U11" s="1"/>
      <c r="V11" s="1"/>
      <c r="W11" s="1"/>
      <c r="X11" s="1"/>
      <c r="Y11" s="1"/>
    </row>
    <row r="12" spans="1:25" x14ac:dyDescent="0.2">
      <c r="A12" s="12">
        <f t="shared" si="1"/>
        <v>42760</v>
      </c>
      <c r="B12" s="15">
        <f t="shared" si="0"/>
        <v>4</v>
      </c>
      <c r="C12" s="1">
        <f t="shared" si="2"/>
        <v>4</v>
      </c>
      <c r="D12" s="9">
        <v>4</v>
      </c>
      <c r="E12" s="3">
        <f t="shared" si="5"/>
        <v>42760</v>
      </c>
      <c r="F12" s="3">
        <f t="shared" si="6"/>
        <v>42765</v>
      </c>
      <c r="G12" s="2" t="s">
        <v>5</v>
      </c>
      <c r="H12" s="7">
        <v>10</v>
      </c>
      <c r="I12" s="9">
        <f t="shared" si="3"/>
        <v>60</v>
      </c>
      <c r="K12" t="str">
        <f t="shared" si="4"/>
        <v>4 неделя</v>
      </c>
      <c r="L12" s="1">
        <f>COUNTIF($D$9:D12,"&gt;0")</f>
        <v>4</v>
      </c>
      <c r="M12" s="1">
        <f>SUMIF($G$9:G21,$M$7,$I$9:I21)</f>
        <v>60</v>
      </c>
      <c r="N12" s="1">
        <f>SUMIF($G$9:G21,$N$7,$I$9:I21)</f>
        <v>48</v>
      </c>
      <c r="O12" s="1">
        <f>SUMIF($G$9:G21,$O$7,$I$9:I21)</f>
        <v>150</v>
      </c>
      <c r="P12" s="1">
        <f>SUMIF($G$9:G21,$P$7,$I$9:I21)</f>
        <v>96</v>
      </c>
      <c r="Q12" s="1">
        <f>SUMIF($G$9:G21,$M$7,$I$9:I21)</f>
        <v>60</v>
      </c>
      <c r="T12" s="1"/>
      <c r="U12" s="1"/>
      <c r="V12" s="1"/>
      <c r="W12" s="1"/>
      <c r="X12" s="1"/>
      <c r="Y12" s="1"/>
    </row>
    <row r="13" spans="1:25" x14ac:dyDescent="0.2">
      <c r="A13" s="12">
        <f t="shared" si="1"/>
        <v>42765</v>
      </c>
      <c r="B13" s="15">
        <f t="shared" si="0"/>
        <v>5</v>
      </c>
      <c r="C13" s="1">
        <f t="shared" si="2"/>
        <v>5</v>
      </c>
      <c r="D13" s="9">
        <v>5</v>
      </c>
      <c r="E13" s="3">
        <f t="shared" si="5"/>
        <v>42765</v>
      </c>
      <c r="F13" s="3">
        <f t="shared" si="6"/>
        <v>42770</v>
      </c>
      <c r="G13" s="2" t="s">
        <v>6</v>
      </c>
      <c r="H13" s="7">
        <v>25</v>
      </c>
      <c r="I13" s="9">
        <f t="shared" si="3"/>
        <v>150</v>
      </c>
      <c r="K13" t="str">
        <f t="shared" si="4"/>
        <v>5 неделя</v>
      </c>
      <c r="L13" s="1">
        <f>COUNTIF($D$9:D13,"&gt;0")</f>
        <v>5</v>
      </c>
      <c r="M13" s="1">
        <f>SUMIF($G$9:G22,$M$7,$I$9:I22)</f>
        <v>60</v>
      </c>
      <c r="N13" s="1">
        <f>SUMIF($G$9:G22,$N$7,$I$9:I22)</f>
        <v>48</v>
      </c>
      <c r="O13" s="1">
        <f>SUMIF($G$9:G22,$O$7,$I$9:I22)</f>
        <v>150</v>
      </c>
      <c r="P13" s="1">
        <f>SUMIF($G$9:G22,$P$7,$I$9:I22)</f>
        <v>96</v>
      </c>
      <c r="Q13" s="1">
        <f>SUMIF($G$9:G22,$M$7,$I$9:I22)</f>
        <v>60</v>
      </c>
      <c r="T13" s="1"/>
      <c r="U13" s="1"/>
      <c r="V13" s="1"/>
      <c r="W13" s="1"/>
      <c r="X13" s="1"/>
      <c r="Y13" s="1"/>
    </row>
    <row r="14" spans="1:25" x14ac:dyDescent="0.2">
      <c r="A14" s="12">
        <f t="shared" si="1"/>
        <v>42770</v>
      </c>
      <c r="B14" s="15">
        <f t="shared" si="0"/>
        <v>4</v>
      </c>
      <c r="C14" s="1">
        <f t="shared" si="2"/>
        <v>5</v>
      </c>
      <c r="D14" s="9">
        <v>7</v>
      </c>
      <c r="E14" s="3">
        <f t="shared" si="5"/>
        <v>42770</v>
      </c>
      <c r="F14" s="3">
        <f t="shared" si="6"/>
        <v>42775</v>
      </c>
      <c r="G14" s="2" t="s">
        <v>1</v>
      </c>
      <c r="H14" s="7">
        <v>5</v>
      </c>
      <c r="I14" s="9">
        <f t="shared" si="3"/>
        <v>30</v>
      </c>
      <c r="K14" t="str">
        <f t="shared" si="4"/>
        <v>5 неделя</v>
      </c>
      <c r="L14" s="1">
        <f>COUNTIF($D$9:D14,"&gt;0")</f>
        <v>6</v>
      </c>
      <c r="M14" s="1">
        <f>SUMIF($G$9:G23,$M$7,$I$9:I23)</f>
        <v>60</v>
      </c>
      <c r="N14" s="1">
        <f>SUMIF($G$9:G23,$N$7,$I$9:I23)</f>
        <v>48</v>
      </c>
      <c r="O14" s="1">
        <f>SUMIF($G$9:G23,$O$7,$I$9:I23)</f>
        <v>150</v>
      </c>
      <c r="P14" s="1">
        <f>SUMIF($G$9:G23,$P$7,$I$9:I23)</f>
        <v>96</v>
      </c>
      <c r="Q14" s="1">
        <f>SUMIF($G$9:G23,$M$7,$I$9:I23)</f>
        <v>60</v>
      </c>
      <c r="T14" s="1"/>
      <c r="U14" s="1"/>
      <c r="V14" s="1"/>
      <c r="W14" s="1"/>
      <c r="X14" s="1"/>
      <c r="Y14" s="1"/>
    </row>
    <row r="15" spans="1:25" x14ac:dyDescent="0.2">
      <c r="A15" s="12">
        <f t="shared" si="1"/>
        <v>42775</v>
      </c>
      <c r="B15" s="15">
        <f>NETWORKDAYS(E15,F15)</f>
        <v>4</v>
      </c>
      <c r="C15" s="1">
        <f t="shared" si="2"/>
        <v>6</v>
      </c>
      <c r="D15" s="9">
        <v>8</v>
      </c>
      <c r="E15" s="3">
        <f t="shared" si="5"/>
        <v>42775</v>
      </c>
      <c r="F15" s="3">
        <f t="shared" si="6"/>
        <v>42780</v>
      </c>
      <c r="G15" s="2" t="s">
        <v>3</v>
      </c>
      <c r="H15" s="7">
        <v>4</v>
      </c>
      <c r="I15" s="9">
        <f t="shared" si="3"/>
        <v>24</v>
      </c>
      <c r="K15" t="str">
        <f t="shared" si="4"/>
        <v>6 неделя</v>
      </c>
      <c r="L15" s="1">
        <f>COUNTIF($D$9:D15,"&gt;0")</f>
        <v>7</v>
      </c>
      <c r="M15" s="1">
        <f>SUMIF($G$9:G24,$M$7,$I$9:I24)</f>
        <v>60</v>
      </c>
      <c r="N15" s="1">
        <f>SUMIF($G$9:G24,$N$7,$I$9:I24)</f>
        <v>48</v>
      </c>
      <c r="O15" s="1">
        <f>SUMIF($G$9:G24,$O$7,$I$9:I24)</f>
        <v>150</v>
      </c>
      <c r="P15" s="1">
        <f>SUMIF($G$9:G24,$P$7,$I$9:I24)</f>
        <v>96</v>
      </c>
      <c r="Q15" s="1">
        <f>SUMIF($G$9:G24,$M$7,$I$9:I24)</f>
        <v>60</v>
      </c>
      <c r="T15" s="1"/>
      <c r="U15" s="1"/>
      <c r="V15" s="1"/>
      <c r="W15" s="1"/>
      <c r="X15" s="1"/>
      <c r="Y15" s="1"/>
    </row>
    <row r="16" spans="1:25" x14ac:dyDescent="0.2">
      <c r="A16" s="12">
        <f t="shared" si="1"/>
        <v>42780</v>
      </c>
      <c r="B16" s="15">
        <f t="shared" si="0"/>
        <v>4</v>
      </c>
      <c r="C16" s="1">
        <f t="shared" si="2"/>
        <v>7</v>
      </c>
      <c r="D16" s="9">
        <v>9</v>
      </c>
      <c r="E16" s="3">
        <f t="shared" si="5"/>
        <v>42780</v>
      </c>
      <c r="F16" s="3">
        <f t="shared" si="6"/>
        <v>42785</v>
      </c>
      <c r="G16" s="2" t="s">
        <v>4</v>
      </c>
      <c r="H16" s="7">
        <v>5</v>
      </c>
      <c r="I16" s="9">
        <f t="shared" si="3"/>
        <v>30</v>
      </c>
      <c r="K16" t="str">
        <f t="shared" si="4"/>
        <v>7 неделя</v>
      </c>
      <c r="L16" s="1">
        <f>COUNTIF($D$9:D16,"&gt;0")</f>
        <v>8</v>
      </c>
      <c r="M16" s="1">
        <f>SUMIF($G$9:G25,$M$7,$I$9:I25)</f>
        <v>60</v>
      </c>
      <c r="N16" s="1">
        <f>SUMIF($G$9:G25,$N$7,$I$9:I25)</f>
        <v>48</v>
      </c>
      <c r="O16" s="1">
        <f>SUMIF($G$9:G25,$O$7,$I$9:I25)</f>
        <v>150</v>
      </c>
      <c r="P16" s="1">
        <f>SUMIF($G$9:G25,$P$7,$I$9:I25)</f>
        <v>96</v>
      </c>
      <c r="Q16" s="1">
        <f>SUMIF($G$9:G25,$M$7,$I$9:I25)</f>
        <v>60</v>
      </c>
      <c r="T16" s="1"/>
      <c r="U16" s="1"/>
      <c r="V16" s="1"/>
      <c r="W16" s="1"/>
      <c r="X16" s="1"/>
      <c r="Y16" s="1"/>
    </row>
    <row r="17" spans="1:25" x14ac:dyDescent="0.2">
      <c r="A17" s="12">
        <f t="shared" si="1"/>
        <v>42785</v>
      </c>
      <c r="B17" s="15">
        <f t="shared" si="0"/>
        <v>5</v>
      </c>
      <c r="C17" s="1">
        <f t="shared" si="2"/>
        <v>7</v>
      </c>
      <c r="D17" s="9">
        <v>10</v>
      </c>
      <c r="E17" s="3">
        <f t="shared" si="5"/>
        <v>42785</v>
      </c>
      <c r="F17" s="3">
        <f t="shared" si="6"/>
        <v>42790</v>
      </c>
      <c r="G17" s="2" t="s">
        <v>5</v>
      </c>
      <c r="H17" s="7">
        <v>6</v>
      </c>
      <c r="I17" s="9">
        <f t="shared" si="3"/>
        <v>36</v>
      </c>
      <c r="K17" t="str">
        <f t="shared" si="4"/>
        <v>7 неделя</v>
      </c>
      <c r="L17" s="1">
        <f>COUNTIF($D$9:D17,"&gt;0")</f>
        <v>9</v>
      </c>
      <c r="M17" s="1">
        <f>SUMIF($G$9:G26,$M$7,$I$9:I26)</f>
        <v>60</v>
      </c>
      <c r="N17" s="1">
        <f>SUMIF($G$9:G26,$N$7,$I$9:I26)</f>
        <v>48</v>
      </c>
      <c r="O17" s="1">
        <f>SUMIF($G$9:G26,$O$7,$I$9:I26)</f>
        <v>150</v>
      </c>
      <c r="P17" s="1">
        <f>SUMIF($G$9:G26,$P$7,$I$9:I26)</f>
        <v>96</v>
      </c>
      <c r="Q17" s="1">
        <f>SUMIF($G$9:G26,$M$7,$I$9:I26)</f>
        <v>60</v>
      </c>
      <c r="T17" s="1"/>
      <c r="U17" s="1"/>
      <c r="V17" s="1"/>
      <c r="W17" s="1"/>
      <c r="X17" s="1"/>
      <c r="Y17" s="1"/>
    </row>
    <row r="18" spans="1:25" x14ac:dyDescent="0.2">
      <c r="A18" s="12">
        <f t="shared" si="1"/>
        <v>42790</v>
      </c>
      <c r="B18" s="15">
        <f t="shared" si="0"/>
        <v>4</v>
      </c>
      <c r="C18" s="1">
        <f t="shared" si="2"/>
        <v>8</v>
      </c>
      <c r="D18" s="17">
        <v>11</v>
      </c>
      <c r="E18" s="3">
        <f t="shared" si="5"/>
        <v>42790</v>
      </c>
      <c r="F18" s="3">
        <f t="shared" si="6"/>
        <v>42795</v>
      </c>
      <c r="G18" s="2" t="s">
        <v>6</v>
      </c>
      <c r="H18" s="7">
        <v>30</v>
      </c>
      <c r="I18" s="9">
        <f t="shared" si="3"/>
        <v>180</v>
      </c>
      <c r="K18" t="str">
        <f t="shared" si="4"/>
        <v>8 неделя</v>
      </c>
      <c r="L18" s="1">
        <f>COUNTIF($D$9:D18,"&gt;0")</f>
        <v>10</v>
      </c>
      <c r="M18" s="1">
        <f>SUMIF($G$9:G27,$M$7,$I$9:I27)</f>
        <v>60</v>
      </c>
      <c r="N18" s="1">
        <f>SUMIF($G$9:G27,$N$7,$I$9:I27)</f>
        <v>48</v>
      </c>
      <c r="O18" s="1">
        <f>SUMIF($G$9:G27,$O$7,$I$9:I27)</f>
        <v>150</v>
      </c>
      <c r="P18" s="1">
        <f>SUMIF($G$9:G27,$P$7,$I$9:I27)</f>
        <v>96</v>
      </c>
      <c r="Q18" s="1">
        <f>SUMIF($G$9:G27,$M$7,$I$9:I27)</f>
        <v>60</v>
      </c>
      <c r="T18" s="1"/>
      <c r="U18" s="1"/>
      <c r="V18" s="1"/>
      <c r="W18" s="1"/>
      <c r="X18" s="1"/>
      <c r="Y18" s="1"/>
    </row>
    <row r="19" spans="1:25" x14ac:dyDescent="0.2">
      <c r="K19" t="str">
        <f t="shared" si="4"/>
        <v xml:space="preserve"> неделя</v>
      </c>
      <c r="L19" s="1">
        <f>COUNTIF($D$9:D19,"&gt;0")</f>
        <v>10</v>
      </c>
      <c r="M19" s="1">
        <f>SUMIF($G$9:G28,$M$7,$I$9:I28)</f>
        <v>60</v>
      </c>
      <c r="N19" s="1">
        <f>SUMIF($G$9:G28,$N$7,$I$9:I28)</f>
        <v>48</v>
      </c>
      <c r="O19" s="1">
        <f>SUMIF($G$9:G28,$O$7,$I$9:I28)</f>
        <v>150</v>
      </c>
      <c r="P19" s="1">
        <f>SUMIF($G$9:G28,$P$7,$I$9:I28)</f>
        <v>96</v>
      </c>
      <c r="Q19" s="1">
        <f>SUMIF($G$9:G28,$M$7,$I$9:I28)</f>
        <v>60</v>
      </c>
    </row>
    <row r="20" spans="1:25" x14ac:dyDescent="0.2">
      <c r="K20" t="str">
        <f t="shared" si="4"/>
        <v xml:space="preserve"> неделя</v>
      </c>
      <c r="L20" s="1">
        <f>COUNTIF($D$9:D20,"&gt;0")</f>
        <v>10</v>
      </c>
      <c r="M20" s="1">
        <f>SUMIF($G$9:G29,$M$7,$I$9:I29)</f>
        <v>60</v>
      </c>
      <c r="N20" s="1">
        <f>SUMIF($G$9:G29,$N$7,$I$9:I29)</f>
        <v>48</v>
      </c>
      <c r="O20" s="1">
        <f>SUMIF($G$9:G29,$O$7,$I$9:I29)</f>
        <v>150</v>
      </c>
      <c r="P20" s="1">
        <f>SUMIF($G$9:G29,$P$7,$I$9:I29)</f>
        <v>96</v>
      </c>
      <c r="Q20" s="1">
        <f>SUMIF($G$9:G29,$M$7,$I$9:I29)</f>
        <v>60</v>
      </c>
    </row>
    <row r="21" spans="1:25" x14ac:dyDescent="0.2">
      <c r="K21" t="str">
        <f t="shared" si="4"/>
        <v xml:space="preserve"> неделя</v>
      </c>
      <c r="L21" s="1">
        <f>COUNTIF($D$9:D21,"&gt;0")</f>
        <v>10</v>
      </c>
      <c r="M21" s="1">
        <f>SUMIF($G$9:G30,$M$7,$I$9:I30)</f>
        <v>60</v>
      </c>
      <c r="N21" s="1">
        <f>SUMIF($G$9:G30,$N$7,$I$9:I30)</f>
        <v>48</v>
      </c>
      <c r="O21" s="1">
        <f>SUMIF($G$9:G30,$O$7,$I$9:I30)</f>
        <v>150</v>
      </c>
      <c r="P21" s="1">
        <f>SUMIF($G$9:G30,$P$7,$I$9:I30)</f>
        <v>96</v>
      </c>
      <c r="Q21" s="1">
        <f>SUMIF($G$9:G30,$M$7,$I$9:I30)</f>
        <v>60</v>
      </c>
    </row>
    <row r="22" spans="1:25" x14ac:dyDescent="0.2">
      <c r="K22" t="str">
        <f t="shared" si="4"/>
        <v xml:space="preserve"> неделя</v>
      </c>
      <c r="L22" s="1">
        <f>COUNTIF($D$9:D22,"&gt;0")</f>
        <v>10</v>
      </c>
      <c r="M22" s="1">
        <f>SUMIF($G$9:G31,$M$7,$I$9:I31)</f>
        <v>60</v>
      </c>
      <c r="N22" s="1">
        <f>SUMIF($G$9:G31,$N$7,$I$9:I31)</f>
        <v>48</v>
      </c>
      <c r="O22" s="1">
        <f>SUMIF($G$9:G31,$O$7,$I$9:I31)</f>
        <v>150</v>
      </c>
      <c r="P22" s="1">
        <f>SUMIF($G$9:G31,$P$7,$I$9:I31)</f>
        <v>96</v>
      </c>
      <c r="Q22" s="1">
        <f>SUMIF($G$9:G31,$M$7,$I$9:I31)</f>
        <v>60</v>
      </c>
    </row>
    <row r="23" spans="1:25" x14ac:dyDescent="0.2">
      <c r="K23" t="str">
        <f t="shared" si="4"/>
        <v xml:space="preserve"> неделя</v>
      </c>
      <c r="L23" s="1">
        <f>COUNTIF($D$9:D23,"&gt;0")</f>
        <v>10</v>
      </c>
      <c r="M23" s="1">
        <f>SUMIF($G$9:G32,$M$7,$I$9:I32)</f>
        <v>60</v>
      </c>
      <c r="N23" s="1">
        <f>SUMIF($G$9:G32,$N$7,$I$9:I32)</f>
        <v>48</v>
      </c>
      <c r="O23" s="1">
        <f>SUMIF($G$9:G32,$O$7,$I$9:I32)</f>
        <v>150</v>
      </c>
      <c r="P23" s="1">
        <f>SUMIF($G$9:G32,$P$7,$I$9:I32)</f>
        <v>96</v>
      </c>
      <c r="Q23" s="1">
        <f>SUMIF($G$9:G32,$M$7,$I$9:I32)</f>
        <v>60</v>
      </c>
    </row>
    <row r="24" spans="1:25" x14ac:dyDescent="0.2">
      <c r="K24" t="str">
        <f t="shared" si="4"/>
        <v xml:space="preserve"> неделя</v>
      </c>
      <c r="L24" s="1">
        <f>COUNTIF($D$9:D24,"&gt;0")</f>
        <v>10</v>
      </c>
      <c r="M24" s="1">
        <f>SUMIF($G$9:G33,$M$7,$I$9:I33)</f>
        <v>60</v>
      </c>
      <c r="N24" s="1">
        <f>SUMIF($G$9:G33,$N$7,$I$9:I33)</f>
        <v>48</v>
      </c>
      <c r="O24" s="1">
        <f>SUMIF($G$9:G33,$O$7,$I$9:I33)</f>
        <v>150</v>
      </c>
      <c r="P24" s="1">
        <f>SUMIF($G$9:G33,$P$7,$I$9:I33)</f>
        <v>96</v>
      </c>
      <c r="Q24" s="1">
        <f>SUMIF($G$9:G33,$M$7,$I$9:I33)</f>
        <v>60</v>
      </c>
    </row>
    <row r="25" spans="1:25" x14ac:dyDescent="0.2">
      <c r="K25" t="str">
        <f t="shared" si="4"/>
        <v xml:space="preserve"> неделя</v>
      </c>
      <c r="L25" s="1">
        <f>COUNTIF($D$9:D25,"&gt;0")</f>
        <v>10</v>
      </c>
      <c r="M25" s="1">
        <f>SUMIF($G$9:G34,$M$7,$I$9:I34)</f>
        <v>60</v>
      </c>
      <c r="N25" s="1">
        <f>SUMIF($G$9:G34,$N$7,$I$9:I34)</f>
        <v>48</v>
      </c>
      <c r="O25" s="1">
        <f>SUMIF($G$9:G34,$O$7,$I$9:I34)</f>
        <v>150</v>
      </c>
      <c r="P25" s="1">
        <f>SUMIF($G$9:G34,$P$7,$I$9:I34)</f>
        <v>96</v>
      </c>
      <c r="Q25" s="1">
        <f>SUMIF($G$9:G34,$M$7,$I$9:I34)</f>
        <v>60</v>
      </c>
    </row>
    <row r="26" spans="1:25" x14ac:dyDescent="0.2">
      <c r="K26" t="str">
        <f t="shared" si="4"/>
        <v xml:space="preserve"> неделя</v>
      </c>
      <c r="L26" s="1">
        <f>COUNTIF($D$9:D26,"&gt;0")</f>
        <v>10</v>
      </c>
      <c r="M26" s="1">
        <f>SUMIF($G$9:G35,$M$7,$I$9:I35)</f>
        <v>60</v>
      </c>
      <c r="N26" s="1">
        <f>SUMIF($G$9:G35,$N$7,$I$9:I35)</f>
        <v>48</v>
      </c>
      <c r="O26" s="1">
        <f>SUMIF($G$9:G35,$O$7,$I$9:I35)</f>
        <v>150</v>
      </c>
      <c r="P26" s="1">
        <f>SUMIF($G$9:G35,$P$7,$I$9:I35)</f>
        <v>96</v>
      </c>
      <c r="Q26" s="1">
        <f>SUMIF($G$9:G35,$M$7,$I$9:I35)</f>
        <v>60</v>
      </c>
    </row>
    <row r="27" spans="1:25" x14ac:dyDescent="0.2">
      <c r="K27" t="str">
        <f t="shared" si="4"/>
        <v xml:space="preserve"> неделя</v>
      </c>
      <c r="L27" s="1">
        <f>COUNTIF($D$9:D27,"&gt;0")</f>
        <v>10</v>
      </c>
      <c r="M27" s="1">
        <f>SUMIF($G$9:G36,$M$7,$I$9:I36)</f>
        <v>60</v>
      </c>
      <c r="N27" s="1">
        <f>SUMIF($G$9:G36,$N$7,$I$9:I36)</f>
        <v>48</v>
      </c>
      <c r="O27" s="1">
        <f>SUMIF($G$9:G36,$O$7,$I$9:I36)</f>
        <v>150</v>
      </c>
      <c r="P27" s="1">
        <f>SUMIF($G$9:G36,$P$7,$I$9:I36)</f>
        <v>96</v>
      </c>
      <c r="Q27" s="1">
        <f>SUMIF($G$9:G36,$M$7,$I$9:I36)</f>
        <v>60</v>
      </c>
    </row>
    <row r="28" spans="1:25" x14ac:dyDescent="0.2">
      <c r="E28" s="6"/>
      <c r="K28" t="str">
        <f t="shared" si="4"/>
        <v xml:space="preserve"> неделя</v>
      </c>
      <c r="L28" s="1">
        <f>COUNTIF($D$9:D28,"&gt;0")</f>
        <v>10</v>
      </c>
      <c r="M28" s="1">
        <f>SUMIF($G$9:G37,$M$7,$I$9:I37)</f>
        <v>60</v>
      </c>
      <c r="N28" s="1">
        <f>SUMIF($G$9:G37,$N$7,$I$9:I37)</f>
        <v>48</v>
      </c>
      <c r="O28" s="1">
        <f>SUMIF($G$9:G37,$O$7,$I$9:I37)</f>
        <v>150</v>
      </c>
      <c r="P28" s="1">
        <f>SUMIF($G$9:G37,$P$7,$I$9:I37)</f>
        <v>96</v>
      </c>
      <c r="Q28" s="1">
        <f>SUMIF($G$9:G37,$M$7,$I$9:I37)</f>
        <v>60</v>
      </c>
    </row>
    <row r="29" spans="1:25" x14ac:dyDescent="0.2">
      <c r="E29" s="6"/>
      <c r="K29" t="str">
        <f t="shared" si="4"/>
        <v xml:space="preserve"> неделя</v>
      </c>
      <c r="L29" s="1">
        <f>COUNTIF($D$9:D29,"&gt;0")</f>
        <v>10</v>
      </c>
      <c r="M29" s="1">
        <f>SUMIF($G$9:G38,$M$7,$I$9:I38)</f>
        <v>60</v>
      </c>
      <c r="N29" s="1">
        <f>SUMIF($G$9:G38,$N$7,$I$9:I38)</f>
        <v>48</v>
      </c>
      <c r="O29" s="1">
        <f>SUMIF($G$9:G38,$O$7,$I$9:I38)</f>
        <v>150</v>
      </c>
      <c r="P29" s="1">
        <f>SUMIF($G$9:G38,$P$7,$I$9:I38)</f>
        <v>96</v>
      </c>
      <c r="Q29" s="1">
        <f>SUMIF($G$9:G38,$M$7,$I$9:I38)</f>
        <v>60</v>
      </c>
      <c r="T29" s="1" t="s">
        <v>8</v>
      </c>
      <c r="V29" t="s">
        <v>9</v>
      </c>
    </row>
    <row r="30" spans="1:25" x14ac:dyDescent="0.2">
      <c r="E30" s="6"/>
      <c r="K30" t="str">
        <f t="shared" si="4"/>
        <v xml:space="preserve"> неделя</v>
      </c>
      <c r="L30" s="1">
        <f>COUNTIF($D$9:D30,"&gt;0")</f>
        <v>10</v>
      </c>
      <c r="M30" s="1">
        <f>SUMIF($G$9:G39,$M$7,$I$9:I39)</f>
        <v>60</v>
      </c>
      <c r="N30" s="1">
        <f>SUMIF($G$9:G39,$N$7,$I$9:I39)</f>
        <v>48</v>
      </c>
      <c r="O30" s="1">
        <f>SUMIF($G$9:G39,$O$7,$I$9:I39)</f>
        <v>150</v>
      </c>
      <c r="P30" s="1">
        <f>SUMIF($G$9:G39,$P$7,$I$9:I39)</f>
        <v>96</v>
      </c>
      <c r="Q30" s="1">
        <f>SUMIF($G$9:G39,$M$7,$I$9:I39)</f>
        <v>60</v>
      </c>
      <c r="T30" s="1">
        <f>COUNTA(D9:D21)</f>
        <v>10</v>
      </c>
      <c r="V30">
        <f>SUM(I9:I18)</f>
        <v>684</v>
      </c>
    </row>
    <row r="31" spans="1:25" x14ac:dyDescent="0.2">
      <c r="E31" s="6"/>
      <c r="K31" t="str">
        <f t="shared" si="4"/>
        <v xml:space="preserve"> неделя</v>
      </c>
      <c r="L31" s="1">
        <f>COUNTIF($D$9:D31,"&gt;0")</f>
        <v>10</v>
      </c>
      <c r="M31" s="1">
        <f>SUMIF($G$9:G40,$M$7,$I$9:I40)</f>
        <v>60</v>
      </c>
      <c r="N31" s="1">
        <f>SUMIF($G$9:G40,$N$7,$I$9:I40)</f>
        <v>48</v>
      </c>
      <c r="O31" s="1">
        <f>SUMIF($G$9:G40,$O$7,$I$9:I40)</f>
        <v>150</v>
      </c>
      <c r="P31" s="1">
        <f>SUMIF($G$9:G40,$P$7,$I$9:I40)</f>
        <v>96</v>
      </c>
      <c r="Q31" s="1">
        <f>SUMIF($G$9:G40,$M$7,$I$9:I40)</f>
        <v>60</v>
      </c>
      <c r="T31" s="1">
        <f>COUNTIF(G9:G18,"яблоки")</f>
        <v>2</v>
      </c>
      <c r="U31" s="6" t="s">
        <v>1</v>
      </c>
      <c r="V31">
        <f>SUMIF(G9:G18,"яблоки",I9:I18)</f>
        <v>60</v>
      </c>
    </row>
    <row r="32" spans="1:25" x14ac:dyDescent="0.2">
      <c r="E32" s="6"/>
      <c r="K32" t="str">
        <f t="shared" si="4"/>
        <v xml:space="preserve"> неделя</v>
      </c>
      <c r="L32" s="1">
        <f>COUNTIF($D$9:D32,"&gt;0")</f>
        <v>10</v>
      </c>
      <c r="M32" s="1">
        <f>SUMIF($G$9:G41,$M$7,$I$9:I41)</f>
        <v>60</v>
      </c>
      <c r="N32" s="1">
        <f>SUMIF($G$9:G41,$N$7,$I$9:I41)</f>
        <v>48</v>
      </c>
      <c r="O32" s="1">
        <f>SUMIF($G$9:G41,$O$7,$I$9:I41)</f>
        <v>150</v>
      </c>
      <c r="P32" s="1">
        <f>SUMIF($G$9:G41,$P$7,$I$9:I41)</f>
        <v>96</v>
      </c>
      <c r="Q32" s="1">
        <f>SUMIF($G$9:G41,$M$7,$I$9:I41)</f>
        <v>60</v>
      </c>
      <c r="T32" s="1">
        <f>COUNTIF(G10:G19,"груши")</f>
        <v>2</v>
      </c>
      <c r="U32" s="6" t="s">
        <v>3</v>
      </c>
      <c r="V32">
        <f>SUMIF(G9:G19,"груши",I9:I19)</f>
        <v>48</v>
      </c>
    </row>
    <row r="33" spans="20:22" x14ac:dyDescent="0.2">
      <c r="T33" s="1">
        <f>COUNTIF(G11:G20,"тыква")</f>
        <v>2</v>
      </c>
      <c r="U33" s="6" t="s">
        <v>4</v>
      </c>
      <c r="V33">
        <f>SUMIF(G9:G20,"тыква",I9:I20)</f>
        <v>150</v>
      </c>
    </row>
    <row r="34" spans="20:22" x14ac:dyDescent="0.2">
      <c r="T34" s="1">
        <f>COUNTIF(G12:G21,"апельсины")</f>
        <v>2</v>
      </c>
      <c r="U34" s="6" t="s">
        <v>5</v>
      </c>
      <c r="V34">
        <f>SUMIF(G9:G21,"апельсины",I9:I21)</f>
        <v>96</v>
      </c>
    </row>
    <row r="35" spans="20:22" x14ac:dyDescent="0.2">
      <c r="T35" s="1">
        <f>COUNTIF(G9:G18,"бананы")</f>
        <v>2</v>
      </c>
      <c r="U35" s="6" t="s">
        <v>6</v>
      </c>
      <c r="V35">
        <f>SUMIF(G9:G22,"бананы",I9:I22)</f>
        <v>330</v>
      </c>
    </row>
  </sheetData>
  <autoFilter ref="D7:I18" xr:uid="{00000000-0009-0000-0000-000003000000}">
    <filterColumn colId="1" showButton="0"/>
  </autoFilter>
  <mergeCells count="2">
    <mergeCell ref="E7:F7"/>
    <mergeCell ref="M6:Q6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сводная</vt:lpstr>
      <vt:lpstr>сводная (2)</vt:lpstr>
      <vt:lpstr>сводная (3)</vt:lpstr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</cp:lastModifiedBy>
  <dcterms:created xsi:type="dcterms:W3CDTF">2017-04-23T06:44:13Z</dcterms:created>
  <dcterms:modified xsi:type="dcterms:W3CDTF">2022-10-17T19:37:14Z</dcterms:modified>
</cp:coreProperties>
</file>