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/>
  <bookViews>
    <workbookView xWindow="0" yWindow="0" windowWidth="19200" windowHeight="11025"/>
  </bookViews>
  <sheets>
    <sheet name="Лист1" sheetId="3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3" l="1"/>
  <c r="J5" i="3"/>
  <c r="J6" i="3"/>
  <c r="J7" i="3"/>
  <c r="J8" i="3"/>
  <c r="J9" i="3"/>
  <c r="J10" i="3"/>
  <c r="J11" i="3"/>
  <c r="J12" i="3"/>
  <c r="J13" i="3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3" i="3"/>
  <c r="M27" i="3" l="1"/>
  <c r="I26" i="3" l="1"/>
  <c r="H26" i="3"/>
  <c r="G26" i="3"/>
  <c r="K26" i="3" s="1"/>
  <c r="F26" i="3"/>
  <c r="C26" i="3"/>
  <c r="L26" i="3" s="1"/>
  <c r="H14" i="3" l="1"/>
  <c r="H15" i="3"/>
  <c r="H16" i="3"/>
  <c r="H17" i="3"/>
  <c r="H18" i="3"/>
  <c r="H21" i="3"/>
  <c r="H22" i="3"/>
  <c r="H23" i="3"/>
  <c r="H24" i="3"/>
  <c r="I3" i="3" l="1"/>
  <c r="I4" i="3"/>
  <c r="I5" i="3"/>
  <c r="I6" i="3"/>
  <c r="I7" i="3"/>
  <c r="I8" i="3"/>
  <c r="I9" i="3"/>
  <c r="I10" i="3"/>
  <c r="I11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12" i="3"/>
  <c r="H25" i="3"/>
  <c r="G14" i="3"/>
  <c r="G15" i="3"/>
  <c r="G16" i="3"/>
  <c r="G17" i="3"/>
  <c r="G18" i="3"/>
  <c r="G21" i="3"/>
  <c r="G22" i="3"/>
  <c r="G23" i="3"/>
  <c r="G24" i="3"/>
  <c r="G25" i="3"/>
  <c r="F4" i="3" l="1"/>
  <c r="F5" i="3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3" i="3"/>
  <c r="H19" i="3" l="1"/>
  <c r="G19" i="3"/>
  <c r="H20" i="3"/>
  <c r="G20" i="3"/>
  <c r="H3" i="3"/>
  <c r="G3" i="3"/>
  <c r="H13" i="3"/>
  <c r="G13" i="3"/>
  <c r="H11" i="3"/>
  <c r="G11" i="3"/>
  <c r="H9" i="3"/>
  <c r="G9" i="3"/>
  <c r="H7" i="3"/>
  <c r="G7" i="3"/>
  <c r="H5" i="3"/>
  <c r="G5" i="3"/>
  <c r="H12" i="3"/>
  <c r="G12" i="3"/>
  <c r="R12" i="3"/>
  <c r="H10" i="3"/>
  <c r="G10" i="3"/>
  <c r="H8" i="3"/>
  <c r="G8" i="3"/>
  <c r="H6" i="3"/>
  <c r="G6" i="3"/>
  <c r="H4" i="3"/>
  <c r="G4" i="3"/>
  <c r="K3" i="3"/>
  <c r="C4" i="3" l="1"/>
  <c r="L4" i="3" s="1"/>
  <c r="C5" i="3"/>
  <c r="L5" i="3" s="1"/>
  <c r="C6" i="3"/>
  <c r="L6" i="3" s="1"/>
  <c r="C7" i="3"/>
  <c r="L7" i="3" s="1"/>
  <c r="C8" i="3"/>
  <c r="L8" i="3" s="1"/>
  <c r="C9" i="3"/>
  <c r="L9" i="3" s="1"/>
  <c r="C10" i="3"/>
  <c r="L10" i="3" s="1"/>
  <c r="C11" i="3"/>
  <c r="L11" i="3" s="1"/>
  <c r="C12" i="3"/>
  <c r="L12" i="3" s="1"/>
  <c r="C13" i="3"/>
  <c r="L13" i="3" s="1"/>
  <c r="C14" i="3"/>
  <c r="L14" i="3" s="1"/>
  <c r="C15" i="3"/>
  <c r="L15" i="3" s="1"/>
  <c r="C16" i="3"/>
  <c r="L16" i="3" s="1"/>
  <c r="C17" i="3"/>
  <c r="L17" i="3" s="1"/>
  <c r="C18" i="3"/>
  <c r="L18" i="3" s="1"/>
  <c r="C19" i="3"/>
  <c r="L19" i="3" s="1"/>
  <c r="C20" i="3"/>
  <c r="L20" i="3" s="1"/>
  <c r="C21" i="3"/>
  <c r="L21" i="3" s="1"/>
  <c r="C22" i="3"/>
  <c r="L22" i="3" s="1"/>
  <c r="C23" i="3"/>
  <c r="L23" i="3" s="1"/>
  <c r="C24" i="3"/>
  <c r="L24" i="3" s="1"/>
  <c r="C25" i="3"/>
  <c r="L25" i="3" s="1"/>
  <c r="C3" i="3"/>
  <c r="K4" i="3"/>
  <c r="K5" i="3"/>
  <c r="K6" i="3"/>
  <c r="K7" i="3"/>
  <c r="K8" i="3"/>
  <c r="K9" i="3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R6" i="3"/>
  <c r="R7" i="3"/>
  <c r="R8" i="3"/>
  <c r="R9" i="3"/>
  <c r="R10" i="3"/>
  <c r="R11" i="3"/>
  <c r="L3" i="3" l="1"/>
  <c r="L27" i="3" s="1"/>
  <c r="K27" i="3" l="1"/>
  <c r="L28" i="3" s="1"/>
</calcChain>
</file>

<file path=xl/sharedStrings.xml><?xml version="1.0" encoding="utf-8"?>
<sst xmlns="http://schemas.openxmlformats.org/spreadsheetml/2006/main" count="18" uniqueCount="14">
  <si>
    <t>дата</t>
  </si>
  <si>
    <t>день</t>
  </si>
  <si>
    <t>выезд</t>
  </si>
  <si>
    <t>заезд</t>
  </si>
  <si>
    <t>отработано</t>
  </si>
  <si>
    <t>переработано</t>
  </si>
  <si>
    <t>перерыв</t>
  </si>
  <si>
    <t>Итог</t>
  </si>
  <si>
    <t>выходные</t>
  </si>
  <si>
    <t>вечерние</t>
  </si>
  <si>
    <t>ночные</t>
  </si>
  <si>
    <t>днем</t>
  </si>
  <si>
    <t>в т. ч.</t>
  </si>
  <si>
    <t>утренние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</si>
</sst>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h]:mm"/>
    <numFmt numFmtId="165" formatCode="d/m/yyyy;@"/>
    <numFmt numFmtId="166" formatCode="[$-F400]h:mm:ss\ AM/PM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theme="8" tint="0.79998168889431442"/>
      </patternFill>
    </fill>
    <fill>
      <patternFill patternType="solid">
        <fgColor rgb="FFFFFF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theme="8" tint="0.79998168889431442"/>
      </patternFill>
    </fill>
    <fill>
      <patternFill patternType="solid">
        <fgColor theme="4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8" tint="0.3999755851924192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theme="8" tint="0.39997558519241921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theme="8" tint="0.3999755851924192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theme="8" tint="0.3999755851924192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theme="8" tint="0.39997558519241921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8" tint="0.39997558519241921"/>
      </bottom>
      <diagonal/>
    </border>
  </borders>
  <cellStyleXfs count="1">
    <xf numFmtId="0" fontId="0" fillId="0" borderId="0"/>
  </cellStyleXfs>
  <cellXfs count="67">
    <xf numFmtId="0" fontId="0" fillId="0" borderId="0" xfId="0"/>
    <xf numFmtId="20" fontId="0" fillId="0" borderId="0" xfId="0" applyNumberFormat="1"/>
    <xf numFmtId="0" fontId="0" fillId="2" borderId="6" xfId="0" applyFont="1" applyFill="1" applyBorder="1"/>
    <xf numFmtId="20" fontId="0" fillId="2" borderId="6" xfId="0" applyNumberFormat="1" applyFont="1" applyFill="1" applyBorder="1"/>
    <xf numFmtId="165" fontId="0" fillId="3" borderId="2" xfId="0" applyNumberFormat="1" applyFont="1" applyFill="1" applyBorder="1"/>
    <xf numFmtId="165" fontId="0" fillId="3" borderId="3" xfId="0" applyNumberFormat="1" applyFont="1" applyFill="1" applyBorder="1"/>
    <xf numFmtId="20" fontId="0" fillId="3" borderId="3" xfId="0" applyNumberFormat="1" applyFont="1" applyFill="1" applyBorder="1"/>
    <xf numFmtId="20" fontId="0" fillId="3" borderId="7" xfId="0" applyNumberFormat="1" applyFont="1" applyFill="1" applyBorder="1"/>
    <xf numFmtId="164" fontId="0" fillId="3" borderId="4" xfId="0" applyNumberFormat="1" applyFont="1" applyFill="1" applyBorder="1"/>
    <xf numFmtId="20" fontId="0" fillId="3" borderId="1" xfId="0" applyNumberFormat="1" applyFont="1" applyFill="1" applyBorder="1"/>
    <xf numFmtId="0" fontId="0" fillId="3" borderId="0" xfId="0" applyFill="1"/>
    <xf numFmtId="20" fontId="0" fillId="3" borderId="5" xfId="0" applyNumberFormat="1" applyFont="1" applyFill="1" applyBorder="1"/>
    <xf numFmtId="0" fontId="0" fillId="0" borderId="0" xfId="0" applyFill="1"/>
    <xf numFmtId="165" fontId="0" fillId="0" borderId="2" xfId="0" applyNumberFormat="1" applyFont="1" applyFill="1" applyBorder="1"/>
    <xf numFmtId="165" fontId="0" fillId="0" borderId="3" xfId="0" applyNumberFormat="1" applyFont="1" applyFill="1" applyBorder="1"/>
    <xf numFmtId="20" fontId="0" fillId="0" borderId="3" xfId="0" applyNumberFormat="1" applyFont="1" applyFill="1" applyBorder="1"/>
    <xf numFmtId="20" fontId="0" fillId="0" borderId="7" xfId="0" applyNumberFormat="1" applyFont="1" applyFill="1" applyBorder="1"/>
    <xf numFmtId="164" fontId="0" fillId="0" borderId="4" xfId="0" applyNumberFormat="1" applyFont="1" applyFill="1" applyBorder="1"/>
    <xf numFmtId="20" fontId="0" fillId="0" borderId="1" xfId="0" applyNumberFormat="1" applyFont="1" applyFill="1" applyBorder="1"/>
    <xf numFmtId="164" fontId="0" fillId="4" borderId="4" xfId="0" applyNumberFormat="1" applyFont="1" applyFill="1" applyBorder="1"/>
    <xf numFmtId="0" fontId="0" fillId="6" borderId="10" xfId="0" applyFill="1" applyBorder="1"/>
    <xf numFmtId="0" fontId="0" fillId="3" borderId="8" xfId="0" applyFill="1" applyBorder="1"/>
    <xf numFmtId="20" fontId="0" fillId="3" borderId="8" xfId="0" applyNumberFormat="1" applyFill="1" applyBorder="1"/>
    <xf numFmtId="0" fontId="0" fillId="3" borderId="12" xfId="0" applyFill="1" applyBorder="1"/>
    <xf numFmtId="0" fontId="0" fillId="4" borderId="11" xfId="0" applyFill="1" applyBorder="1"/>
    <xf numFmtId="0" fontId="0" fillId="5" borderId="1" xfId="0" applyFont="1" applyFill="1" applyBorder="1"/>
    <xf numFmtId="20" fontId="0" fillId="3" borderId="13" xfId="0" applyNumberFormat="1" applyFill="1" applyBorder="1"/>
    <xf numFmtId="0" fontId="0" fillId="0" borderId="14" xfId="0" applyBorder="1"/>
    <xf numFmtId="20" fontId="0" fillId="0" borderId="8" xfId="0" applyNumberFormat="1" applyBorder="1"/>
    <xf numFmtId="20" fontId="0" fillId="3" borderId="12" xfId="0" applyNumberFormat="1" applyFill="1" applyBorder="1"/>
    <xf numFmtId="20" fontId="0" fillId="3" borderId="1" xfId="0" applyNumberFormat="1" applyFill="1" applyBorder="1"/>
    <xf numFmtId="20" fontId="0" fillId="3" borderId="15" xfId="0" applyNumberFormat="1" applyFill="1" applyBorder="1"/>
    <xf numFmtId="0" fontId="0" fillId="0" borderId="1" xfId="0" applyBorder="1"/>
    <xf numFmtId="0" fontId="0" fillId="0" borderId="1" xfId="0" applyFill="1" applyBorder="1"/>
    <xf numFmtId="164" fontId="0" fillId="0" borderId="16" xfId="0" applyNumberFormat="1" applyFont="1" applyFill="1" applyBorder="1"/>
    <xf numFmtId="20" fontId="0" fillId="0" borderId="18" xfId="0" applyNumberFormat="1" applyFont="1" applyFill="1" applyBorder="1"/>
    <xf numFmtId="164" fontId="1" fillId="0" borderId="19" xfId="0" applyNumberFormat="1" applyFont="1" applyBorder="1"/>
    <xf numFmtId="20" fontId="0" fillId="0" borderId="20" xfId="0" applyNumberFormat="1" applyFont="1" applyFill="1" applyBorder="1"/>
    <xf numFmtId="164" fontId="1" fillId="0" borderId="21" xfId="0" applyNumberFormat="1" applyFont="1" applyBorder="1"/>
    <xf numFmtId="20" fontId="0" fillId="0" borderId="11" xfId="0" applyNumberFormat="1" applyFont="1" applyFill="1" applyBorder="1"/>
    <xf numFmtId="20" fontId="1" fillId="0" borderId="19" xfId="0" applyNumberFormat="1" applyFont="1" applyBorder="1"/>
    <xf numFmtId="164" fontId="1" fillId="3" borderId="22" xfId="0" applyNumberFormat="1" applyFont="1" applyFill="1" applyBorder="1"/>
    <xf numFmtId="164" fontId="0" fillId="3" borderId="15" xfId="0" applyNumberFormat="1" applyFill="1" applyBorder="1"/>
    <xf numFmtId="0" fontId="0" fillId="0" borderId="8" xfId="0" applyBorder="1"/>
    <xf numFmtId="20" fontId="1" fillId="3" borderId="0" xfId="0" applyNumberFormat="1" applyFont="1" applyFill="1" applyBorder="1"/>
    <xf numFmtId="0" fontId="0" fillId="0" borderId="10" xfId="0" applyBorder="1"/>
    <xf numFmtId="20" fontId="0" fillId="3" borderId="23" xfId="0" applyNumberFormat="1" applyFont="1" applyFill="1" applyBorder="1"/>
    <xf numFmtId="20" fontId="0" fillId="0" borderId="24" xfId="0" applyNumberFormat="1" applyFont="1" applyFill="1" applyBorder="1"/>
    <xf numFmtId="20" fontId="0" fillId="3" borderId="25" xfId="0" applyNumberFormat="1" applyFont="1" applyFill="1" applyBorder="1"/>
    <xf numFmtId="20" fontId="0" fillId="0" borderId="26" xfId="0" applyNumberFormat="1" applyFont="1" applyFill="1" applyBorder="1"/>
    <xf numFmtId="20" fontId="0" fillId="3" borderId="24" xfId="0" applyNumberFormat="1" applyFont="1" applyFill="1" applyBorder="1"/>
    <xf numFmtId="20" fontId="0" fillId="0" borderId="25" xfId="0" applyNumberFormat="1" applyFont="1" applyFill="1" applyBorder="1"/>
    <xf numFmtId="20" fontId="0" fillId="3" borderId="26" xfId="0" applyNumberFormat="1" applyFont="1" applyFill="1" applyBorder="1"/>
    <xf numFmtId="20" fontId="0" fillId="0" borderId="27" xfId="0" applyNumberFormat="1" applyFont="1" applyFill="1" applyBorder="1"/>
    <xf numFmtId="0" fontId="0" fillId="3" borderId="1" xfId="0" applyFill="1" applyBorder="1"/>
    <xf numFmtId="0" fontId="1" fillId="0" borderId="28" xfId="0" applyFont="1" applyBorder="1"/>
    <xf numFmtId="0" fontId="1" fillId="3" borderId="10" xfId="0" applyFont="1" applyFill="1" applyBorder="1"/>
    <xf numFmtId="166" fontId="0" fillId="0" borderId="0" xfId="0" applyNumberFormat="1"/>
    <xf numFmtId="46" fontId="0" fillId="0" borderId="0" xfId="0" applyNumberFormat="1"/>
    <xf numFmtId="164" fontId="0" fillId="0" borderId="0" xfId="0" applyNumberFormat="1"/>
    <xf numFmtId="164" fontId="0" fillId="3" borderId="10" xfId="0" applyNumberFormat="1" applyFill="1" applyBorder="1"/>
    <xf numFmtId="0" fontId="0" fillId="0" borderId="9" xfId="0" applyBorder="1" applyAlignment="1">
      <alignment horizontal="center"/>
    </xf>
    <xf numFmtId="20" fontId="0" fillId="0" borderId="14" xfId="0" applyNumberFormat="1" applyBorder="1"/>
    <xf numFmtId="0" fontId="0" fillId="2" borderId="6" xfId="0" applyFont="1" applyFill="1" applyBorder="1" applyAlignment="1">
      <alignment horizontal="right"/>
    </xf>
    <xf numFmtId="20" fontId="0" fillId="3" borderId="7" xfId="0" applyNumberFormat="1" applyFont="1" applyFill="1" applyBorder="1" applyAlignment="1">
      <alignment horizontal="right"/>
    </xf>
    <xf numFmtId="166" fontId="1" fillId="0" borderId="17" xfId="0" applyNumberFormat="1" applyFont="1" applyBorder="1" applyAlignment="1">
      <alignment horizontal="right"/>
    </xf>
    <xf numFmtId="0" fontId="0" fillId="0" borderId="0" xfId="0" applyAlignment="1">
      <alignment horizontal="right"/>
    </xf>
  </cellXfs>
  <cellStyles count="1">
    <cellStyle name="Обычный" xfId="0" builtinId="0"/>
  </cellStyles>
  <dxfs count="2">
    <dxf>
      <numFmt numFmtId="25" formatCode="h:mm"/>
    </dxf>
    <dxf>
      <numFmt numFmtId="25" formatCode="h:mm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2"/>
  <sheetViews>
    <sheetView tabSelected="1" topLeftCell="B1" workbookViewId="0">
      <selection activeCell="J3" sqref="J3"/>
    </sheetView>
  </sheetViews>
  <sheetFormatPr defaultRowHeight="15" x14ac:dyDescent="0.25"/>
  <cols>
    <col min="3" max="3" width="13.42578125" bestFit="1" customWidth="1"/>
    <col min="4" max="4" width="7.5703125" bestFit="1" customWidth="1"/>
    <col min="5" max="5" width="14.28515625" bestFit="1" customWidth="1"/>
    <col min="7" max="7" width="11.5703125" bestFit="1" customWidth="1"/>
    <col min="8" max="8" width="9.85546875" customWidth="1"/>
    <col min="9" max="9" width="9.85546875" bestFit="1" customWidth="1"/>
    <col min="10" max="10" width="22.85546875" style="66" customWidth="1"/>
    <col min="11" max="11" width="18" customWidth="1"/>
    <col min="12" max="12" width="10.42578125" bestFit="1" customWidth="1"/>
    <col min="13" max="13" width="9.7109375" bestFit="1" customWidth="1"/>
    <col min="14" max="14" width="9.85546875" bestFit="1" customWidth="1"/>
  </cols>
  <sheetData>
    <row r="1" spans="2:18" x14ac:dyDescent="0.25">
      <c r="H1" s="61" t="s">
        <v>12</v>
      </c>
      <c r="I1" s="61"/>
      <c r="J1" s="61"/>
      <c r="N1" s="23" t="s">
        <v>1</v>
      </c>
      <c r="O1" s="26">
        <v>0.375</v>
      </c>
      <c r="P1" s="29">
        <v>0.75</v>
      </c>
      <c r="Q1" s="28"/>
    </row>
    <row r="2" spans="2:18" ht="15.75" thickBot="1" x14ac:dyDescent="0.3">
      <c r="B2" s="2" t="s">
        <v>0</v>
      </c>
      <c r="C2" s="2" t="s">
        <v>1</v>
      </c>
      <c r="D2" s="3" t="s">
        <v>2</v>
      </c>
      <c r="E2" s="3" t="s">
        <v>3</v>
      </c>
      <c r="F2" s="2" t="s">
        <v>6</v>
      </c>
      <c r="G2" s="2" t="s">
        <v>4</v>
      </c>
      <c r="H2" s="2" t="s">
        <v>11</v>
      </c>
      <c r="I2" s="2" t="s">
        <v>9</v>
      </c>
      <c r="J2" s="63" t="s">
        <v>10</v>
      </c>
      <c r="K2" s="2" t="s">
        <v>5</v>
      </c>
      <c r="L2" s="3" t="s">
        <v>8</v>
      </c>
      <c r="M2" s="20" t="s">
        <v>13</v>
      </c>
      <c r="N2" s="21" t="s">
        <v>9</v>
      </c>
      <c r="O2" s="26">
        <v>0.75</v>
      </c>
      <c r="P2" s="30">
        <v>0.91666666666666663</v>
      </c>
      <c r="Q2" s="28"/>
    </row>
    <row r="3" spans="2:18" ht="15.75" thickBot="1" x14ac:dyDescent="0.3">
      <c r="B3" s="4">
        <v>42826</v>
      </c>
      <c r="C3" s="5" t="str">
        <f>TEXT(B3,"ДДДД")</f>
        <v>суббота</v>
      </c>
      <c r="D3" s="6">
        <v>0.4375</v>
      </c>
      <c r="E3" s="6">
        <v>1.0069444444444444</v>
      </c>
      <c r="F3" s="6">
        <f>IF(WEEKDAY(B3,2)&gt;5,0,--"1:00")</f>
        <v>0</v>
      </c>
      <c r="G3" s="6">
        <f>IF(E3="","",MOD(E3-D3-F3,1))</f>
        <v>0.56944444444444442</v>
      </c>
      <c r="H3" s="7">
        <f t="shared" ref="H3:H11" si="0">IF(E3="","",MOD(MIN(E3+(D3&gt;E3),IF(WEEKDAY(B3,2)=5,$P$1-"1:00",$P$1))-MAX(D3,$O$1)-F3,1))</f>
        <v>0.3125</v>
      </c>
      <c r="I3" s="7">
        <f t="shared" ref="I3:I11" si="1">IF(E3&gt;=IF(WEEKDAY(B3,2)=5,$O$2-"1:00",$O$2),MIN(E3,$P$2)-MAX(D3,IF(WEEKDAY(B3,2)=5,$O$2-"1:00",$O$2)),0)</f>
        <v>0.16666666666666663</v>
      </c>
      <c r="J3" s="64">
        <f>IF(D3&lt;=$O$3,IF(E3&gt;$P$3,"8:00",IF(E3&gt;$O$3,E3-$O$3,"0:00")),IF(E3&gt;$O$3,IF(E3&gt;$P$3,$P$3-D3,E3-D3),"0:00"))</f>
        <v>9.027777777777779E-2</v>
      </c>
      <c r="K3" s="8">
        <f>IFERROR(IF(WEEKDAY(B3,2)&gt;5,0,G3-IF(WEEKDAY(B3,2)=5,"7:00","8:00")),"")</f>
        <v>0</v>
      </c>
      <c r="L3" s="46">
        <f>IF(OR(C3="суббота",C3="воскресенье"),G3,"")</f>
        <v>0.56944444444444442</v>
      </c>
      <c r="M3" s="54"/>
      <c r="N3" s="25" t="s">
        <v>10</v>
      </c>
      <c r="O3" s="26">
        <v>0.91666666666666663</v>
      </c>
      <c r="P3" s="26">
        <v>1.25</v>
      </c>
      <c r="Q3" s="28"/>
      <c r="R3" s="1"/>
    </row>
    <row r="4" spans="2:18" ht="15.75" thickBot="1" x14ac:dyDescent="0.3">
      <c r="B4" s="13">
        <v>42828</v>
      </c>
      <c r="C4" s="14" t="str">
        <f t="shared" ref="C4:C25" si="2">TEXT(B4,"ДДДД")</f>
        <v>понедельник</v>
      </c>
      <c r="D4" s="18">
        <v>0.29166666666666669</v>
      </c>
      <c r="E4" s="18">
        <v>0.94097222222222221</v>
      </c>
      <c r="F4" s="15">
        <f t="shared" ref="F4:F25" si="3">IF(WEEKDAY(B4,2)&gt;5,0,--"1:00")</f>
        <v>4.1666666666666664E-2</v>
      </c>
      <c r="G4" s="15">
        <f t="shared" ref="G4:G25" si="4">IF(E4="","",MOD(E4-D4-F4,1))</f>
        <v>0.60763888888888895</v>
      </c>
      <c r="H4" s="16">
        <f t="shared" si="0"/>
        <v>0.33333333333333331</v>
      </c>
      <c r="I4" s="16">
        <f t="shared" si="1"/>
        <v>0.16666666666666663</v>
      </c>
      <c r="J4" s="64">
        <f t="shared" ref="J4:J26" si="5">IF(D4&lt;=$O$3,IF(E4&gt;$P$3,"8:00",IF(E4&gt;$O$3,E4-$O$3,"0:00")),IF(E4&gt;$O$3,IF(E4&gt;$P$3,$P$3-D4,E4-D4),"0:00"))</f>
        <v>2.430555555555558E-2</v>
      </c>
      <c r="K4" s="17">
        <f t="shared" ref="K4:K25" si="6">IFERROR(IF(WEEKDAY(B4,2)&gt;5,0,G4-IF(WEEKDAY(B4,2)=5,"7:00","8:00")),"")</f>
        <v>0.27430555555555564</v>
      </c>
      <c r="L4" s="47" t="str">
        <f t="shared" ref="L4:L25" si="7">IF(OR(C4="суббота",C4="воскресенье"),G4,"")</f>
        <v/>
      </c>
      <c r="N4" s="24" t="s">
        <v>13</v>
      </c>
      <c r="O4" s="22">
        <v>0.25</v>
      </c>
      <c r="P4" s="31">
        <v>0.375</v>
      </c>
      <c r="Q4" s="43"/>
      <c r="R4" s="1"/>
    </row>
    <row r="5" spans="2:18" ht="15.75" thickBot="1" x14ac:dyDescent="0.3">
      <c r="B5" s="4">
        <v>42829</v>
      </c>
      <c r="C5" s="5" t="str">
        <f t="shared" si="2"/>
        <v>вторник</v>
      </c>
      <c r="D5" s="9">
        <v>0.29166666666666669</v>
      </c>
      <c r="E5" s="9">
        <v>0.81944444444444453</v>
      </c>
      <c r="F5" s="6">
        <f t="shared" si="3"/>
        <v>4.1666666666666664E-2</v>
      </c>
      <c r="G5" s="6">
        <f t="shared" si="4"/>
        <v>0.48611111111111122</v>
      </c>
      <c r="H5" s="7">
        <f t="shared" si="0"/>
        <v>0.33333333333333331</v>
      </c>
      <c r="I5" s="7">
        <f t="shared" si="1"/>
        <v>6.9444444444444531E-2</v>
      </c>
      <c r="J5" s="64" t="str">
        <f t="shared" si="5"/>
        <v>0:00</v>
      </c>
      <c r="K5" s="8">
        <f t="shared" si="6"/>
        <v>0.1527777777777779</v>
      </c>
      <c r="L5" s="48" t="str">
        <f t="shared" si="7"/>
        <v/>
      </c>
      <c r="M5" s="54"/>
      <c r="O5" s="62">
        <v>0</v>
      </c>
      <c r="R5" s="1"/>
    </row>
    <row r="6" spans="2:18" ht="15.75" thickBot="1" x14ac:dyDescent="0.3">
      <c r="B6" s="13">
        <v>42830</v>
      </c>
      <c r="C6" s="14" t="str">
        <f t="shared" si="2"/>
        <v>среда</v>
      </c>
      <c r="D6" s="18">
        <v>0.29166666666666669</v>
      </c>
      <c r="E6" s="18">
        <v>0.82291666666666663</v>
      </c>
      <c r="F6" s="15">
        <f t="shared" si="3"/>
        <v>4.1666666666666664E-2</v>
      </c>
      <c r="G6" s="15">
        <f t="shared" si="4"/>
        <v>0.48958333333333331</v>
      </c>
      <c r="H6" s="16">
        <f t="shared" si="0"/>
        <v>0.33333333333333331</v>
      </c>
      <c r="I6" s="16">
        <f t="shared" si="1"/>
        <v>7.291666666666663E-2</v>
      </c>
      <c r="J6" s="64" t="str">
        <f t="shared" si="5"/>
        <v>0:00</v>
      </c>
      <c r="K6" s="17">
        <f t="shared" si="6"/>
        <v>0.15625</v>
      </c>
      <c r="L6" s="49" t="str">
        <f t="shared" si="7"/>
        <v/>
      </c>
      <c r="M6" s="32"/>
      <c r="R6" s="1">
        <f t="shared" ref="R6:R12" si="8">IF(E6="","",MIN(E6,$P$1)-MAX(D6,$O$1)-F6)</f>
        <v>0.33333333333333331</v>
      </c>
    </row>
    <row r="7" spans="2:18" ht="15.75" thickBot="1" x14ac:dyDescent="0.3">
      <c r="B7" s="4">
        <v>42831</v>
      </c>
      <c r="C7" s="5" t="str">
        <f t="shared" si="2"/>
        <v>четверг</v>
      </c>
      <c r="D7" s="9">
        <v>0.29166666666666669</v>
      </c>
      <c r="E7" s="9">
        <v>0.8125</v>
      </c>
      <c r="F7" s="6">
        <f t="shared" si="3"/>
        <v>4.1666666666666664E-2</v>
      </c>
      <c r="G7" s="6">
        <f t="shared" si="4"/>
        <v>0.47916666666666657</v>
      </c>
      <c r="H7" s="7">
        <f t="shared" si="0"/>
        <v>0.33333333333333331</v>
      </c>
      <c r="I7" s="7">
        <f t="shared" si="1"/>
        <v>6.25E-2</v>
      </c>
      <c r="J7" s="64" t="str">
        <f t="shared" si="5"/>
        <v>0:00</v>
      </c>
      <c r="K7" s="8">
        <f t="shared" si="6"/>
        <v>0.14583333333333326</v>
      </c>
      <c r="L7" s="50" t="str">
        <f t="shared" si="7"/>
        <v/>
      </c>
      <c r="M7" s="54"/>
      <c r="R7" s="1">
        <f t="shared" si="8"/>
        <v>0.33333333333333331</v>
      </c>
    </row>
    <row r="8" spans="2:18" ht="15.75" thickBot="1" x14ac:dyDescent="0.3">
      <c r="B8" s="13">
        <v>42832</v>
      </c>
      <c r="C8" s="14" t="str">
        <f t="shared" si="2"/>
        <v>пятница</v>
      </c>
      <c r="D8" s="18">
        <v>0.29166666666666669</v>
      </c>
      <c r="E8" s="18">
        <v>0.79166666666666663</v>
      </c>
      <c r="F8" s="15">
        <f t="shared" si="3"/>
        <v>4.1666666666666664E-2</v>
      </c>
      <c r="G8" s="15">
        <f t="shared" si="4"/>
        <v>0.45833333333333326</v>
      </c>
      <c r="H8" s="16">
        <f t="shared" si="0"/>
        <v>0.29166666666666669</v>
      </c>
      <c r="I8" s="16">
        <f t="shared" si="1"/>
        <v>8.3333333333333259E-2</v>
      </c>
      <c r="J8" s="64" t="str">
        <f t="shared" si="5"/>
        <v>0:00</v>
      </c>
      <c r="K8" s="17">
        <f t="shared" si="6"/>
        <v>0.16666666666666657</v>
      </c>
      <c r="L8" s="51" t="str">
        <f t="shared" si="7"/>
        <v/>
      </c>
      <c r="M8" s="32"/>
      <c r="R8" s="1">
        <f t="shared" si="8"/>
        <v>0.33333333333333331</v>
      </c>
    </row>
    <row r="9" spans="2:18" ht="15.75" thickBot="1" x14ac:dyDescent="0.3">
      <c r="B9" s="4">
        <v>42835</v>
      </c>
      <c r="C9" s="5" t="str">
        <f t="shared" si="2"/>
        <v>понедельник</v>
      </c>
      <c r="D9" s="9">
        <v>0.29166666666666669</v>
      </c>
      <c r="E9" s="9">
        <v>0.8125</v>
      </c>
      <c r="F9" s="6">
        <f t="shared" si="3"/>
        <v>4.1666666666666664E-2</v>
      </c>
      <c r="G9" s="6">
        <f t="shared" si="4"/>
        <v>0.47916666666666657</v>
      </c>
      <c r="H9" s="7">
        <f t="shared" si="0"/>
        <v>0.33333333333333331</v>
      </c>
      <c r="I9" s="7">
        <f t="shared" si="1"/>
        <v>6.25E-2</v>
      </c>
      <c r="J9" s="64" t="str">
        <f t="shared" si="5"/>
        <v>0:00</v>
      </c>
      <c r="K9" s="8">
        <f t="shared" si="6"/>
        <v>0.14583333333333326</v>
      </c>
      <c r="L9" s="52" t="str">
        <f t="shared" si="7"/>
        <v/>
      </c>
      <c r="M9" s="54"/>
      <c r="R9" s="1">
        <f t="shared" si="8"/>
        <v>0.33333333333333331</v>
      </c>
    </row>
    <row r="10" spans="2:18" ht="15.75" thickBot="1" x14ac:dyDescent="0.3">
      <c r="B10" s="13">
        <v>42836</v>
      </c>
      <c r="C10" s="14" t="str">
        <f t="shared" si="2"/>
        <v>вторник</v>
      </c>
      <c r="D10" s="18">
        <v>0.9375</v>
      </c>
      <c r="E10" s="18">
        <v>1.25</v>
      </c>
      <c r="F10" s="15">
        <f t="shared" si="3"/>
        <v>4.1666666666666664E-2</v>
      </c>
      <c r="G10" s="15">
        <f t="shared" si="4"/>
        <v>0.27083333333333331</v>
      </c>
      <c r="H10" s="16">
        <f t="shared" si="0"/>
        <v>0.77083333333333337</v>
      </c>
      <c r="I10" s="16">
        <f t="shared" si="1"/>
        <v>-2.083333333333337E-2</v>
      </c>
      <c r="J10" s="64">
        <f t="shared" si="5"/>
        <v>0.3125</v>
      </c>
      <c r="K10" s="17">
        <f t="shared" si="6"/>
        <v>-6.25E-2</v>
      </c>
      <c r="L10" s="47" t="str">
        <f t="shared" si="7"/>
        <v/>
      </c>
      <c r="M10" s="32"/>
      <c r="R10" s="1">
        <f t="shared" si="8"/>
        <v>-0.22916666666666666</v>
      </c>
    </row>
    <row r="11" spans="2:18" ht="15.75" thickBot="1" x14ac:dyDescent="0.3">
      <c r="B11" s="4">
        <v>42837</v>
      </c>
      <c r="C11" s="5" t="str">
        <f t="shared" si="2"/>
        <v>среда</v>
      </c>
      <c r="D11" s="9">
        <v>0.29166666666666669</v>
      </c>
      <c r="E11" s="9">
        <v>0.80902777777777779</v>
      </c>
      <c r="F11" s="6">
        <f t="shared" si="3"/>
        <v>4.1666666666666664E-2</v>
      </c>
      <c r="G11" s="6">
        <f t="shared" si="4"/>
        <v>0.47569444444444448</v>
      </c>
      <c r="H11" s="7">
        <f t="shared" si="0"/>
        <v>0.33333333333333331</v>
      </c>
      <c r="I11" s="7">
        <f t="shared" si="1"/>
        <v>5.902777777777779E-2</v>
      </c>
      <c r="J11" s="64" t="str">
        <f t="shared" si="5"/>
        <v>0:00</v>
      </c>
      <c r="K11" s="8">
        <f t="shared" si="6"/>
        <v>0.14236111111111116</v>
      </c>
      <c r="L11" s="48" t="str">
        <f t="shared" si="7"/>
        <v/>
      </c>
      <c r="M11" s="54"/>
      <c r="R11" s="1">
        <f t="shared" si="8"/>
        <v>0.33333333333333331</v>
      </c>
    </row>
    <row r="12" spans="2:18" ht="15.75" thickBot="1" x14ac:dyDescent="0.3">
      <c r="B12" s="13">
        <v>42838</v>
      </c>
      <c r="C12" s="14" t="str">
        <f t="shared" si="2"/>
        <v>четверг</v>
      </c>
      <c r="D12" s="18">
        <v>0.29166666666666669</v>
      </c>
      <c r="E12" s="18">
        <v>0.82986111111111116</v>
      </c>
      <c r="F12" s="15">
        <f t="shared" si="3"/>
        <v>4.1666666666666664E-2</v>
      </c>
      <c r="G12" s="15">
        <f t="shared" si="4"/>
        <v>0.49652777777777773</v>
      </c>
      <c r="H12" s="16">
        <f>IF(E12="","",MOD(MIN(E12+(D12&gt;E12),IF(WEEKDAY(B12,2)=5,$P$1-"1:00",$P$1))-MAX(D12,$O$1)-F12,1))</f>
        <v>0.33333333333333331</v>
      </c>
      <c r="I12" s="16">
        <f>IF(E12&gt;=IF(WEEKDAY(B12,2)=5,$O$2-"1:00",$O$2),MIN(E12,$P$2)-MAX(D12,IF(WEEKDAY(B12,2)=5,$O$2-"1:00",$O$2)),0)</f>
        <v>7.986111111111116E-2</v>
      </c>
      <c r="J12" s="64" t="str">
        <f t="shared" si="5"/>
        <v>0:00</v>
      </c>
      <c r="K12" s="17">
        <f t="shared" si="6"/>
        <v>0.16319444444444442</v>
      </c>
      <c r="L12" s="49" t="str">
        <f t="shared" si="7"/>
        <v/>
      </c>
      <c r="M12" s="32"/>
      <c r="R12" s="1">
        <f t="shared" si="8"/>
        <v>0.33333333333333331</v>
      </c>
    </row>
    <row r="13" spans="2:18" ht="15.75" thickBot="1" x14ac:dyDescent="0.3">
      <c r="B13" s="4">
        <v>42839</v>
      </c>
      <c r="C13" s="5" t="str">
        <f t="shared" si="2"/>
        <v>пятница</v>
      </c>
      <c r="D13" s="9">
        <v>0.29166666666666669</v>
      </c>
      <c r="E13" s="9">
        <v>0.78125</v>
      </c>
      <c r="F13" s="6">
        <f t="shared" si="3"/>
        <v>4.1666666666666664E-2</v>
      </c>
      <c r="G13" s="6">
        <f t="shared" si="4"/>
        <v>0.44791666666666663</v>
      </c>
      <c r="H13" s="7">
        <f t="shared" ref="H13:H24" si="9">IF(E13="","",MOD(MIN(E13+(D13&gt;E13),IF(WEEKDAY(B13,2)=5,$P$1-"1:00",$P$1))-MAX(D13,$O$1)-F13,1))</f>
        <v>0.29166666666666669</v>
      </c>
      <c r="I13" s="7">
        <f t="shared" ref="I13:I25" si="10">IF(E13&gt;=IF(WEEKDAY(B13,2)=5,$O$2-"1:00",$O$2),MIN(E13,$P$2)-MAX(D13,IF(WEEKDAY(B13,2)=5,$O$2-"1:00",$O$2)),0)</f>
        <v>7.291666666666663E-2</v>
      </c>
      <c r="J13" s="64" t="str">
        <f t="shared" si="5"/>
        <v>0:00</v>
      </c>
      <c r="K13" s="8">
        <f t="shared" si="6"/>
        <v>0.15624999999999994</v>
      </c>
      <c r="L13" s="50" t="str">
        <f t="shared" si="7"/>
        <v/>
      </c>
      <c r="M13" s="54"/>
    </row>
    <row r="14" spans="2:18" ht="15.75" thickBot="1" x14ac:dyDescent="0.3">
      <c r="B14" s="13">
        <v>42842</v>
      </c>
      <c r="C14" s="14" t="str">
        <f t="shared" si="2"/>
        <v>понедельник</v>
      </c>
      <c r="D14" s="18">
        <v>0.29166666666666669</v>
      </c>
      <c r="E14" s="18">
        <v>0.80902777777777779</v>
      </c>
      <c r="F14" s="15">
        <f t="shared" si="3"/>
        <v>4.1666666666666664E-2</v>
      </c>
      <c r="G14" s="15">
        <f t="shared" si="4"/>
        <v>0.47569444444444448</v>
      </c>
      <c r="H14" s="16">
        <f t="shared" si="9"/>
        <v>0.33333333333333331</v>
      </c>
      <c r="I14" s="16">
        <f t="shared" si="10"/>
        <v>5.902777777777779E-2</v>
      </c>
      <c r="J14" s="64" t="str">
        <f t="shared" si="5"/>
        <v>0:00</v>
      </c>
      <c r="K14" s="17">
        <f t="shared" si="6"/>
        <v>0.14236111111111116</v>
      </c>
      <c r="L14" s="47" t="str">
        <f t="shared" si="7"/>
        <v/>
      </c>
      <c r="M14" s="32"/>
    </row>
    <row r="15" spans="2:18" ht="15.75" thickBot="1" x14ac:dyDescent="0.3">
      <c r="B15" s="4">
        <v>42843</v>
      </c>
      <c r="C15" s="5" t="str">
        <f t="shared" si="2"/>
        <v>вторник</v>
      </c>
      <c r="D15" s="9">
        <v>0.29166666666666669</v>
      </c>
      <c r="E15" s="9">
        <v>0.82291666666666663</v>
      </c>
      <c r="F15" s="6">
        <f t="shared" si="3"/>
        <v>4.1666666666666664E-2</v>
      </c>
      <c r="G15" s="6">
        <f t="shared" si="4"/>
        <v>0.48958333333333331</v>
      </c>
      <c r="H15" s="7">
        <f t="shared" si="9"/>
        <v>0.33333333333333331</v>
      </c>
      <c r="I15" s="7">
        <f t="shared" si="10"/>
        <v>7.291666666666663E-2</v>
      </c>
      <c r="J15" s="64" t="str">
        <f t="shared" si="5"/>
        <v>0:00</v>
      </c>
      <c r="K15" s="8">
        <f t="shared" si="6"/>
        <v>0.15625</v>
      </c>
      <c r="L15" s="50" t="str">
        <f t="shared" si="7"/>
        <v/>
      </c>
      <c r="M15" s="54"/>
    </row>
    <row r="16" spans="2:18" ht="15.75" thickBot="1" x14ac:dyDescent="0.3">
      <c r="B16" s="13">
        <v>42844</v>
      </c>
      <c r="C16" s="14" t="str">
        <f t="shared" si="2"/>
        <v>среда</v>
      </c>
      <c r="D16" s="18">
        <v>0.29166666666666669</v>
      </c>
      <c r="E16" s="18">
        <v>0.80555555555555547</v>
      </c>
      <c r="F16" s="15">
        <f t="shared" si="3"/>
        <v>4.1666666666666664E-2</v>
      </c>
      <c r="G16" s="15">
        <f t="shared" si="4"/>
        <v>0.47222222222222215</v>
      </c>
      <c r="H16" s="16">
        <f t="shared" si="9"/>
        <v>0.33333333333333331</v>
      </c>
      <c r="I16" s="16">
        <f t="shared" si="10"/>
        <v>5.5555555555555469E-2</v>
      </c>
      <c r="J16" s="64" t="str">
        <f t="shared" si="5"/>
        <v>0:00</v>
      </c>
      <c r="K16" s="17">
        <f t="shared" si="6"/>
        <v>0.13888888888888884</v>
      </c>
      <c r="L16" s="47" t="str">
        <f t="shared" si="7"/>
        <v/>
      </c>
      <c r="M16" s="32"/>
    </row>
    <row r="17" spans="1:17" ht="15.75" thickBot="1" x14ac:dyDescent="0.3">
      <c r="B17" s="4">
        <v>42845</v>
      </c>
      <c r="C17" s="5" t="str">
        <f t="shared" si="2"/>
        <v>четверг</v>
      </c>
      <c r="D17" s="9">
        <v>0.29166666666666669</v>
      </c>
      <c r="E17" s="9">
        <v>0.80208333333333337</v>
      </c>
      <c r="F17" s="6">
        <f t="shared" si="3"/>
        <v>4.1666666666666664E-2</v>
      </c>
      <c r="G17" s="6">
        <f t="shared" si="4"/>
        <v>0.46875000000000006</v>
      </c>
      <c r="H17" s="7">
        <f t="shared" si="9"/>
        <v>0.33333333333333331</v>
      </c>
      <c r="I17" s="7">
        <f t="shared" si="10"/>
        <v>5.208333333333337E-2</v>
      </c>
      <c r="J17" s="64" t="str">
        <f t="shared" si="5"/>
        <v>0:00</v>
      </c>
      <c r="K17" s="8">
        <f t="shared" si="6"/>
        <v>0.13541666666666674</v>
      </c>
      <c r="L17" s="50" t="str">
        <f t="shared" si="7"/>
        <v/>
      </c>
      <c r="M17" s="54"/>
    </row>
    <row r="18" spans="1:17" ht="15.75" thickBot="1" x14ac:dyDescent="0.3">
      <c r="B18" s="13">
        <v>42846</v>
      </c>
      <c r="C18" s="14" t="str">
        <f t="shared" si="2"/>
        <v>пятница</v>
      </c>
      <c r="D18" s="18">
        <v>0.29166666666666669</v>
      </c>
      <c r="E18" s="18">
        <v>0.79166666666666663</v>
      </c>
      <c r="F18" s="15">
        <f t="shared" si="3"/>
        <v>4.1666666666666664E-2</v>
      </c>
      <c r="G18" s="15">
        <f t="shared" si="4"/>
        <v>0.45833333333333326</v>
      </c>
      <c r="H18" s="16">
        <f t="shared" si="9"/>
        <v>0.29166666666666669</v>
      </c>
      <c r="I18" s="16">
        <f t="shared" si="10"/>
        <v>8.3333333333333259E-2</v>
      </c>
      <c r="J18" s="64" t="str">
        <f t="shared" si="5"/>
        <v>0:00</v>
      </c>
      <c r="K18" s="17">
        <f t="shared" si="6"/>
        <v>0.16666666666666657</v>
      </c>
      <c r="L18" s="51" t="str">
        <f t="shared" si="7"/>
        <v/>
      </c>
      <c r="M18" s="32"/>
    </row>
    <row r="19" spans="1:17" ht="15.75" thickBot="1" x14ac:dyDescent="0.3">
      <c r="A19" s="12"/>
      <c r="B19" s="4">
        <v>42847</v>
      </c>
      <c r="C19" s="5" t="str">
        <f t="shared" si="2"/>
        <v>суббота</v>
      </c>
      <c r="D19" s="9">
        <v>0.3888888888888889</v>
      </c>
      <c r="E19" s="9">
        <v>6.5972222222222224E-2</v>
      </c>
      <c r="F19" s="6">
        <f t="shared" si="3"/>
        <v>0</v>
      </c>
      <c r="G19" s="6">
        <f t="shared" si="4"/>
        <v>0.67708333333333326</v>
      </c>
      <c r="H19" s="7">
        <f t="shared" si="9"/>
        <v>0.3611111111111111</v>
      </c>
      <c r="I19" s="7">
        <f t="shared" si="10"/>
        <v>0</v>
      </c>
      <c r="J19" s="64" t="str">
        <f t="shared" si="5"/>
        <v>0:00</v>
      </c>
      <c r="K19" s="19">
        <f t="shared" si="6"/>
        <v>0</v>
      </c>
      <c r="L19" s="52">
        <f t="shared" si="7"/>
        <v>0.67708333333333326</v>
      </c>
      <c r="M19" s="54"/>
    </row>
    <row r="20" spans="1:17" ht="15.75" thickBot="1" x14ac:dyDescent="0.3">
      <c r="B20" s="13">
        <v>42848</v>
      </c>
      <c r="C20" s="14" t="str">
        <f t="shared" si="2"/>
        <v>воскресенье</v>
      </c>
      <c r="D20" s="18">
        <v>0.25694444444444448</v>
      </c>
      <c r="E20" s="18">
        <v>0.73958333333333337</v>
      </c>
      <c r="F20" s="15">
        <f t="shared" si="3"/>
        <v>0</v>
      </c>
      <c r="G20" s="15">
        <f t="shared" si="4"/>
        <v>0.4826388888888889</v>
      </c>
      <c r="H20" s="16">
        <f t="shared" si="9"/>
        <v>0.36458333333333337</v>
      </c>
      <c r="I20" s="16">
        <f t="shared" si="10"/>
        <v>0</v>
      </c>
      <c r="J20" s="64" t="str">
        <f t="shared" si="5"/>
        <v>0:00</v>
      </c>
      <c r="K20" s="19">
        <f t="shared" si="6"/>
        <v>0</v>
      </c>
      <c r="L20" s="49">
        <f t="shared" si="7"/>
        <v>0.4826388888888889</v>
      </c>
      <c r="M20" s="32"/>
    </row>
    <row r="21" spans="1:17" ht="15.75" thickBot="1" x14ac:dyDescent="0.3">
      <c r="B21" s="4">
        <v>42849</v>
      </c>
      <c r="C21" s="5" t="str">
        <f t="shared" si="2"/>
        <v>понедельник</v>
      </c>
      <c r="D21" s="9">
        <v>0.29166666666666669</v>
      </c>
      <c r="E21" s="9">
        <v>0.82638888888888884</v>
      </c>
      <c r="F21" s="6">
        <f t="shared" si="3"/>
        <v>4.1666666666666664E-2</v>
      </c>
      <c r="G21" s="6">
        <f t="shared" si="4"/>
        <v>0.49305555555555541</v>
      </c>
      <c r="H21" s="7">
        <f t="shared" si="9"/>
        <v>0.33333333333333331</v>
      </c>
      <c r="I21" s="7">
        <f t="shared" si="10"/>
        <v>7.638888888888884E-2</v>
      </c>
      <c r="J21" s="64" t="str">
        <f t="shared" si="5"/>
        <v>0:00</v>
      </c>
      <c r="K21" s="8">
        <f t="shared" si="6"/>
        <v>0.1597222222222221</v>
      </c>
      <c r="L21" s="50" t="str">
        <f t="shared" si="7"/>
        <v/>
      </c>
      <c r="M21" s="54"/>
    </row>
    <row r="22" spans="1:17" ht="15.75" thickBot="1" x14ac:dyDescent="0.3">
      <c r="B22" s="13">
        <v>42850</v>
      </c>
      <c r="C22" s="14" t="str">
        <f t="shared" si="2"/>
        <v>вторник</v>
      </c>
      <c r="D22" s="18">
        <v>0.29166666666666669</v>
      </c>
      <c r="E22" s="18">
        <v>0.79861111111111116</v>
      </c>
      <c r="F22" s="15">
        <f t="shared" si="3"/>
        <v>4.1666666666666664E-2</v>
      </c>
      <c r="G22" s="15">
        <f t="shared" si="4"/>
        <v>0.46527777777777773</v>
      </c>
      <c r="H22" s="16">
        <f t="shared" si="9"/>
        <v>0.33333333333333331</v>
      </c>
      <c r="I22" s="16">
        <f t="shared" si="10"/>
        <v>4.861111111111116E-2</v>
      </c>
      <c r="J22" s="64" t="str">
        <f t="shared" si="5"/>
        <v>0:00</v>
      </c>
      <c r="K22" s="17">
        <f t="shared" si="6"/>
        <v>0.13194444444444442</v>
      </c>
      <c r="L22" s="47" t="str">
        <f t="shared" si="7"/>
        <v/>
      </c>
      <c r="M22" s="32"/>
    </row>
    <row r="23" spans="1:17" s="10" customFormat="1" ht="15.75" thickBot="1" x14ac:dyDescent="0.3">
      <c r="A23" s="12"/>
      <c r="B23" s="4">
        <v>42851</v>
      </c>
      <c r="C23" s="5" t="str">
        <f t="shared" si="2"/>
        <v>среда</v>
      </c>
      <c r="D23" s="9">
        <v>0.20833333333333334</v>
      </c>
      <c r="E23" s="9">
        <v>0.69097222222222221</v>
      </c>
      <c r="F23" s="6">
        <f t="shared" si="3"/>
        <v>4.1666666666666664E-2</v>
      </c>
      <c r="G23" s="6">
        <f t="shared" si="4"/>
        <v>0.44097222222222215</v>
      </c>
      <c r="H23" s="7">
        <f t="shared" si="9"/>
        <v>0.27430555555555552</v>
      </c>
      <c r="I23" s="7">
        <f t="shared" si="10"/>
        <v>0</v>
      </c>
      <c r="J23" s="64" t="str">
        <f t="shared" si="5"/>
        <v>0:00</v>
      </c>
      <c r="K23" s="8">
        <f t="shared" si="6"/>
        <v>0.10763888888888884</v>
      </c>
      <c r="L23" s="50" t="str">
        <f t="shared" si="7"/>
        <v/>
      </c>
      <c r="M23" s="30">
        <v>0.125</v>
      </c>
      <c r="N23" s="12"/>
      <c r="O23" s="12"/>
      <c r="P23" s="12"/>
      <c r="Q23" s="12"/>
    </row>
    <row r="24" spans="1:17" ht="15.75" thickBot="1" x14ac:dyDescent="0.3">
      <c r="B24" s="13">
        <v>42852</v>
      </c>
      <c r="C24" s="14" t="str">
        <f t="shared" si="2"/>
        <v>четверг</v>
      </c>
      <c r="D24" s="18">
        <v>0.29166666666666669</v>
      </c>
      <c r="E24" s="18">
        <v>0.80555555555555547</v>
      </c>
      <c r="F24" s="15">
        <f t="shared" si="3"/>
        <v>4.1666666666666664E-2</v>
      </c>
      <c r="G24" s="15">
        <f t="shared" si="4"/>
        <v>0.47222222222222215</v>
      </c>
      <c r="H24" s="16">
        <f t="shared" si="9"/>
        <v>0.33333333333333331</v>
      </c>
      <c r="I24" s="16">
        <f t="shared" si="10"/>
        <v>5.5555555555555469E-2</v>
      </c>
      <c r="J24" s="64" t="str">
        <f t="shared" si="5"/>
        <v>0:00</v>
      </c>
      <c r="K24" s="17">
        <f t="shared" si="6"/>
        <v>0.13888888888888884</v>
      </c>
      <c r="L24" s="51" t="str">
        <f t="shared" si="7"/>
        <v/>
      </c>
      <c r="M24" s="33"/>
      <c r="N24" s="12"/>
      <c r="O24" s="12"/>
      <c r="P24" s="12"/>
      <c r="Q24" s="12"/>
    </row>
    <row r="25" spans="1:17" s="10" customFormat="1" ht="15.75" thickBot="1" x14ac:dyDescent="0.3">
      <c r="A25" s="12"/>
      <c r="B25" s="4">
        <v>42853</v>
      </c>
      <c r="C25" s="5" t="str">
        <f t="shared" si="2"/>
        <v>пятница</v>
      </c>
      <c r="D25" s="11">
        <v>0.29166666666666669</v>
      </c>
      <c r="E25" s="11">
        <v>0.82291666666666663</v>
      </c>
      <c r="F25" s="6">
        <f t="shared" si="3"/>
        <v>4.1666666666666664E-2</v>
      </c>
      <c r="G25" s="6">
        <f t="shared" si="4"/>
        <v>0.48958333333333331</v>
      </c>
      <c r="H25" s="7">
        <f t="shared" ref="H25" si="11">IF(E25="","",MOD(MIN(E25,IF(WEEKDAY(B25,2)=5,$P$1-"1:00",$P$1))-MAX(D25,$O$1)-F25,1))</f>
        <v>0.29166666666666669</v>
      </c>
      <c r="I25" s="7">
        <f t="shared" si="10"/>
        <v>0.11458333333333326</v>
      </c>
      <c r="J25" s="64" t="str">
        <f t="shared" si="5"/>
        <v>0:00</v>
      </c>
      <c r="K25" s="8">
        <f t="shared" si="6"/>
        <v>0.19791666666666663</v>
      </c>
      <c r="L25" s="50" t="str">
        <f t="shared" si="7"/>
        <v/>
      </c>
      <c r="M25" s="54"/>
      <c r="N25" s="12"/>
      <c r="O25" s="12"/>
      <c r="P25" s="12"/>
      <c r="Q25" s="12"/>
    </row>
    <row r="26" spans="1:17" x14ac:dyDescent="0.25">
      <c r="B26" s="13">
        <v>42856</v>
      </c>
      <c r="C26" s="14" t="str">
        <f t="shared" ref="C26" si="12">TEXT(B26,"ДДДД")</f>
        <v>понедельник</v>
      </c>
      <c r="D26" s="39">
        <v>0.29166666666666669</v>
      </c>
      <c r="E26" s="15"/>
      <c r="F26" s="15">
        <f t="shared" ref="F26" si="13">IF(WEEKDAY(B26,2)&gt;5,0,--"1:00")</f>
        <v>4.1666666666666664E-2</v>
      </c>
      <c r="G26" s="37" t="str">
        <f t="shared" ref="G26" si="14">IF(E26="","",MOD(E26-D26-F26,1))</f>
        <v/>
      </c>
      <c r="H26" s="35" t="str">
        <f t="shared" ref="H26" si="15">IF(E26="","",MOD(MIN(E26,IF(WEEKDAY(B26,2)=5,$P$1-"1:00",$P$1))-MAX(D26,$O$1)-F26,1))</f>
        <v/>
      </c>
      <c r="I26" s="35">
        <f t="shared" ref="I26" si="16">IF(E26&gt;=IF(WEEKDAY(B26,2)=5,$O$2-"1:00",$O$2),MIN(E26,$P$2)-MAX(D26,IF(WEEKDAY(B26,2)=5,$O$2-"1:00",$O$2)),0)</f>
        <v>0</v>
      </c>
      <c r="J26" s="64" t="str">
        <f t="shared" si="5"/>
        <v>0:00</v>
      </c>
      <c r="K26" s="34" t="str">
        <f t="shared" ref="K26" si="17">IFERROR(IF(WEEKDAY(B26,2)&gt;5,0,G26-IF(WEEKDAY(B26,2)=5,"7:00","8:00")),"")</f>
        <v/>
      </c>
      <c r="L26" s="53" t="str">
        <f t="shared" ref="L26" si="18">IF(OR(C26="суббота",C26="воскресенье"),G26,"")</f>
        <v/>
      </c>
      <c r="M26" s="33"/>
      <c r="N26" s="12"/>
      <c r="O26" s="12"/>
      <c r="P26" s="12"/>
      <c r="Q26" s="12"/>
    </row>
    <row r="27" spans="1:17" x14ac:dyDescent="0.25">
      <c r="B27" s="56" t="s">
        <v>7</v>
      </c>
      <c r="C27" s="55"/>
      <c r="D27" s="40"/>
      <c r="E27" s="38"/>
      <c r="F27" s="38"/>
      <c r="G27" s="36"/>
      <c r="H27" s="36"/>
      <c r="I27" s="36"/>
      <c r="J27" s="65"/>
      <c r="K27" s="41">
        <f>SUM(K3:K25)</f>
        <v>2.9166666666666665</v>
      </c>
      <c r="L27" s="44">
        <f>SUM(L3:L25)</f>
        <v>1.7291666666666665</v>
      </c>
      <c r="M27" s="60">
        <f>SUM(M3:M26)</f>
        <v>0.125</v>
      </c>
      <c r="N27" s="43"/>
    </row>
    <row r="28" spans="1:17" x14ac:dyDescent="0.25">
      <c r="B28" s="27"/>
      <c r="K28" s="27"/>
      <c r="L28" s="42">
        <f>SUM(K27+L27+M27)</f>
        <v>4.770833333333333</v>
      </c>
      <c r="M28" s="45"/>
    </row>
    <row r="29" spans="1:17" x14ac:dyDescent="0.25">
      <c r="L29" s="27"/>
    </row>
    <row r="30" spans="1:17" x14ac:dyDescent="0.25">
      <c r="E30" s="57"/>
      <c r="F30" s="58"/>
      <c r="G30" s="58"/>
    </row>
    <row r="31" spans="1:17" x14ac:dyDescent="0.25">
      <c r="F31" s="1"/>
    </row>
    <row r="32" spans="1:17" x14ac:dyDescent="0.25">
      <c r="F32" s="59"/>
    </row>
  </sheetData>
  <mergeCells count="1">
    <mergeCell ref="H1:J1"/>
  </mergeCells>
  <conditionalFormatting sqref="K3:K25">
    <cfRule type="cellIs" dxfId="1" priority="2" operator="equal">
      <formula>0.145833333333333</formula>
    </cfRule>
  </conditionalFormatting>
  <conditionalFormatting sqref="K26">
    <cfRule type="cellIs" dxfId="0" priority="1" operator="equal">
      <formula>0.145833333333333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2017-04-30T07:51:33Z</dcterms:modified>
</cp:coreProperties>
</file>