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82" activeTab="6"/>
  </bookViews>
  <sheets>
    <sheet name="ОТЧЕТ ПРОДАВЦА" sheetId="8" r:id="rId1"/>
    <sheet name="АПРЕЛЬ 17" sheetId="10" r:id="rId2"/>
    <sheet name="данные по возврату и обмену" sheetId="7" r:id="rId3"/>
    <sheet name="книга налоги" sheetId="11" r:id="rId4"/>
    <sheet name="бух справка" sheetId="14" r:id="rId5"/>
    <sheet name="реестр с гугл диска" sheetId="12" r:id="rId6"/>
    <sheet name="отказы" sheetId="13" r:id="rId7"/>
  </sheets>
  <calcPr calcId="152511"/>
</workbook>
</file>

<file path=xl/calcChain.xml><?xml version="1.0" encoding="utf-8"?>
<calcChain xmlns="http://schemas.openxmlformats.org/spreadsheetml/2006/main">
  <c r="C9" i="14" l="1"/>
  <c r="D9" i="14"/>
  <c r="D40" i="14" s="1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23" i="14"/>
  <c r="C24" i="14"/>
  <c r="D24" i="14"/>
  <c r="C25" i="14"/>
  <c r="D25" i="14"/>
  <c r="C26" i="14"/>
  <c r="D26" i="14"/>
  <c r="C27" i="14"/>
  <c r="D27" i="14"/>
  <c r="C28" i="14"/>
  <c r="D28" i="14"/>
  <c r="C29" i="14"/>
  <c r="D29" i="14"/>
  <c r="C30" i="14"/>
  <c r="D30" i="14"/>
  <c r="C31" i="14"/>
  <c r="D31" i="14"/>
  <c r="C32" i="14"/>
  <c r="D32" i="14"/>
  <c r="C33" i="14"/>
  <c r="D33" i="14"/>
  <c r="C34" i="14"/>
  <c r="D34" i="14"/>
  <c r="C35" i="14"/>
  <c r="D35" i="14"/>
  <c r="C36" i="14"/>
  <c r="D36" i="14"/>
  <c r="C37" i="14"/>
  <c r="D37" i="14"/>
  <c r="C38" i="14"/>
  <c r="D38" i="14"/>
  <c r="C39" i="14"/>
  <c r="D39" i="14"/>
  <c r="B40" i="14"/>
  <c r="C40" i="14"/>
  <c r="H3" i="10" l="1"/>
  <c r="W15" i="10"/>
  <c r="F16" i="10"/>
  <c r="G16" i="10"/>
  <c r="H16" i="10"/>
  <c r="V16" i="10"/>
  <c r="W16" i="10"/>
  <c r="X16" i="10"/>
  <c r="Y16" i="10"/>
  <c r="AA16" i="10"/>
  <c r="AC16" i="10"/>
  <c r="AD16" i="10"/>
  <c r="AE16" i="10"/>
  <c r="AH16" i="10"/>
  <c r="AI16" i="10"/>
  <c r="F17" i="10"/>
  <c r="G17" i="10"/>
  <c r="H17" i="10"/>
  <c r="H18" i="10" s="1"/>
  <c r="H19" i="10" s="1"/>
  <c r="H20" i="10" s="1"/>
  <c r="H21" i="10" s="1"/>
  <c r="H22" i="10" s="1"/>
  <c r="H23" i="10" s="1"/>
  <c r="V17" i="10"/>
  <c r="X17" i="10"/>
  <c r="AA17" i="10" s="1"/>
  <c r="Y17" i="10"/>
  <c r="AB17" i="10"/>
  <c r="AC17" i="10"/>
  <c r="AD17" i="10"/>
  <c r="AE17" i="10"/>
  <c r="AG17" i="10"/>
  <c r="AH17" i="10"/>
  <c r="AI17" i="10"/>
  <c r="F18" i="10"/>
  <c r="G18" i="10"/>
  <c r="V18" i="10"/>
  <c r="W18" i="10"/>
  <c r="X18" i="10"/>
  <c r="AA18" i="10" s="1"/>
  <c r="Y18" i="10"/>
  <c r="Z18" i="10"/>
  <c r="AB18" i="10"/>
  <c r="AC18" i="10"/>
  <c r="AD18" i="10"/>
  <c r="AE18" i="10"/>
  <c r="AG18" i="10"/>
  <c r="AH18" i="10"/>
  <c r="AI18" i="10"/>
  <c r="F19" i="10"/>
  <c r="G19" i="10"/>
  <c r="V19" i="10"/>
  <c r="W19" i="10"/>
  <c r="X19" i="10"/>
  <c r="AA19" i="10" s="1"/>
  <c r="Y19" i="10"/>
  <c r="Z19" i="10"/>
  <c r="AB19" i="10"/>
  <c r="AC19" i="10"/>
  <c r="AD19" i="10"/>
  <c r="AE19" i="10"/>
  <c r="AG19" i="10"/>
  <c r="AH19" i="10"/>
  <c r="AI19" i="10"/>
  <c r="F20" i="10"/>
  <c r="G20" i="10"/>
  <c r="V20" i="10"/>
  <c r="W20" i="10"/>
  <c r="X20" i="10"/>
  <c r="AA20" i="10" s="1"/>
  <c r="Y20" i="10"/>
  <c r="Z20" i="10"/>
  <c r="AB20" i="10"/>
  <c r="AC20" i="10"/>
  <c r="AD20" i="10"/>
  <c r="AE20" i="10"/>
  <c r="AG20" i="10"/>
  <c r="AH20" i="10"/>
  <c r="AI20" i="10"/>
  <c r="F21" i="10"/>
  <c r="G21" i="10"/>
  <c r="V21" i="10"/>
  <c r="W21" i="10"/>
  <c r="X21" i="10"/>
  <c r="AA21" i="10" s="1"/>
  <c r="Y21" i="10"/>
  <c r="Z21" i="10"/>
  <c r="AB21" i="10"/>
  <c r="AC21" i="10"/>
  <c r="AD21" i="10"/>
  <c r="AE21" i="10"/>
  <c r="AG21" i="10"/>
  <c r="AH21" i="10"/>
  <c r="AI21" i="10"/>
  <c r="F22" i="10"/>
  <c r="G22" i="10"/>
  <c r="V22" i="10"/>
  <c r="W22" i="10"/>
  <c r="X22" i="10"/>
  <c r="AA22" i="10" s="1"/>
  <c r="Y22" i="10"/>
  <c r="Z22" i="10"/>
  <c r="AB22" i="10"/>
  <c r="AC22" i="10"/>
  <c r="AD22" i="10"/>
  <c r="AE22" i="10"/>
  <c r="AG22" i="10"/>
  <c r="AH22" i="10"/>
  <c r="AI22" i="10"/>
  <c r="F23" i="10"/>
  <c r="G23" i="10"/>
  <c r="I23" i="10"/>
  <c r="W23" i="10"/>
  <c r="Y23" i="10"/>
  <c r="AC23" i="10"/>
  <c r="AH23" i="10"/>
  <c r="AI23" i="10"/>
  <c r="F24" i="10"/>
  <c r="G24" i="10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V24" i="10"/>
  <c r="W24" i="10"/>
  <c r="X24" i="10"/>
  <c r="Y24" i="10"/>
  <c r="AC24" i="10"/>
  <c r="AD24" i="10"/>
  <c r="AE24" i="10"/>
  <c r="AH24" i="10"/>
  <c r="AI24" i="10"/>
  <c r="F25" i="10"/>
  <c r="G25" i="10"/>
  <c r="V25" i="10"/>
  <c r="W25" i="10"/>
  <c r="X25" i="10"/>
  <c r="Y25" i="10"/>
  <c r="Z25" i="10"/>
  <c r="AA25" i="10"/>
  <c r="AC25" i="10"/>
  <c r="AD25" i="10"/>
  <c r="AE25" i="10"/>
  <c r="AH25" i="10"/>
  <c r="AI25" i="10"/>
  <c r="F26" i="10"/>
  <c r="G26" i="10"/>
  <c r="V26" i="10"/>
  <c r="W26" i="10"/>
  <c r="X26" i="10"/>
  <c r="Y26" i="10"/>
  <c r="Z26" i="10"/>
  <c r="AA26" i="10"/>
  <c r="AC26" i="10"/>
  <c r="AD26" i="10"/>
  <c r="AE26" i="10"/>
  <c r="AH26" i="10"/>
  <c r="AI26" i="10"/>
  <c r="F27" i="10"/>
  <c r="G27" i="10"/>
  <c r="V27" i="10"/>
  <c r="W27" i="10"/>
  <c r="X27" i="10"/>
  <c r="Y27" i="10"/>
  <c r="Z27" i="10"/>
  <c r="AA27" i="10"/>
  <c r="AC27" i="10"/>
  <c r="AD27" i="10"/>
  <c r="AE27" i="10"/>
  <c r="AH27" i="10"/>
  <c r="AI27" i="10"/>
  <c r="F28" i="10"/>
  <c r="G28" i="10"/>
  <c r="V28" i="10"/>
  <c r="W28" i="10"/>
  <c r="X28" i="10"/>
  <c r="Y28" i="10"/>
  <c r="Z28" i="10"/>
  <c r="AA28" i="10"/>
  <c r="AC28" i="10"/>
  <c r="AD28" i="10"/>
  <c r="AE28" i="10"/>
  <c r="AH28" i="10"/>
  <c r="AI28" i="10"/>
  <c r="F29" i="10"/>
  <c r="G29" i="10"/>
  <c r="V29" i="10"/>
  <c r="W29" i="10"/>
  <c r="X29" i="10"/>
  <c r="Y29" i="10"/>
  <c r="Z29" i="10"/>
  <c r="AA29" i="10"/>
  <c r="AC29" i="10"/>
  <c r="AD29" i="10"/>
  <c r="AE29" i="10"/>
  <c r="AH29" i="10"/>
  <c r="AI29" i="10"/>
  <c r="F30" i="10"/>
  <c r="G30" i="10"/>
  <c r="V30" i="10"/>
  <c r="W30" i="10"/>
  <c r="X30" i="10"/>
  <c r="Y30" i="10"/>
  <c r="Z30" i="10"/>
  <c r="AA30" i="10"/>
  <c r="AC30" i="10"/>
  <c r="AD30" i="10"/>
  <c r="AE30" i="10"/>
  <c r="AH30" i="10"/>
  <c r="AI30" i="10"/>
  <c r="F31" i="10"/>
  <c r="G31" i="10"/>
  <c r="V31" i="10"/>
  <c r="W31" i="10"/>
  <c r="X31" i="10"/>
  <c r="Y31" i="10"/>
  <c r="Z31" i="10"/>
  <c r="AA31" i="10"/>
  <c r="AC31" i="10"/>
  <c r="AD31" i="10"/>
  <c r="AE31" i="10"/>
  <c r="AH31" i="10"/>
  <c r="AI31" i="10"/>
  <c r="F32" i="10"/>
  <c r="G32" i="10"/>
  <c r="V32" i="10"/>
  <c r="W32" i="10"/>
  <c r="X32" i="10"/>
  <c r="Y32" i="10"/>
  <c r="Z32" i="10"/>
  <c r="AA32" i="10"/>
  <c r="AC32" i="10"/>
  <c r="AD32" i="10"/>
  <c r="AE32" i="10"/>
  <c r="AH32" i="10"/>
  <c r="AI32" i="10"/>
  <c r="F33" i="10"/>
  <c r="G33" i="10"/>
  <c r="V33" i="10"/>
  <c r="W33" i="10"/>
  <c r="X33" i="10"/>
  <c r="Y33" i="10"/>
  <c r="AA33" i="10"/>
  <c r="AC33" i="10"/>
  <c r="AD33" i="10"/>
  <c r="AE33" i="10"/>
  <c r="AH33" i="10"/>
  <c r="AI33" i="10"/>
  <c r="F34" i="10"/>
  <c r="G34" i="10"/>
  <c r="V34" i="10"/>
  <c r="W34" i="10"/>
  <c r="X34" i="10"/>
  <c r="Y34" i="10"/>
  <c r="Z34" i="10"/>
  <c r="AA34" i="10"/>
  <c r="AD34" i="10"/>
  <c r="AE34" i="10"/>
  <c r="AH34" i="10"/>
  <c r="AI34" i="10"/>
  <c r="F35" i="10"/>
  <c r="G35" i="10"/>
  <c r="V35" i="10"/>
  <c r="W35" i="10"/>
  <c r="X35" i="10"/>
  <c r="Y35" i="10"/>
  <c r="Z35" i="10"/>
  <c r="AA35" i="10"/>
  <c r="AC35" i="10"/>
  <c r="AD35" i="10"/>
  <c r="AE35" i="10"/>
  <c r="AH35" i="10"/>
  <c r="AI35" i="10"/>
  <c r="F36" i="10"/>
  <c r="G36" i="10"/>
  <c r="V36" i="10"/>
  <c r="W36" i="10"/>
  <c r="X36" i="10"/>
  <c r="Y36" i="10"/>
  <c r="Z36" i="10"/>
  <c r="AA36" i="10"/>
  <c r="AD36" i="10"/>
  <c r="AE36" i="10"/>
  <c r="AH36" i="10"/>
  <c r="AI36" i="10"/>
  <c r="F37" i="10"/>
  <c r="G37" i="10"/>
  <c r="V37" i="10"/>
  <c r="W37" i="10"/>
  <c r="X37" i="10"/>
  <c r="Y37" i="10"/>
  <c r="Z37" i="10"/>
  <c r="AA37" i="10"/>
  <c r="AD37" i="10"/>
  <c r="AE37" i="10"/>
  <c r="AH37" i="10"/>
  <c r="AI37" i="10"/>
  <c r="F38" i="10"/>
  <c r="G38" i="10"/>
  <c r="V38" i="10"/>
  <c r="W38" i="10"/>
  <c r="X38" i="10"/>
  <c r="Y38" i="10"/>
  <c r="Z38" i="10"/>
  <c r="AA38" i="10"/>
  <c r="AC38" i="10"/>
  <c r="AD38" i="10"/>
  <c r="AE38" i="10"/>
  <c r="AH38" i="10"/>
  <c r="AI38" i="10"/>
  <c r="F39" i="10"/>
  <c r="G39" i="10"/>
  <c r="V39" i="10"/>
  <c r="W39" i="10"/>
  <c r="X39" i="10"/>
  <c r="Y39" i="10"/>
  <c r="Z39" i="10"/>
  <c r="AA39" i="10"/>
  <c r="AC39" i="10"/>
  <c r="AD39" i="10"/>
  <c r="AE39" i="10"/>
  <c r="AH39" i="10"/>
  <c r="AI39" i="10"/>
  <c r="F40" i="10"/>
  <c r="G40" i="10"/>
  <c r="V40" i="10"/>
  <c r="W40" i="10"/>
  <c r="X40" i="10"/>
  <c r="Y40" i="10"/>
  <c r="Z40" i="10"/>
  <c r="AA40" i="10"/>
  <c r="AD40" i="10"/>
  <c r="AE40" i="10"/>
  <c r="AH40" i="10"/>
  <c r="AI40" i="10"/>
  <c r="F41" i="10"/>
  <c r="G41" i="10"/>
  <c r="V41" i="10"/>
  <c r="W41" i="10"/>
  <c r="X41" i="10"/>
  <c r="Y41" i="10"/>
  <c r="Z41" i="10"/>
  <c r="AA41" i="10"/>
  <c r="AC41" i="10"/>
  <c r="AD41" i="10"/>
  <c r="AE41" i="10"/>
  <c r="AH41" i="10"/>
  <c r="AI41" i="10"/>
  <c r="F42" i="10"/>
  <c r="G42" i="10"/>
  <c r="V42" i="10"/>
  <c r="W42" i="10"/>
  <c r="X42" i="10"/>
  <c r="Y42" i="10"/>
  <c r="Z42" i="10"/>
  <c r="AA42" i="10"/>
  <c r="AC42" i="10"/>
  <c r="AD42" i="10"/>
  <c r="AE42" i="10"/>
  <c r="AH42" i="10"/>
  <c r="AI42" i="10"/>
  <c r="F43" i="10"/>
  <c r="G43" i="10"/>
  <c r="V43" i="10"/>
  <c r="W43" i="10"/>
  <c r="X43" i="10"/>
  <c r="Y43" i="10"/>
  <c r="Z43" i="10"/>
  <c r="AA43" i="10"/>
  <c r="AD43" i="10"/>
  <c r="AE43" i="10"/>
  <c r="AH43" i="10"/>
  <c r="AI43" i="10"/>
  <c r="F44" i="10"/>
  <c r="G44" i="10"/>
  <c r="V44" i="10"/>
  <c r="W44" i="10"/>
  <c r="X44" i="10"/>
  <c r="Y44" i="10"/>
  <c r="Z44" i="10"/>
  <c r="AA44" i="10"/>
  <c r="AD44" i="10"/>
  <c r="AE44" i="10"/>
  <c r="AH44" i="10"/>
  <c r="AI44" i="10"/>
  <c r="F45" i="10"/>
  <c r="G45" i="10"/>
  <c r="V45" i="10"/>
  <c r="W45" i="10"/>
  <c r="X45" i="10"/>
  <c r="Y45" i="10"/>
  <c r="Z45" i="10"/>
  <c r="AA45" i="10"/>
  <c r="AD45" i="10"/>
  <c r="AE45" i="10"/>
  <c r="AH45" i="10"/>
  <c r="AI45" i="10"/>
  <c r="F46" i="10"/>
  <c r="G46" i="10"/>
  <c r="V46" i="10"/>
  <c r="W46" i="10"/>
  <c r="X46" i="10"/>
  <c r="Y46" i="10"/>
  <c r="Z46" i="10"/>
  <c r="AA46" i="10"/>
  <c r="AC46" i="10"/>
  <c r="AD46" i="10"/>
  <c r="AE46" i="10"/>
  <c r="AH46" i="10"/>
  <c r="AI46" i="10"/>
  <c r="I47" i="10"/>
  <c r="J47" i="10"/>
  <c r="K47" i="10"/>
  <c r="M47" i="10"/>
  <c r="N47" i="10"/>
  <c r="O47" i="10"/>
  <c r="P47" i="10"/>
  <c r="Q47" i="10"/>
  <c r="R47" i="10"/>
  <c r="S47" i="10"/>
  <c r="T47" i="10"/>
  <c r="AI47" i="10"/>
  <c r="AJ47" i="10"/>
  <c r="AK47" i="10"/>
  <c r="AL47" i="10"/>
  <c r="AM47" i="10"/>
  <c r="AN47" i="10"/>
  <c r="AO47" i="10"/>
  <c r="AP47" i="10"/>
  <c r="AQ47" i="10"/>
  <c r="AR47" i="10"/>
  <c r="AT47" i="10"/>
  <c r="D48" i="10"/>
  <c r="C48" i="10" s="1"/>
  <c r="E48" i="10"/>
  <c r="X48" i="10"/>
  <c r="Z48" i="10"/>
  <c r="AC48" i="10"/>
  <c r="AE48" i="10"/>
  <c r="AH48" i="10"/>
  <c r="AJ48" i="10"/>
  <c r="AK48" i="10"/>
  <c r="AL48" i="10"/>
  <c r="AM48" i="10"/>
  <c r="AN48" i="10"/>
  <c r="D49" i="10"/>
  <c r="C49" i="10" s="1"/>
  <c r="E49" i="10"/>
  <c r="X49" i="10"/>
  <c r="AC49" i="10"/>
  <c r="AD49" i="10"/>
  <c r="AE49" i="10"/>
  <c r="AJ49" i="10"/>
  <c r="AK49" i="10"/>
  <c r="AL49" i="10"/>
  <c r="AM49" i="10"/>
  <c r="AN49" i="10"/>
  <c r="D50" i="10"/>
  <c r="C50" i="10" s="1"/>
  <c r="E50" i="10"/>
  <c r="X50" i="10"/>
  <c r="Z50" i="10"/>
  <c r="AB50" i="10"/>
  <c r="AC50" i="10"/>
  <c r="AD50" i="10"/>
  <c r="AE50" i="10"/>
  <c r="D51" i="10"/>
  <c r="E51" i="10"/>
  <c r="X51" i="10"/>
  <c r="AA51" i="10"/>
  <c r="AB51" i="10"/>
  <c r="AC51" i="10"/>
  <c r="AD51" i="10"/>
  <c r="AE51" i="10"/>
  <c r="AG51" i="10"/>
  <c r="AH51" i="10"/>
  <c r="AI51" i="10"/>
  <c r="AJ51" i="10"/>
  <c r="AK51" i="10"/>
  <c r="AL51" i="10"/>
  <c r="AM51" i="10"/>
  <c r="AN51" i="10"/>
  <c r="C52" i="10"/>
  <c r="C11" i="10" s="1"/>
  <c r="Z16" i="10" l="1"/>
  <c r="Z24" i="10"/>
  <c r="Z33" i="10"/>
  <c r="AA24" i="10"/>
  <c r="Z17" i="10"/>
  <c r="AA48" i="10"/>
  <c r="AA49" i="10"/>
  <c r="AA50" i="10"/>
  <c r="Y50" i="10" s="1"/>
  <c r="Z51" i="10"/>
  <c r="AB46" i="10"/>
  <c r="AG46" i="10"/>
  <c r="AB45" i="10"/>
  <c r="AG45" i="10"/>
  <c r="AB44" i="10"/>
  <c r="AG44" i="10"/>
  <c r="AB43" i="10"/>
  <c r="AG43" i="10"/>
  <c r="AB42" i="10"/>
  <c r="AG42" i="10"/>
  <c r="AB41" i="10"/>
  <c r="AG41" i="10"/>
  <c r="AB40" i="10"/>
  <c r="AG40" i="10"/>
  <c r="AB39" i="10"/>
  <c r="AG39" i="10"/>
  <c r="AB38" i="10"/>
  <c r="AG38" i="10"/>
  <c r="AB37" i="10"/>
  <c r="AG37" i="10"/>
  <c r="AB36" i="10"/>
  <c r="AG36" i="10"/>
  <c r="AB35" i="10"/>
  <c r="AG35" i="10"/>
  <c r="AB34" i="10"/>
  <c r="AG34" i="10"/>
  <c r="AB24" i="10"/>
  <c r="AG24" i="10"/>
  <c r="V23" i="10"/>
  <c r="X23" i="10"/>
  <c r="AD23" i="10"/>
  <c r="AD48" i="10" s="1"/>
  <c r="AH47" i="10"/>
  <c r="AF50" i="10"/>
  <c r="AH49" i="10"/>
  <c r="Z49" i="10"/>
  <c r="AC45" i="10"/>
  <c r="AC44" i="10"/>
  <c r="AC43" i="10"/>
  <c r="AC40" i="10"/>
  <c r="AC37" i="10"/>
  <c r="AC36" i="10"/>
  <c r="AC34" i="10"/>
  <c r="AB33" i="10"/>
  <c r="AG33" i="10"/>
  <c r="AB32" i="10"/>
  <c r="AG32" i="10"/>
  <c r="AB31" i="10"/>
  <c r="AG31" i="10"/>
  <c r="AB30" i="10"/>
  <c r="AG30" i="10"/>
  <c r="AB29" i="10"/>
  <c r="AG29" i="10"/>
  <c r="AB28" i="10"/>
  <c r="AG28" i="10"/>
  <c r="AB27" i="10"/>
  <c r="AG27" i="10"/>
  <c r="AB26" i="10"/>
  <c r="AG26" i="10"/>
  <c r="AB25" i="10"/>
  <c r="AG25" i="10"/>
  <c r="AE23" i="10"/>
  <c r="AB23" i="10"/>
  <c r="AG23" i="10"/>
  <c r="AG48" i="10" s="1"/>
  <c r="AI49" i="10"/>
  <c r="AI48" i="10"/>
  <c r="AB16" i="10"/>
  <c r="AB49" i="10" s="1"/>
  <c r="AG16" i="10"/>
  <c r="W47" i="10"/>
  <c r="Z23" i="10" l="1"/>
  <c r="AA23" i="10"/>
  <c r="Y51" i="10"/>
  <c r="AF51" i="10"/>
  <c r="AG49" i="10"/>
  <c r="AG47" i="10"/>
  <c r="AB48" i="10"/>
  <c r="Y49" i="10"/>
  <c r="AF49" i="10"/>
  <c r="Y48" i="10" l="1"/>
  <c r="AF48" i="10"/>
  <c r="AF52" i="10" s="1"/>
</calcChain>
</file>

<file path=xl/sharedStrings.xml><?xml version="1.0" encoding="utf-8"?>
<sst xmlns="http://schemas.openxmlformats.org/spreadsheetml/2006/main" count="454" uniqueCount="259">
  <si>
    <t>ПОКАЗАТЕЛИ ЗА ДЕНЬ. ЗАПОЛНЯЕМ</t>
  </si>
  <si>
    <t>дата</t>
  </si>
  <si>
    <t>кол-во смен</t>
  </si>
  <si>
    <t>показания счетчиков на вечер</t>
  </si>
  <si>
    <t>кол-во посетителей</t>
  </si>
  <si>
    <t>кол-во продаж (чеков)</t>
  </si>
  <si>
    <t xml:space="preserve">вещь/чек </t>
  </si>
  <si>
    <t>средний чек</t>
  </si>
  <si>
    <t>коэф. обслуживания (9/10)</t>
  </si>
  <si>
    <t>Князева</t>
  </si>
  <si>
    <t>Лаврикова</t>
  </si>
  <si>
    <t>ОБЩЕЕ:</t>
  </si>
  <si>
    <t>ИТОГО</t>
  </si>
  <si>
    <t>Лучкина</t>
  </si>
  <si>
    <t>продано ед. всего</t>
  </si>
  <si>
    <t>в т.ч. Единиц НЕ товара</t>
  </si>
  <si>
    <t>номер накладной возврата в 1С</t>
  </si>
  <si>
    <t>сумма новой покупки</t>
  </si>
  <si>
    <t>доплата</t>
  </si>
  <si>
    <t>ПРИ НАЛИЧИИ ОБМЕНА ЗА ДЕНЬ</t>
  </si>
  <si>
    <t>сумма возвращаемого белья</t>
  </si>
  <si>
    <t>номер документа продажи по 1С</t>
  </si>
  <si>
    <t>ДАННЫЕ ПО ПЕРВОЙ ПОКУПКЕ. КОТОРУЮ ХОТЯТ ВЕРНУТЬ.</t>
  </si>
  <si>
    <t>ДАННЫЕ ПО ВТОРОЙ ПОКУПКЕ (ОБМЕН)</t>
  </si>
  <si>
    <t>ДАТА        (нажмите на слово ДАТА и читайте комментарий)</t>
  </si>
  <si>
    <t>Сдано</t>
  </si>
  <si>
    <t>Остаток</t>
  </si>
  <si>
    <t>проверка</t>
  </si>
  <si>
    <t>терминал</t>
  </si>
  <si>
    <t>расходы</t>
  </si>
  <si>
    <t>ФИО продавца 2</t>
  </si>
  <si>
    <t>ДНЕВНОЙ ПЛАН</t>
  </si>
  <si>
    <t>остаток по плану месяца</t>
  </si>
  <si>
    <t>Мария</t>
  </si>
  <si>
    <t>выполнен ли дневной план</t>
  </si>
  <si>
    <t>показатели работы</t>
  </si>
  <si>
    <t>премия продавец 1</t>
  </si>
  <si>
    <t>премия продавец 2</t>
  </si>
  <si>
    <t>премия</t>
  </si>
  <si>
    <t>когда 1 чел, ставим "0"</t>
  </si>
  <si>
    <t>продано ед. (чистый товар)</t>
  </si>
  <si>
    <t>МЕСЯЦ</t>
  </si>
  <si>
    <t>дней в месяц</t>
  </si>
  <si>
    <t>план на день (1 продавец)</t>
  </si>
  <si>
    <t>план на день (2  продавца)</t>
  </si>
  <si>
    <t>план, шт в день(1продавец)</t>
  </si>
  <si>
    <t>план, шт в день(2продавца)</t>
  </si>
  <si>
    <t>общий премиальный фонд</t>
  </si>
  <si>
    <t>ОБЩИЙ ПЛАН НА МЕСЯЦ</t>
  </si>
  <si>
    <t>план, шт на месяц</t>
  </si>
  <si>
    <t>РЕКОРД МЕСЯЦА</t>
  </si>
  <si>
    <t>ЗП продавец 1</t>
  </si>
  <si>
    <t>ЗП продавец 2</t>
  </si>
  <si>
    <t>ДОПЛАТА ЗА НОРМАТИВ продавец 1</t>
  </si>
  <si>
    <t>ДОПЛАТА ЗА НОРМАТИВ продавец 2</t>
  </si>
  <si>
    <t>за смену при выполнении плана дня</t>
  </si>
  <si>
    <t>если общий план магазина не выполнен, премии ОБНУЛЯЮТСЯ!!! ДОПЛАТЫ ОСТАЮТСЯ.</t>
  </si>
  <si>
    <t>СТАРАЙТЕСЬ ВЫПОЛНЯТЬ НОРМАТИВ "ШТУКИ В ДЕНЬ",  ДОПЛАТА ПО МЕСЯЦУ СОСТАВИТ ОТ 1800 ДО 2100)</t>
  </si>
  <si>
    <t>ПРЕМИИ И ДОПЛАТЫ</t>
  </si>
  <si>
    <t>ГРАФИК</t>
  </si>
  <si>
    <t>ПЛАНЫ</t>
  </si>
  <si>
    <t>запрещено удалять строки и столбцы, менять форматы талицы. Заполняет толлько график и показатели за день.</t>
  </si>
  <si>
    <t>всего</t>
  </si>
  <si>
    <t>норматив тут</t>
  </si>
  <si>
    <t>Шакина Н.</t>
  </si>
  <si>
    <t>выполнен ли дневной норматив "кол-во единиц"</t>
  </si>
  <si>
    <t>ФИО продавца 1 (первым продавцом пишем того, кто пришел раньше)</t>
  </si>
  <si>
    <t>Общая выручка (приход рубли)</t>
  </si>
  <si>
    <t>Шакина</t>
  </si>
  <si>
    <t>запишите стоиомсть возвращаемого товара под фамилией продавца 1 покупки. ЕСЛИ РАБОТАЛИ 2 ПРОДАВЦА, сумму первой покупки разделить на 2 равные части.</t>
  </si>
  <si>
    <t>АПРЕЛЬ</t>
  </si>
  <si>
    <t>В ТОМ ЧИСЛЕ, ВЫРУЧКА ПО ЛИЧНЫМ ЗАЯВКАМ (= таблице заявок)</t>
  </si>
  <si>
    <t>В ТОМ ЧИСЛЕ, ДОПЛАТЫ ЗА ВОЗВРАТ И ОБМЕН (в смс пишем через +)</t>
  </si>
  <si>
    <t>ВАЖНО!!!! ПРИ ИЗМЕНЕНИИ ГРАФИКА РАБОТЫ В ТЕЧЕНИИ МЕСЯЦА, ДНЕВНЫЕ ПЛАНЫ И НОРМАТИВЫ ИЗМЕНЯТСЯ. (НОВЫЕ ЦИФРЫ ВЫДАСТ МАРИЯ)</t>
  </si>
  <si>
    <t>1 продавец</t>
  </si>
  <si>
    <t>2 продавца</t>
  </si>
  <si>
    <t xml:space="preserve">Шакина </t>
  </si>
  <si>
    <t>18.03 и 27.03</t>
  </si>
  <si>
    <t>903 и 1007</t>
  </si>
  <si>
    <t>дата возврата</t>
  </si>
  <si>
    <t>сумма возвращаемого товара</t>
  </si>
  <si>
    <t>дата первой покупки</t>
  </si>
  <si>
    <t>ФИО продавцов</t>
  </si>
  <si>
    <t>продавец 1</t>
  </si>
  <si>
    <t>продавец 2</t>
  </si>
  <si>
    <t>продавец 3</t>
  </si>
  <si>
    <t>продавец 4</t>
  </si>
  <si>
    <t>продавец 5</t>
  </si>
  <si>
    <t>сумма</t>
  </si>
  <si>
    <t>кому</t>
  </si>
  <si>
    <t>прочие поступления в кассу</t>
  </si>
  <si>
    <t>доплаты за обмен</t>
  </si>
  <si>
    <t>Выручка общая</t>
  </si>
  <si>
    <t>номер документа продажи</t>
  </si>
  <si>
    <t>сумму возвращаемого белья</t>
  </si>
  <si>
    <t>номер накладной по 1С</t>
  </si>
  <si>
    <t>укажите дату первой покупки</t>
  </si>
  <si>
    <t>был ли обмен от клиента?</t>
  </si>
  <si>
    <t>расход</t>
  </si>
  <si>
    <t>приход</t>
  </si>
  <si>
    <t>было ли перемещение?</t>
  </si>
  <si>
    <t>в том числе не товарных штук</t>
  </si>
  <si>
    <t>продано штук</t>
  </si>
  <si>
    <t>кол-во чеков</t>
  </si>
  <si>
    <t>из списка</t>
  </si>
  <si>
    <t>Продавец 2</t>
  </si>
  <si>
    <t>Продавец 1</t>
  </si>
  <si>
    <t>продавец может работать 1 или вдвоем. Это влияет и на план и на зарплату (разные системы ЗП). В таблице ПИК есть формулы и вспомогательные столбцы DEF</t>
  </si>
  <si>
    <t>из списка. Так как строгое соотвтетсвие</t>
  </si>
  <si>
    <t>ПИК. Столбец В</t>
  </si>
  <si>
    <t>ПИК. Столбец С</t>
  </si>
  <si>
    <t>сумма руками</t>
  </si>
  <si>
    <t xml:space="preserve">ПИК  столбец I </t>
  </si>
  <si>
    <t>таблица ПИК столбец А. В нужный лист (месяца)  или если в том листе уже будут стоять даты - значит просто находит какую строку. На основании даты все таблицы далее заполняются в нужную строку</t>
  </si>
  <si>
    <t>В ТОМ ЧИСЛЕ выручка по личным заявкам</t>
  </si>
  <si>
    <t>ПИК  столбец J</t>
  </si>
  <si>
    <t>ПИК  столбец K</t>
  </si>
  <si>
    <t>ПИК  столбец Q</t>
  </si>
  <si>
    <t>ПИК  столбец R</t>
  </si>
  <si>
    <t>что за поступления?</t>
  </si>
  <si>
    <t>текст</t>
  </si>
  <si>
    <t>расходы:</t>
  </si>
  <si>
    <t>ПИК  столбец S</t>
  </si>
  <si>
    <t>все суммы суммируются и итоговая я столбец S/ текст через комментарий.</t>
  </si>
  <si>
    <t>ПИК  столбец T</t>
  </si>
  <si>
    <t>в комментариях кому</t>
  </si>
  <si>
    <t>сдано:</t>
  </si>
  <si>
    <t>покаывается автоматически</t>
  </si>
  <si>
    <t>все верно?</t>
  </si>
  <si>
    <t>продавец должен написать ДА/НЕТ</t>
  </si>
  <si>
    <t>это важно. Вместо подписи.</t>
  </si>
  <si>
    <t>число</t>
  </si>
  <si>
    <t>ПИК  столбец L</t>
  </si>
  <si>
    <t>ПИК  столбец N</t>
  </si>
  <si>
    <t>ПИК  столбец O</t>
  </si>
  <si>
    <t>ПИК  столбец P</t>
  </si>
  <si>
    <t>ответственный за перевозку:</t>
  </si>
  <si>
    <t>Если Вы принимали товар с другого магазина, Вы проверили перемещение?</t>
  </si>
  <si>
    <t>сошлось ли у Вас общее кол-во с описью с другого магазина?</t>
  </si>
  <si>
    <t>было ли Внутреннее потребление?</t>
  </si>
  <si>
    <t>данные должны переноситься в другой лист в данной книге. Простая табличку будет</t>
  </si>
  <si>
    <t>число + текст</t>
  </si>
  <si>
    <t>поставщик</t>
  </si>
  <si>
    <t>Напишите все отказы?</t>
  </si>
  <si>
    <t>были ли личные заявки?</t>
  </si>
  <si>
    <t>Комментрии к рабочему дню:</t>
  </si>
  <si>
    <t>заполнение справки бухгалтерской</t>
  </si>
  <si>
    <t>заполнение отчета для налоговой</t>
  </si>
  <si>
    <t>перепешите точную сумму с зет отчета. Внимательно!</t>
  </si>
  <si>
    <t>поле ОТЧЕТА ПРОДАВЦА</t>
  </si>
  <si>
    <t>ЧТО ОН ВВОДИТ</t>
  </si>
  <si>
    <t>КУДА ПОПАДАЮТ ДАННЫЕ</t>
  </si>
  <si>
    <t>ПРИМЕЧАНИЯ:</t>
  </si>
  <si>
    <t>по календарю руками выбирает или автоматом, или продавец пишет вручную в формате 20.02.2000</t>
  </si>
  <si>
    <t>Прикрепите к отчету фалы:</t>
  </si>
  <si>
    <t>файл 1</t>
  </si>
  <si>
    <t>файл 2</t>
  </si>
  <si>
    <t>файл 3</t>
  </si>
  <si>
    <t>Что мы должны иметь в итоге</t>
  </si>
  <si>
    <t xml:space="preserve">автозаполнение на основании этих таблиц. На ЗП есть отдельная книга экселя, ее нужно связать с таблицами ПИК. Соответствие по месяцам. </t>
  </si>
  <si>
    <t>упрощенный расчет ЗП</t>
  </si>
  <si>
    <t>автозаполнение таблиц для проверки 1С и закрытие месяца (штуки)</t>
  </si>
  <si>
    <t>приход расход перемещение вп</t>
  </si>
  <si>
    <t>вопрос к программистам: как исключить ошибки ручного ввода? Вдруг перепутают продавцы при вводе и данные в 1С будут другие? Возможно лучше загружать файлы с 1С?</t>
  </si>
  <si>
    <t>только выручки по зет отчетам</t>
  </si>
  <si>
    <t>они должны загружать данные между месяцами, собирать и сравнивать</t>
  </si>
  <si>
    <t>сравнительные таблицы результата работ продавцов между собой в разные месяца</t>
  </si>
  <si>
    <t>подведение итогов работы магазина</t>
  </si>
  <si>
    <t>общая тетрадь (итоги недель, итоги месяца)</t>
  </si>
  <si>
    <t>заполнение формы для поледующего копирования для управлеческого отчета</t>
  </si>
  <si>
    <t>отчет другой, мы должны обновлять таблицу ПИК в своей папке и автоматически должен обновляться наш отчет.</t>
  </si>
  <si>
    <t>где-то в рабочем листе мы должны иметь доступ к этим спискам и ко всем другим. Чтобы их изменять</t>
  </si>
  <si>
    <t>только для отчета</t>
  </si>
  <si>
    <t>еще не готова. Будет простая таблица + -</t>
  </si>
  <si>
    <t>прикрепить фото</t>
  </si>
  <si>
    <t>эти столбцы обычно скрыты</t>
  </si>
  <si>
    <t>эти столбцы уберем из этой таблицы если будет налажен макрос из формы сразу в другую таблицу</t>
  </si>
  <si>
    <t>инфо для специалиста excel : такая таблица должна быть на каждый месяц! В Таблице ПИК есть верхние поля, которое заполняется вручную руководством в начале месяца. (планы, премии, рекорды)
ТОЛЬКО ЖЕЛАТЕЛЬНО ЧТОБЫ МЕСЯЦ И КОЛ-ВО ДНЕЙ ПИСАЛОСЬ АВТОМАТИЧЕСКИ.
на каждый месяц создается новая таблица (это должно происходить автоматически или нужно сделать заранее на год)</t>
  </si>
  <si>
    <t>ОТЧЕТ ПРОДАВЦА Мы ПОТОМ ДОЛЖНЫ ИМЕТЬ ВОЗМОЖНОСТЬ ОФОРМИТЬ КУЛЬТУРНО. Это мы сможем сделать сами.</t>
  </si>
  <si>
    <t>Продавец в конце смены заполняет отчет единственный. – ОТЧЕТ ПРОДАВЦА
Данные с отчета разносятся автоматически по нескольким другим таблицам.
Большая часть данных попадает в таблицы ПИК (планов и коэф.). 
Кроме того на основании этого отчета продавца ДОЛЖНО ОТПРАВЛЯТЬСЯ ПИСЬМО НА ПОЧТУ! С нужными данными. В идеале к письму нужно прикреплять файлы автоматически. Кнопку загрузить сделать прямо в отчете.  Файлы сохраняются где-нибудь на компе в заранее определнных папках.</t>
  </si>
  <si>
    <t>комментарии к предыдущей ячейке в таблице ПИК</t>
  </si>
  <si>
    <t>тут нужна возможность нескольких строк, если расходов больше 1. Тогда они должны суммироваться и в комментариях писаться все данные: текст-сумма текст -сумма</t>
  </si>
  <si>
    <t>посчитайте деньги в кассе! Должно быть:</t>
  </si>
  <si>
    <t>формула написана в столбце V (только без "-U…"). Мы еще обсудим позже</t>
  </si>
  <si>
    <t>Доходы</t>
  </si>
  <si>
    <t>Книга учета доходов ИП, применяющих патентную систему налогообложения</t>
  </si>
  <si>
    <t>Данный лист должен быть закрыт для продавцов для редактирования</t>
  </si>
  <si>
    <t>данные уходя в таблицу "книга налоги"</t>
  </si>
  <si>
    <t>Был ли приход товара:</t>
  </si>
  <si>
    <t>кол-во штук</t>
  </si>
  <si>
    <t>В идеале данные должны переносится на гугл диске!!! В реестр поставок.</t>
  </si>
  <si>
    <t>дата по накладным</t>
  </si>
  <si>
    <t>дата приемки в 1С</t>
  </si>
  <si>
    <t>№ поставки (по году)</t>
  </si>
  <si>
    <t>всего шт.</t>
  </si>
  <si>
    <t>шт.планерная</t>
  </si>
  <si>
    <t>сумма планерная</t>
  </si>
  <si>
    <t>шт. спектр</t>
  </si>
  <si>
    <t>сумма спектр</t>
  </si>
  <si>
    <t>Анна шт.</t>
  </si>
  <si>
    <t>Анна сумма</t>
  </si>
  <si>
    <t>Пальметта</t>
  </si>
  <si>
    <t>Дарси Трейд</t>
  </si>
  <si>
    <t>Диа Фиори</t>
  </si>
  <si>
    <t>Миа Миа</t>
  </si>
  <si>
    <t>Подарки</t>
  </si>
  <si>
    <t>Николетте</t>
  </si>
  <si>
    <t>Бикинитоп</t>
  </si>
  <si>
    <t>Фелина</t>
  </si>
  <si>
    <t>Сермия</t>
  </si>
  <si>
    <t>Шарманте</t>
  </si>
  <si>
    <t>04.04.0207</t>
  </si>
  <si>
    <t>ПРОБЕЛЬЕ</t>
  </si>
  <si>
    <t>Деа Фиори</t>
  </si>
  <si>
    <t>данные с планерной</t>
  </si>
  <si>
    <t>шт</t>
  </si>
  <si>
    <t>данные с спектра</t>
  </si>
  <si>
    <t xml:space="preserve">дата </t>
  </si>
  <si>
    <t>в идеале как-то бы сделать чтобы данные сюда заонсились, а потом сопоставлялись со столбцом F и I в этой же таблице.</t>
  </si>
  <si>
    <t>например, данные с отчетов могут заносится в соседний лист на гугл диске, а в этом листе просто сопоставляться и тогда создадим еще столбец в котором будет нмаписано "все сошлось" по каждому магазину.</t>
  </si>
  <si>
    <t>первые столбцы в реестре заполняет другой человек</t>
  </si>
  <si>
    <t>переносятся в формате дата-поставщик-шт</t>
  </si>
  <si>
    <t>если это невозможно привеязать к гугл диску, то данные просто собираются в отчете, который отправляется на почту</t>
  </si>
  <si>
    <t>просто остается в отчете</t>
  </si>
  <si>
    <t>ДА/НЕТ</t>
  </si>
  <si>
    <t xml:space="preserve">Если нет, укажите сколько единиц </t>
  </si>
  <si>
    <t>пришло на магазин, кол-во штук. Данные с 1С</t>
  </si>
  <si>
    <t>уехало с магазина, кол-во штук. Данные с 1С</t>
  </si>
  <si>
    <t>данные должны переноиться в другую простую табличку</t>
  </si>
  <si>
    <t>.в идеале на гугл диске!!! Так как должны собираться данные с обоих магазинов</t>
  </si>
  <si>
    <t>ЭТОТ РАЗДЕЛ ЕЩЕ ДОРАБОТАЕМ</t>
  </si>
  <si>
    <t>сразу заполняется таблица "ДАННЫЕ ПО ВОЗРАТУ И ОБМЕНУ" для расчета ЗП.</t>
  </si>
  <si>
    <t>табличка отказы. 3 поля: дата-марка-позиция</t>
  </si>
  <si>
    <t>марка</t>
  </si>
  <si>
    <t>позиция</t>
  </si>
  <si>
    <t>2 поля для продавца: марка - позиция</t>
  </si>
  <si>
    <t>это пока не делаем. Эти таблицы будет собирать данные со всех 12 таблиц ПИК и подводить итоги</t>
  </si>
  <si>
    <t>это пока не делаем. Это на перспективу</t>
  </si>
  <si>
    <t>Переятенцева А.О.</t>
  </si>
  <si>
    <t>Управляющий</t>
  </si>
  <si>
    <t>Доплата базовой арендной платы, руб. (с НДС)</t>
  </si>
  <si>
    <t>Минимальный размер Базовой арендной платы, у.е. (сНДС)</t>
  </si>
  <si>
    <t>Процент от выручки за отчетный период, у.е. (с НДС)</t>
  </si>
  <si>
    <t>Товарооборот предприятия, принятый к расчету Базовой арендной платы, у.е. (с НДС)</t>
  </si>
  <si>
    <t>Товарооборот предприятия, принятый к расчету Базовой арендной платы, руб. (с НДС)</t>
  </si>
  <si>
    <t>Дата</t>
  </si>
  <si>
    <t>Период: с 01.03.2017. - 31.03.2017г.</t>
  </si>
  <si>
    <t>Договор № КД-245-10-10 от 26.10.2010г.</t>
  </si>
  <si>
    <t>Плательщик (Арендатор): ИП Переятенцева О.Ю.</t>
  </si>
  <si>
    <t>Дата: 04.04.2017</t>
  </si>
  <si>
    <t>О ТОВАРООБОРОТЕ ПРЕДПРИЯТИЯ АРЕНДАТОРА В ПОМЕЩЕНИИ</t>
  </si>
  <si>
    <t>БУХГАЛТЕРСКАЯ СПРАВКА</t>
  </si>
  <si>
    <t>Сюда переносятся данные с отчета. И справка должна автоматически сохранятся за месяц в какую-нибудь папку, потом обнуляться и снова заполняться. Можно без обнуления.</t>
  </si>
  <si>
    <t>Из отчета продавца забирается дата и сумма с зет отчета кассы.</t>
  </si>
  <si>
    <t>а на втором магазине кроме книги налоги еще должна заполняться справка отчет для ТЦ - столбец А и В</t>
  </si>
  <si>
    <t xml:space="preserve"> Нам нужно иметь возможность изменять условия по зарплате в таблице "данные по возрату и обмену"</t>
  </si>
  <si>
    <t>Тут должны ставиться суммы п корректировке ЗП. У одного ПЛЮС и другого МИНУС.  Суммы завязаны на сумму возвращаемого товара в %. Где-то выше нужно сделать ячейку с указанием процента. Чтобы можно было ее изменять. Тот кто принимал товар у него ЗП на плюсе, тот кто продавал в первый раз на МИНУСЕ. Кто работал программа должна искать сама по дате!. Сложность в том, что если работали 2 продавца, то суммы на плюсе и на минусе должны делиться пополам.</t>
  </si>
  <si>
    <t>данные просто собираются с отчетов продавца.</t>
  </si>
  <si>
    <t>можно сделать так, что эта табличка будет отправляться вместе с отчетом каждый день с накомлпенными данными.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</si>
</sst>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\ _₽_-;\-* #,##0\ _₽_-;_-* &quot;-&quot;\ _₽_-;_-@_-"/>
    <numFmt numFmtId="165" formatCode="_-* #,##0.00\ &quot;₽&quot;_-;\-* #,##0.00\ &quot;₽&quot;_-;_-* &quot;-&quot;??\ &quot;₽&quot;_-;_-@_-"/>
    <numFmt numFmtId="166" formatCode="0.0"/>
    <numFmt numFmtId="167" formatCode="_-* #,##0.0\ &quot;₽&quot;_-;\-* #,##0.0\ &quot;₽&quot;_-;_-* &quot;-&quot;?\ &quot;₽&quot;_-;_-@_-"/>
    <numFmt numFmtId="168" formatCode="_-* #,##0.0&quot;р.&quot;_-;\-* #,##0.0&quot;р.&quot;_-;_-* &quot;-&quot;??&quot;р.&quot;_-;_-@_-"/>
    <numFmt numFmtId="169" formatCode="_-* #,##0.0\ &quot;₽&quot;_-;\-* #,##0.0\ &quot;₽&quot;_-;_-* &quot;-&quot;??\ &quot;₽&quot;_-;_-@_-"/>
    <numFmt numFmtId="170" formatCode="_-* #,##0\ &quot;₽&quot;_-;\-* #,##0\ &quot;₽&quot;_-;_-* &quot;-&quot;??\ &quot;₽&quot;_-;_-@_-"/>
    <numFmt numFmtId="171" formatCode="#,##0.00_р_.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5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2.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5"/>
      <color rgb="FFFF0000"/>
      <name val="Arial Narrow"/>
      <family val="2"/>
      <charset val="204"/>
    </font>
    <font>
      <b/>
      <sz val="15"/>
      <color rgb="FFFF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CCCCCC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0" fontId="1" fillId="0" borderId="0"/>
  </cellStyleXfs>
  <cellXfs count="281">
    <xf numFmtId="0" fontId="0" fillId="0" borderId="0" xfId="0"/>
    <xf numFmtId="0" fontId="8" fillId="0" borderId="0" xfId="1" applyFont="1"/>
    <xf numFmtId="0" fontId="8" fillId="0" borderId="0" xfId="1" applyFont="1" applyAlignment="1">
      <alignment vertical="top" wrapText="1"/>
    </xf>
    <xf numFmtId="0" fontId="5" fillId="0" borderId="0" xfId="2" applyFont="1" applyAlignment="1">
      <alignment horizontal="center" vertical="center"/>
    </xf>
    <xf numFmtId="166" fontId="5" fillId="0" borderId="0" xfId="2" applyNumberFormat="1" applyFont="1" applyAlignment="1">
      <alignment horizontal="center" vertical="center"/>
    </xf>
    <xf numFmtId="0" fontId="5" fillId="0" borderId="0" xfId="2" applyFont="1" applyFill="1" applyBorder="1"/>
    <xf numFmtId="1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7" fontId="5" fillId="0" borderId="0" xfId="2" applyNumberFormat="1" applyFont="1" applyFill="1" applyBorder="1"/>
    <xf numFmtId="0" fontId="5" fillId="0" borderId="48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" fontId="5" fillId="6" borderId="8" xfId="2" applyNumberFormat="1" applyFont="1" applyFill="1" applyBorder="1" applyAlignment="1">
      <alignment horizontal="center" vertical="center"/>
    </xf>
    <xf numFmtId="1" fontId="5" fillId="6" borderId="15" xfId="2" applyNumberFormat="1" applyFont="1" applyFill="1" applyBorder="1" applyAlignment="1">
      <alignment horizontal="center" vertical="center"/>
    </xf>
    <xf numFmtId="166" fontId="8" fillId="0" borderId="9" xfId="2" applyNumberFormat="1" applyFont="1" applyBorder="1" applyAlignment="1">
      <alignment horizontal="center" vertical="center"/>
    </xf>
    <xf numFmtId="166" fontId="8" fillId="0" borderId="8" xfId="2" applyNumberFormat="1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/>
    </xf>
    <xf numFmtId="167" fontId="6" fillId="6" borderId="20" xfId="2" applyNumberFormat="1" applyFont="1" applyFill="1" applyBorder="1" applyAlignment="1">
      <alignment horizontal="center" vertical="center"/>
    </xf>
    <xf numFmtId="167" fontId="6" fillId="6" borderId="5" xfId="2" applyNumberFormat="1" applyFont="1" applyFill="1" applyBorder="1" applyAlignment="1">
      <alignment horizontal="center" vertical="center"/>
    </xf>
    <xf numFmtId="168" fontId="5" fillId="0" borderId="0" xfId="2" applyNumberFormat="1" applyFont="1" applyAlignment="1">
      <alignment horizontal="center" vertical="center"/>
    </xf>
    <xf numFmtId="0" fontId="7" fillId="6" borderId="0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5" fillId="2" borderId="40" xfId="2" applyFont="1" applyFill="1" applyBorder="1" applyAlignment="1">
      <alignment horizontal="center" vertical="center"/>
    </xf>
    <xf numFmtId="0" fontId="5" fillId="6" borderId="41" xfId="2" applyFont="1" applyFill="1" applyBorder="1" applyAlignment="1">
      <alignment horizontal="center" vertical="center"/>
    </xf>
    <xf numFmtId="1" fontId="5" fillId="6" borderId="40" xfId="2" applyNumberFormat="1" applyFont="1" applyFill="1" applyBorder="1" applyAlignment="1">
      <alignment horizontal="center" vertical="center"/>
    </xf>
    <xf numFmtId="1" fontId="5" fillId="6" borderId="44" xfId="2" applyNumberFormat="1" applyFont="1" applyFill="1" applyBorder="1" applyAlignment="1">
      <alignment horizontal="center" vertical="center"/>
    </xf>
    <xf numFmtId="166" fontId="8" fillId="0" borderId="42" xfId="2" applyNumberFormat="1" applyFont="1" applyBorder="1" applyAlignment="1">
      <alignment horizontal="center" vertical="center"/>
    </xf>
    <xf numFmtId="166" fontId="8" fillId="0" borderId="40" xfId="2" applyNumberFormat="1" applyFont="1" applyBorder="1" applyAlignment="1">
      <alignment horizontal="center" vertical="center"/>
    </xf>
    <xf numFmtId="166" fontId="8" fillId="0" borderId="4" xfId="2" applyNumberFormat="1" applyFont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1" fontId="5" fillId="6" borderId="5" xfId="2" applyNumberFormat="1" applyFont="1" applyFill="1" applyBorder="1" applyAlignment="1">
      <alignment horizontal="center" vertical="center"/>
    </xf>
    <xf numFmtId="1" fontId="5" fillId="6" borderId="23" xfId="2" applyNumberFormat="1" applyFont="1" applyFill="1" applyBorder="1" applyAlignment="1">
      <alignment horizontal="center" vertical="center"/>
    </xf>
    <xf numFmtId="166" fontId="8" fillId="0" borderId="6" xfId="2" applyNumberFormat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23" xfId="2" applyFont="1" applyFill="1" applyBorder="1" applyAlignment="1">
      <alignment horizontal="center" vertical="center"/>
    </xf>
    <xf numFmtId="166" fontId="8" fillId="3" borderId="6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3" borderId="4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2" fontId="5" fillId="3" borderId="13" xfId="2" applyNumberFormat="1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168" fontId="6" fillId="3" borderId="25" xfId="2" applyNumberFormat="1" applyFont="1" applyFill="1" applyBorder="1" applyAlignment="1">
      <alignment horizontal="center" vertical="center"/>
    </xf>
    <xf numFmtId="168" fontId="6" fillId="3" borderId="2" xfId="2" applyNumberFormat="1" applyFont="1" applyFill="1" applyBorder="1" applyAlignment="1">
      <alignment horizontal="center" vertical="center" wrapText="1"/>
    </xf>
    <xf numFmtId="165" fontId="6" fillId="3" borderId="2" xfId="2" applyNumberFormat="1" applyFont="1" applyFill="1" applyBorder="1" applyAlignment="1">
      <alignment horizontal="center" vertical="center" wrapText="1"/>
    </xf>
    <xf numFmtId="166" fontId="12" fillId="3" borderId="2" xfId="2" applyNumberFormat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166" fontId="8" fillId="0" borderId="6" xfId="2" applyNumberFormat="1" applyFont="1" applyFill="1" applyBorder="1" applyAlignment="1">
      <alignment horizontal="center" vertical="center"/>
    </xf>
    <xf numFmtId="166" fontId="8" fillId="0" borderId="5" xfId="2" applyNumberFormat="1" applyFont="1" applyFill="1" applyBorder="1" applyAlignment="1">
      <alignment horizontal="center" vertical="center"/>
    </xf>
    <xf numFmtId="166" fontId="8" fillId="0" borderId="4" xfId="2" applyNumberFormat="1" applyFont="1" applyFill="1" applyBorder="1" applyAlignment="1">
      <alignment horizontal="center" vertical="center"/>
    </xf>
    <xf numFmtId="1" fontId="5" fillId="0" borderId="13" xfId="2" applyNumberFormat="1" applyFont="1" applyFill="1" applyBorder="1" applyAlignment="1">
      <alignment horizontal="center" vertical="center"/>
    </xf>
    <xf numFmtId="1" fontId="5" fillId="0" borderId="13" xfId="2" applyNumberFormat="1" applyFont="1" applyBorder="1" applyAlignment="1">
      <alignment horizontal="center" vertical="center"/>
    </xf>
    <xf numFmtId="10" fontId="5" fillId="0" borderId="13" xfId="2" applyNumberFormat="1" applyFont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2" fontId="5" fillId="0" borderId="26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9" fontId="6" fillId="4" borderId="58" xfId="2" applyNumberFormat="1" applyFont="1" applyFill="1" applyBorder="1" applyAlignment="1">
      <alignment horizontal="center" vertical="center"/>
    </xf>
    <xf numFmtId="169" fontId="6" fillId="4" borderId="25" xfId="2" applyNumberFormat="1" applyFont="1" applyFill="1" applyBorder="1" applyAlignment="1">
      <alignment horizontal="center" vertical="center"/>
    </xf>
    <xf numFmtId="168" fontId="5" fillId="0" borderId="20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/>
    </xf>
    <xf numFmtId="14" fontId="5" fillId="0" borderId="25" xfId="2" applyNumberFormat="1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" fontId="5" fillId="3" borderId="13" xfId="2" applyNumberFormat="1" applyFont="1" applyFill="1" applyBorder="1" applyAlignment="1">
      <alignment horizontal="center" vertical="center"/>
    </xf>
    <xf numFmtId="10" fontId="5" fillId="3" borderId="13" xfId="2" applyNumberFormat="1" applyFont="1" applyFill="1" applyBorder="1" applyAlignment="1">
      <alignment horizontal="center" vertical="center"/>
    </xf>
    <xf numFmtId="14" fontId="5" fillId="2" borderId="5" xfId="2" applyNumberFormat="1" applyFont="1" applyFill="1" applyBorder="1" applyAlignment="1">
      <alignment horizontal="center" vertical="center"/>
    </xf>
    <xf numFmtId="14" fontId="5" fillId="2" borderId="23" xfId="2" applyNumberFormat="1" applyFont="1" applyFill="1" applyBorder="1" applyAlignment="1">
      <alignment horizontal="center" vertical="center"/>
    </xf>
    <xf numFmtId="2" fontId="6" fillId="0" borderId="39" xfId="2" applyNumberFormat="1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165" fontId="5" fillId="0" borderId="20" xfId="2" applyNumberFormat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66" fontId="13" fillId="0" borderId="6" xfId="2" applyNumberFormat="1" applyFont="1" applyFill="1" applyBorder="1" applyAlignment="1">
      <alignment horizontal="center" vertical="center" wrapText="1"/>
    </xf>
    <xf numFmtId="166" fontId="13" fillId="0" borderId="5" xfId="2" applyNumberFormat="1" applyFont="1" applyFill="1" applyBorder="1" applyAlignment="1">
      <alignment horizontal="center" vertical="center" wrapText="1"/>
    </xf>
    <xf numFmtId="166" fontId="13" fillId="0" borderId="4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19" xfId="2" applyNumberFormat="1" applyFont="1" applyFill="1" applyBorder="1" applyAlignment="1">
      <alignment horizontal="center" vertical="center" wrapText="1"/>
    </xf>
    <xf numFmtId="10" fontId="6" fillId="0" borderId="19" xfId="2" applyNumberFormat="1" applyFont="1" applyFill="1" applyBorder="1" applyAlignment="1">
      <alignment horizontal="center" vertical="center" wrapText="1"/>
    </xf>
    <xf numFmtId="2" fontId="6" fillId="2" borderId="39" xfId="2" applyNumberFormat="1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166" fontId="6" fillId="4" borderId="57" xfId="2" applyNumberFormat="1" applyFont="1" applyFill="1" applyBorder="1" applyAlignment="1">
      <alignment horizontal="center" vertical="center" wrapText="1"/>
    </xf>
    <xf numFmtId="166" fontId="6" fillId="4" borderId="55" xfId="2" applyNumberFormat="1" applyFont="1" applyFill="1" applyBorder="1" applyAlignment="1">
      <alignment horizontal="center" vertical="center" wrapText="1"/>
    </xf>
    <xf numFmtId="166" fontId="6" fillId="4" borderId="24" xfId="2" applyNumberFormat="1" applyFont="1" applyFill="1" applyBorder="1" applyAlignment="1">
      <alignment horizontal="center" vertical="center" wrapText="1"/>
    </xf>
    <xf numFmtId="164" fontId="6" fillId="0" borderId="18" xfId="2" applyNumberFormat="1" applyFont="1" applyFill="1" applyBorder="1" applyAlignment="1">
      <alignment horizontal="center" vertical="center" wrapText="1"/>
    </xf>
    <xf numFmtId="165" fontId="6" fillId="0" borderId="17" xfId="2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6" fillId="4" borderId="0" xfId="2" applyFont="1" applyFill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1" fontId="6" fillId="0" borderId="8" xfId="2" applyNumberFormat="1" applyFont="1" applyBorder="1" applyAlignment="1">
      <alignment horizontal="center" vertical="center" wrapText="1"/>
    </xf>
    <xf numFmtId="1" fontId="6" fillId="0" borderId="15" xfId="2" applyNumberFormat="1" applyFont="1" applyBorder="1" applyAlignment="1">
      <alignment horizontal="center" vertical="center" wrapText="1"/>
    </xf>
    <xf numFmtId="1" fontId="6" fillId="0" borderId="9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center" vertical="center" wrapText="1"/>
    </xf>
    <xf numFmtId="1" fontId="6" fillId="0" borderId="53" xfId="2" applyNumberFormat="1" applyFont="1" applyBorder="1" applyAlignment="1">
      <alignment horizontal="center" vertical="center" wrapText="1"/>
    </xf>
    <xf numFmtId="1" fontId="6" fillId="0" borderId="15" xfId="2" applyNumberFormat="1" applyFont="1" applyFill="1" applyBorder="1" applyAlignment="1">
      <alignment horizontal="center" vertical="center" wrapText="1"/>
    </xf>
    <xf numFmtId="2" fontId="6" fillId="0" borderId="15" xfId="2" applyNumberFormat="1" applyFont="1" applyBorder="1" applyAlignment="1">
      <alignment horizontal="center" vertical="center" wrapText="1"/>
    </xf>
    <xf numFmtId="1" fontId="6" fillId="0" borderId="46" xfId="2" applyNumberFormat="1" applyFont="1" applyBorder="1" applyAlignment="1">
      <alignment horizontal="center" vertical="center" wrapText="1"/>
    </xf>
    <xf numFmtId="165" fontId="6" fillId="0" borderId="8" xfId="2" applyNumberFormat="1" applyFont="1" applyBorder="1" applyAlignment="1">
      <alignment horizontal="center" vertical="center" wrapText="1"/>
    </xf>
    <xf numFmtId="1" fontId="12" fillId="0" borderId="8" xfId="2" applyNumberFormat="1" applyFont="1" applyBorder="1" applyAlignment="1">
      <alignment horizontal="center" vertical="center" wrapText="1"/>
    </xf>
    <xf numFmtId="1" fontId="6" fillId="4" borderId="8" xfId="2" applyNumberFormat="1" applyFont="1" applyFill="1" applyBorder="1" applyAlignment="1">
      <alignment horizontal="center" vertical="center" wrapText="1"/>
    </xf>
    <xf numFmtId="0" fontId="11" fillId="8" borderId="35" xfId="2" applyFont="1" applyFill="1" applyBorder="1" applyAlignment="1">
      <alignment horizontal="center" vertical="center" wrapText="1"/>
    </xf>
    <xf numFmtId="0" fontId="11" fillId="8" borderId="56" xfId="2" applyFont="1" applyFill="1" applyBorder="1" applyAlignment="1">
      <alignment horizontal="center" vertical="center" wrapText="1"/>
    </xf>
    <xf numFmtId="0" fontId="11" fillId="8" borderId="34" xfId="2" applyFont="1" applyFill="1" applyBorder="1" applyAlignment="1">
      <alignment horizontal="center" vertical="center" wrapText="1"/>
    </xf>
    <xf numFmtId="0" fontId="11" fillId="7" borderId="34" xfId="2" applyFont="1" applyFill="1" applyBorder="1" applyAlignment="1">
      <alignment horizontal="center" vertical="center" wrapText="1"/>
    </xf>
    <xf numFmtId="0" fontId="11" fillId="7" borderId="54" xfId="2" applyFont="1" applyFill="1" applyBorder="1" applyAlignment="1">
      <alignment horizontal="center" vertical="center" wrapText="1"/>
    </xf>
    <xf numFmtId="166" fontId="13" fillId="5" borderId="3" xfId="2" applyNumberFormat="1" applyFont="1" applyFill="1" applyBorder="1" applyAlignment="1">
      <alignment horizontal="center" vertical="center" wrapText="1"/>
    </xf>
    <xf numFmtId="166" fontId="13" fillId="5" borderId="2" xfId="2" applyNumberFormat="1" applyFont="1" applyFill="1" applyBorder="1" applyAlignment="1">
      <alignment horizontal="center" vertical="center" wrapText="1"/>
    </xf>
    <xf numFmtId="166" fontId="13" fillId="5" borderId="1" xfId="2" applyNumberFormat="1" applyFont="1" applyFill="1" applyBorder="1" applyAlignment="1">
      <alignment horizontal="center" vertic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10" fontId="6" fillId="0" borderId="21" xfId="2" applyNumberFormat="1" applyFont="1" applyBorder="1" applyAlignment="1">
      <alignment horizontal="center" vertical="center" wrapText="1"/>
    </xf>
    <xf numFmtId="10" fontId="6" fillId="0" borderId="14" xfId="2" applyNumberFormat="1" applyFont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59" xfId="2" applyFont="1" applyFill="1" applyBorder="1" applyAlignment="1">
      <alignment horizontal="center" vertical="center" wrapText="1"/>
    </xf>
    <xf numFmtId="166" fontId="6" fillId="2" borderId="50" xfId="2" applyNumberFormat="1" applyFont="1" applyFill="1" applyBorder="1" applyAlignment="1">
      <alignment horizontal="center" vertical="center" wrapText="1"/>
    </xf>
    <xf numFmtId="166" fontId="6" fillId="2" borderId="60" xfId="2" applyNumberFormat="1" applyFont="1" applyFill="1" applyBorder="1" applyAlignment="1">
      <alignment horizontal="center" vertical="center" wrapText="1"/>
    </xf>
    <xf numFmtId="164" fontId="6" fillId="0" borderId="14" xfId="2" applyNumberFormat="1" applyFont="1" applyBorder="1" applyAlignment="1">
      <alignment horizontal="center" vertical="center" wrapText="1"/>
    </xf>
    <xf numFmtId="165" fontId="6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1" fillId="7" borderId="29" xfId="2" applyFont="1" applyFill="1" applyBorder="1" applyAlignment="1">
      <alignment wrapText="1"/>
    </xf>
    <xf numFmtId="0" fontId="8" fillId="7" borderId="29" xfId="2" applyFont="1" applyFill="1" applyBorder="1" applyAlignment="1">
      <alignment wrapText="1"/>
    </xf>
    <xf numFmtId="0" fontId="11" fillId="7" borderId="28" xfId="2" applyFont="1" applyFill="1" applyBorder="1" applyAlignment="1">
      <alignment wrapText="1"/>
    </xf>
    <xf numFmtId="0" fontId="11" fillId="7" borderId="27" xfId="2" applyFont="1" applyFill="1" applyBorder="1" applyAlignment="1">
      <alignment wrapText="1"/>
    </xf>
    <xf numFmtId="166" fontId="6" fillId="0" borderId="0" xfId="2" applyNumberFormat="1" applyFont="1" applyBorder="1" applyAlignment="1">
      <alignment horizontal="center" vertical="center"/>
    </xf>
    <xf numFmtId="166" fontId="6" fillId="10" borderId="0" xfId="2" applyNumberFormat="1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5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165" fontId="14" fillId="11" borderId="42" xfId="2" applyNumberFormat="1" applyFont="1" applyFill="1" applyBorder="1" applyAlignment="1">
      <alignment horizontal="right" vertical="center"/>
    </xf>
    <xf numFmtId="0" fontId="14" fillId="0" borderId="41" xfId="2" applyFont="1" applyFill="1" applyBorder="1" applyAlignment="1">
      <alignment horizontal="left" vertical="top" wrapText="1"/>
    </xf>
    <xf numFmtId="165" fontId="7" fillId="0" borderId="0" xfId="2" applyNumberFormat="1" applyFont="1" applyFill="1" applyBorder="1" applyAlignment="1">
      <alignment horizontal="center" vertical="center"/>
    </xf>
    <xf numFmtId="165" fontId="6" fillId="11" borderId="6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horizontal="left" vertical="top" wrapText="1"/>
    </xf>
    <xf numFmtId="165" fontId="5" fillId="0" borderId="0" xfId="2" applyNumberFormat="1" applyFont="1" applyFill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1" fontId="15" fillId="11" borderId="6" xfId="2" applyNumberFormat="1" applyFont="1" applyFill="1" applyBorder="1" applyAlignment="1">
      <alignment horizontal="right" wrapText="1"/>
    </xf>
    <xf numFmtId="0" fontId="13" fillId="0" borderId="4" xfId="2" applyFont="1" applyBorder="1" applyAlignment="1">
      <alignment horizontal="left" vertical="top" wrapText="1"/>
    </xf>
    <xf numFmtId="0" fontId="15" fillId="11" borderId="6" xfId="2" applyFont="1" applyFill="1" applyBorder="1" applyAlignment="1">
      <alignment horizontal="right" wrapText="1"/>
    </xf>
    <xf numFmtId="165" fontId="15" fillId="11" borderId="6" xfId="2" applyNumberFormat="1" applyFont="1" applyFill="1" applyBorder="1" applyAlignment="1">
      <alignment horizontal="right" wrapText="1"/>
    </xf>
    <xf numFmtId="0" fontId="6" fillId="0" borderId="4" xfId="2" applyFont="1" applyFill="1" applyBorder="1" applyAlignment="1">
      <alignment horizontal="center" vertical="center"/>
    </xf>
    <xf numFmtId="170" fontId="15" fillId="11" borderId="6" xfId="2" applyNumberFormat="1" applyFont="1" applyFill="1" applyBorder="1" applyAlignment="1">
      <alignment horizontal="right" wrapText="1"/>
    </xf>
    <xf numFmtId="0" fontId="6" fillId="0" borderId="0" xfId="2" applyFont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6" fontId="3" fillId="11" borderId="0" xfId="2" applyNumberFormat="1" applyFont="1" applyFill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 wrapText="1"/>
    </xf>
    <xf numFmtId="1" fontId="6" fillId="0" borderId="4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66" fontId="6" fillId="0" borderId="0" xfId="2" applyNumberFormat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165" fontId="5" fillId="0" borderId="5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6" fillId="11" borderId="3" xfId="2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vertical="top"/>
    </xf>
    <xf numFmtId="0" fontId="13" fillId="12" borderId="0" xfId="1" applyFont="1" applyFill="1" applyAlignment="1">
      <alignment vertical="top"/>
    </xf>
    <xf numFmtId="0" fontId="8" fillId="10" borderId="0" xfId="1" applyFont="1" applyFill="1" applyAlignment="1">
      <alignment vertical="top"/>
    </xf>
    <xf numFmtId="0" fontId="8" fillId="0" borderId="0" xfId="1" applyFont="1" applyAlignment="1">
      <alignment horizontal="left" vertical="top"/>
    </xf>
    <xf numFmtId="0" fontId="13" fillId="12" borderId="0" xfId="1" applyFont="1" applyFill="1" applyAlignment="1">
      <alignment vertical="top" wrapText="1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14" fontId="21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14" fontId="21" fillId="0" borderId="5" xfId="0" applyNumberFormat="1" applyFont="1" applyFill="1" applyBorder="1" applyAlignment="1">
      <alignment horizontal="center" wrapText="1"/>
    </xf>
    <xf numFmtId="0" fontId="22" fillId="0" borderId="5" xfId="0" applyFont="1" applyFill="1" applyBorder="1" applyAlignment="1">
      <alignment wrapText="1"/>
    </xf>
    <xf numFmtId="1" fontId="20" fillId="0" borderId="5" xfId="0" applyNumberFormat="1" applyFont="1" applyBorder="1" applyAlignment="1">
      <alignment horizontal="center" vertical="center"/>
    </xf>
    <xf numFmtId="1" fontId="21" fillId="0" borderId="5" xfId="0" applyNumberFormat="1" applyFont="1" applyFill="1" applyBorder="1" applyAlignment="1">
      <alignment horizontal="center" vertical="center"/>
    </xf>
    <xf numFmtId="1" fontId="22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3" borderId="0" xfId="1" applyFont="1" applyFill="1" applyAlignment="1">
      <alignment vertical="top"/>
    </xf>
    <xf numFmtId="0" fontId="8" fillId="3" borderId="0" xfId="1" applyFont="1" applyFill="1" applyAlignment="1">
      <alignment vertical="top" wrapText="1"/>
    </xf>
    <xf numFmtId="0" fontId="14" fillId="3" borderId="0" xfId="1" applyFont="1" applyFill="1" applyAlignment="1">
      <alignment vertical="top" wrapText="1"/>
    </xf>
    <xf numFmtId="0" fontId="0" fillId="0" borderId="5" xfId="0" applyBorder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top" wrapText="1"/>
    </xf>
    <xf numFmtId="0" fontId="8" fillId="0" borderId="0" xfId="1" applyFont="1" applyAlignment="1">
      <alignment horizontal="left" vertical="top" wrapText="1"/>
    </xf>
    <xf numFmtId="0" fontId="23" fillId="0" borderId="0" xfId="3" applyFont="1" applyFill="1"/>
    <xf numFmtId="2" fontId="23" fillId="0" borderId="0" xfId="3" applyNumberFormat="1" applyFont="1" applyFill="1"/>
    <xf numFmtId="171" fontId="23" fillId="0" borderId="61" xfId="3" applyNumberFormat="1" applyFont="1" applyFill="1" applyBorder="1"/>
    <xf numFmtId="2" fontId="24" fillId="0" borderId="5" xfId="3" applyNumberFormat="1" applyFont="1" applyFill="1" applyBorder="1"/>
    <xf numFmtId="0" fontId="23" fillId="0" borderId="62" xfId="3" applyFont="1" applyFill="1" applyBorder="1"/>
    <xf numFmtId="0" fontId="23" fillId="0" borderId="5" xfId="3" applyFont="1" applyFill="1" applyBorder="1" applyAlignment="1"/>
    <xf numFmtId="171" fontId="23" fillId="0" borderId="5" xfId="3" applyNumberFormat="1" applyFont="1" applyFill="1" applyBorder="1" applyAlignment="1"/>
    <xf numFmtId="2" fontId="25" fillId="0" borderId="5" xfId="3" applyNumberFormat="1" applyFont="1" applyFill="1" applyBorder="1" applyProtection="1">
      <protection hidden="1"/>
    </xf>
    <xf numFmtId="14" fontId="26" fillId="0" borderId="5" xfId="3" applyNumberFormat="1" applyFont="1" applyFill="1" applyBorder="1" applyAlignment="1"/>
    <xf numFmtId="0" fontId="27" fillId="0" borderId="0" xfId="3" applyFont="1" applyFill="1" applyAlignment="1">
      <alignment horizontal="center" vertical="top" wrapText="1"/>
    </xf>
    <xf numFmtId="2" fontId="27" fillId="0" borderId="0" xfId="3" applyNumberFormat="1" applyFont="1" applyFill="1" applyAlignment="1">
      <alignment horizontal="center" vertical="top" wrapText="1"/>
    </xf>
    <xf numFmtId="0" fontId="23" fillId="3" borderId="0" xfId="3" applyFont="1" applyFill="1"/>
    <xf numFmtId="0" fontId="24" fillId="3" borderId="0" xfId="3" applyFont="1" applyFill="1"/>
    <xf numFmtId="0" fontId="8" fillId="0" borderId="0" xfId="1" applyFont="1" applyAlignment="1">
      <alignment vertical="top" wrapText="1"/>
    </xf>
    <xf numFmtId="0" fontId="13" fillId="10" borderId="0" xfId="1" applyFont="1" applyFill="1" applyAlignment="1">
      <alignment horizontal="center" vertical="top"/>
    </xf>
    <xf numFmtId="0" fontId="14" fillId="0" borderId="14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59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8" fillId="3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9" borderId="38" xfId="2" applyFont="1" applyFill="1" applyBorder="1" applyAlignment="1">
      <alignment horizontal="center" vertical="center"/>
    </xf>
    <xf numFmtId="0" fontId="11" fillId="7" borderId="30" xfId="2" applyFont="1" applyFill="1" applyBorder="1" applyAlignment="1">
      <alignment horizontal="center" wrapText="1"/>
    </xf>
    <xf numFmtId="0" fontId="11" fillId="7" borderId="31" xfId="2" applyFont="1" applyFill="1" applyBorder="1" applyAlignment="1">
      <alignment horizontal="center" wrapText="1"/>
    </xf>
    <xf numFmtId="0" fontId="11" fillId="7" borderId="32" xfId="2" applyFont="1" applyFill="1" applyBorder="1" applyAlignment="1">
      <alignment horizontal="center" wrapText="1"/>
    </xf>
    <xf numFmtId="0" fontId="11" fillId="8" borderId="36" xfId="2" applyFont="1" applyFill="1" applyBorder="1" applyAlignment="1">
      <alignment horizontal="center" wrapText="1"/>
    </xf>
    <xf numFmtId="0" fontId="11" fillId="8" borderId="31" xfId="2" applyFont="1" applyFill="1" applyBorder="1" applyAlignment="1">
      <alignment horizontal="center" wrapText="1"/>
    </xf>
    <xf numFmtId="0" fontId="11" fillId="8" borderId="33" xfId="2" applyFont="1" applyFill="1" applyBorder="1" applyAlignment="1">
      <alignment horizontal="center" wrapText="1"/>
    </xf>
    <xf numFmtId="0" fontId="5" fillId="8" borderId="27" xfId="2" applyFont="1" applyFill="1" applyBorder="1" applyAlignment="1">
      <alignment horizontal="center" wrapText="1"/>
    </xf>
    <xf numFmtId="0" fontId="5" fillId="8" borderId="28" xfId="2" applyFont="1" applyFill="1" applyBorder="1" applyAlignment="1">
      <alignment horizontal="center" wrapText="1"/>
    </xf>
    <xf numFmtId="0" fontId="5" fillId="8" borderId="37" xfId="2" applyFont="1" applyFill="1" applyBorder="1" applyAlignment="1">
      <alignment horizontal="center" wrapText="1"/>
    </xf>
    <xf numFmtId="0" fontId="6" fillId="4" borderId="11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49" xfId="2" applyFont="1" applyFill="1" applyBorder="1" applyAlignment="1">
      <alignment horizontal="center" vertical="center"/>
    </xf>
    <xf numFmtId="165" fontId="6" fillId="4" borderId="51" xfId="2" applyNumberFormat="1" applyFont="1" applyFill="1" applyBorder="1" applyAlignment="1">
      <alignment horizontal="center" vertical="center"/>
    </xf>
    <xf numFmtId="165" fontId="6" fillId="4" borderId="52" xfId="2" applyNumberFormat="1" applyFont="1" applyFill="1" applyBorder="1" applyAlignment="1">
      <alignment horizontal="center" vertical="center"/>
    </xf>
    <xf numFmtId="0" fontId="6" fillId="4" borderId="45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166" fontId="6" fillId="0" borderId="46" xfId="2" applyNumberFormat="1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4" fillId="0" borderId="0" xfId="3" applyFont="1" applyFill="1" applyAlignment="1">
      <alignment horizontal="center"/>
    </xf>
    <xf numFmtId="0" fontId="24" fillId="3" borderId="0" xfId="3" applyFont="1" applyFill="1" applyAlignment="1">
      <alignment horizontal="left" vertical="top" wrapText="1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top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10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" fontId="8" fillId="0" borderId="0" xfId="0" applyNumberFormat="1" applyFont="1"/>
    <xf numFmtId="0" fontId="8" fillId="3" borderId="0" xfId="0" applyFont="1" applyFill="1" applyAlignment="1">
      <alignment horizontal="center"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4"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C7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49" zoomScale="80" zoomScaleNormal="80" workbookViewId="0">
      <selection activeCell="A26" sqref="A26"/>
    </sheetView>
  </sheetViews>
  <sheetFormatPr defaultRowHeight="16.5" x14ac:dyDescent="0.3"/>
  <cols>
    <col min="1" max="1" width="74.140625" style="190" customWidth="1"/>
    <col min="2" max="2" width="41.140625" style="2" customWidth="1"/>
    <col min="3" max="3" width="54" style="2" customWidth="1"/>
    <col min="4" max="4" width="146.140625" style="2" customWidth="1"/>
    <col min="5" max="5" width="26.42578125" style="1" customWidth="1"/>
    <col min="6" max="16384" width="9.140625" style="1"/>
  </cols>
  <sheetData>
    <row r="1" spans="1:4" ht="132" customHeight="1" x14ac:dyDescent="0.3">
      <c r="A1" s="232" t="s">
        <v>179</v>
      </c>
      <c r="B1" s="232"/>
    </row>
    <row r="2" spans="1:4" x14ac:dyDescent="0.3">
      <c r="A2" s="190" t="s">
        <v>178</v>
      </c>
    </row>
    <row r="4" spans="1:4" x14ac:dyDescent="0.3">
      <c r="A4" s="191" t="s">
        <v>149</v>
      </c>
      <c r="B4" s="194" t="s">
        <v>150</v>
      </c>
      <c r="C4" s="194" t="s">
        <v>151</v>
      </c>
      <c r="D4" s="194" t="s">
        <v>152</v>
      </c>
    </row>
    <row r="5" spans="1:4" ht="69" customHeight="1" x14ac:dyDescent="0.3">
      <c r="A5" s="190" t="s">
        <v>1</v>
      </c>
      <c r="B5" s="2" t="s">
        <v>153</v>
      </c>
      <c r="C5" s="2" t="s">
        <v>113</v>
      </c>
    </row>
    <row r="6" spans="1:4" x14ac:dyDescent="0.3">
      <c r="A6" s="190" t="s">
        <v>106</v>
      </c>
      <c r="B6" s="2" t="s">
        <v>108</v>
      </c>
      <c r="C6" s="2" t="s">
        <v>109</v>
      </c>
      <c r="D6" s="2" t="s">
        <v>107</v>
      </c>
    </row>
    <row r="7" spans="1:4" x14ac:dyDescent="0.3">
      <c r="A7" s="190" t="s">
        <v>105</v>
      </c>
      <c r="B7" s="2" t="s">
        <v>108</v>
      </c>
      <c r="C7" s="2" t="s">
        <v>110</v>
      </c>
      <c r="D7" s="2" t="s">
        <v>171</v>
      </c>
    </row>
    <row r="9" spans="1:4" x14ac:dyDescent="0.3">
      <c r="A9" s="190" t="s">
        <v>92</v>
      </c>
      <c r="B9" s="2" t="s">
        <v>111</v>
      </c>
      <c r="C9" s="2" t="s">
        <v>112</v>
      </c>
    </row>
    <row r="10" spans="1:4" x14ac:dyDescent="0.3">
      <c r="A10" s="190" t="s">
        <v>114</v>
      </c>
      <c r="B10" s="2" t="s">
        <v>111</v>
      </c>
      <c r="C10" s="2" t="s">
        <v>115</v>
      </c>
    </row>
    <row r="11" spans="1:4" x14ac:dyDescent="0.3">
      <c r="A11" s="190" t="s">
        <v>91</v>
      </c>
      <c r="B11" s="2" t="s">
        <v>111</v>
      </c>
      <c r="C11" s="2" t="s">
        <v>116</v>
      </c>
    </row>
    <row r="12" spans="1:4" x14ac:dyDescent="0.3">
      <c r="A12" s="190" t="s">
        <v>28</v>
      </c>
      <c r="B12" s="2" t="s">
        <v>111</v>
      </c>
      <c r="C12" s="2" t="s">
        <v>117</v>
      </c>
    </row>
    <row r="14" spans="1:4" x14ac:dyDescent="0.3">
      <c r="A14" s="190" t="s">
        <v>90</v>
      </c>
      <c r="B14" s="2" t="s">
        <v>111</v>
      </c>
      <c r="C14" s="2" t="s">
        <v>118</v>
      </c>
    </row>
    <row r="15" spans="1:4" x14ac:dyDescent="0.3">
      <c r="A15" s="190" t="s">
        <v>119</v>
      </c>
      <c r="B15" s="2" t="s">
        <v>120</v>
      </c>
      <c r="C15" s="2" t="s">
        <v>180</v>
      </c>
      <c r="D15" s="2" t="s">
        <v>181</v>
      </c>
    </row>
    <row r="17" spans="1:4" x14ac:dyDescent="0.3">
      <c r="A17" s="190" t="s">
        <v>121</v>
      </c>
    </row>
    <row r="18" spans="1:4" x14ac:dyDescent="0.3">
      <c r="A18" s="190" t="s">
        <v>120</v>
      </c>
      <c r="B18" s="2" t="s">
        <v>88</v>
      </c>
      <c r="C18" s="2" t="s">
        <v>122</v>
      </c>
      <c r="D18" s="2" t="s">
        <v>123</v>
      </c>
    </row>
    <row r="19" spans="1:4" x14ac:dyDescent="0.3">
      <c r="A19" s="190" t="s">
        <v>120</v>
      </c>
      <c r="B19" s="2" t="s">
        <v>88</v>
      </c>
      <c r="C19" s="2" t="s">
        <v>122</v>
      </c>
    </row>
    <row r="20" spans="1:4" x14ac:dyDescent="0.3">
      <c r="A20" s="190" t="s">
        <v>126</v>
      </c>
    </row>
    <row r="21" spans="1:4" x14ac:dyDescent="0.3">
      <c r="A21" s="190" t="s">
        <v>89</v>
      </c>
      <c r="B21" s="2" t="s">
        <v>88</v>
      </c>
      <c r="C21" s="2" t="s">
        <v>124</v>
      </c>
      <c r="D21" s="2" t="s">
        <v>125</v>
      </c>
    </row>
    <row r="22" spans="1:4" x14ac:dyDescent="0.3">
      <c r="A22" s="190" t="s">
        <v>182</v>
      </c>
      <c r="B22" s="2" t="s">
        <v>127</v>
      </c>
      <c r="D22" s="2" t="s">
        <v>183</v>
      </c>
    </row>
    <row r="23" spans="1:4" x14ac:dyDescent="0.3">
      <c r="A23" s="190" t="s">
        <v>128</v>
      </c>
      <c r="B23" s="2" t="s">
        <v>129</v>
      </c>
      <c r="D23" s="2" t="s">
        <v>130</v>
      </c>
    </row>
    <row r="25" spans="1:4" ht="21.75" customHeight="1" x14ac:dyDescent="0.3">
      <c r="A25" s="190" t="s">
        <v>148</v>
      </c>
      <c r="B25" s="2" t="s">
        <v>88</v>
      </c>
      <c r="C25" s="2" t="s">
        <v>187</v>
      </c>
      <c r="D25" s="2" t="s">
        <v>254</v>
      </c>
    </row>
    <row r="27" spans="1:4" x14ac:dyDescent="0.3">
      <c r="A27" s="190" t="s">
        <v>3</v>
      </c>
      <c r="B27" s="2" t="s">
        <v>131</v>
      </c>
      <c r="C27" s="2" t="s">
        <v>132</v>
      </c>
      <c r="D27" s="2" t="s">
        <v>174</v>
      </c>
    </row>
    <row r="28" spans="1:4" x14ac:dyDescent="0.3">
      <c r="A28" s="190" t="s">
        <v>103</v>
      </c>
      <c r="B28" s="2" t="s">
        <v>131</v>
      </c>
      <c r="C28" s="2" t="s">
        <v>133</v>
      </c>
    </row>
    <row r="29" spans="1:4" x14ac:dyDescent="0.3">
      <c r="A29" s="190" t="s">
        <v>102</v>
      </c>
      <c r="B29" s="2" t="s">
        <v>131</v>
      </c>
      <c r="C29" s="2" t="s">
        <v>134</v>
      </c>
    </row>
    <row r="30" spans="1:4" x14ac:dyDescent="0.3">
      <c r="A30" s="190" t="s">
        <v>101</v>
      </c>
      <c r="B30" s="2" t="s">
        <v>131</v>
      </c>
      <c r="C30" s="2" t="s">
        <v>135</v>
      </c>
    </row>
    <row r="32" spans="1:4" x14ac:dyDescent="0.3">
      <c r="A32" s="190" t="s">
        <v>188</v>
      </c>
    </row>
    <row r="33" spans="1:4" ht="17.25" customHeight="1" x14ac:dyDescent="0.3">
      <c r="A33" s="190" t="s">
        <v>142</v>
      </c>
      <c r="B33" s="2" t="s">
        <v>189</v>
      </c>
      <c r="C33" s="2" t="s">
        <v>190</v>
      </c>
      <c r="D33" s="2" t="s">
        <v>222</v>
      </c>
    </row>
    <row r="34" spans="1:4" x14ac:dyDescent="0.3">
      <c r="A34" s="190" t="s">
        <v>142</v>
      </c>
      <c r="B34" s="2" t="s">
        <v>189</v>
      </c>
      <c r="C34" s="2" t="s">
        <v>221</v>
      </c>
    </row>
    <row r="36" spans="1:4" x14ac:dyDescent="0.3">
      <c r="A36" s="212" t="s">
        <v>100</v>
      </c>
      <c r="B36" s="214" t="s">
        <v>230</v>
      </c>
      <c r="C36" s="213"/>
      <c r="D36" s="213"/>
    </row>
    <row r="37" spans="1:4" x14ac:dyDescent="0.3">
      <c r="A37" s="212" t="s">
        <v>227</v>
      </c>
      <c r="B37" s="213" t="s">
        <v>131</v>
      </c>
      <c r="C37" s="213" t="s">
        <v>173</v>
      </c>
      <c r="D37" s="213" t="s">
        <v>229</v>
      </c>
    </row>
    <row r="38" spans="1:4" x14ac:dyDescent="0.3">
      <c r="A38" s="212" t="s">
        <v>226</v>
      </c>
      <c r="B38" s="213" t="s">
        <v>131</v>
      </c>
      <c r="C38" s="213" t="s">
        <v>173</v>
      </c>
      <c r="D38" s="213" t="s">
        <v>228</v>
      </c>
    </row>
    <row r="39" spans="1:4" x14ac:dyDescent="0.3">
      <c r="A39" s="212" t="s">
        <v>136</v>
      </c>
      <c r="B39" s="213" t="s">
        <v>104</v>
      </c>
      <c r="C39" s="213" t="s">
        <v>223</v>
      </c>
      <c r="D39" s="213"/>
    </row>
    <row r="40" spans="1:4" x14ac:dyDescent="0.3">
      <c r="A40" s="212" t="s">
        <v>137</v>
      </c>
      <c r="B40" s="213" t="s">
        <v>224</v>
      </c>
      <c r="C40" s="213" t="s">
        <v>223</v>
      </c>
      <c r="D40" s="213"/>
    </row>
    <row r="41" spans="1:4" x14ac:dyDescent="0.3">
      <c r="A41" s="212" t="s">
        <v>138</v>
      </c>
      <c r="B41" s="213" t="s">
        <v>224</v>
      </c>
      <c r="C41" s="213" t="s">
        <v>223</v>
      </c>
      <c r="D41" s="213"/>
    </row>
    <row r="42" spans="1:4" x14ac:dyDescent="0.3">
      <c r="A42" s="212" t="s">
        <v>225</v>
      </c>
      <c r="B42" s="213"/>
      <c r="C42" s="213"/>
      <c r="D42" s="213"/>
    </row>
    <row r="44" spans="1:4" x14ac:dyDescent="0.3">
      <c r="A44" s="212" t="s">
        <v>139</v>
      </c>
      <c r="B44" s="214" t="s">
        <v>230</v>
      </c>
      <c r="C44" s="213"/>
      <c r="D44" s="213" t="s">
        <v>140</v>
      </c>
    </row>
    <row r="45" spans="1:4" x14ac:dyDescent="0.3">
      <c r="A45" s="212" t="s">
        <v>99</v>
      </c>
      <c r="B45" s="213" t="s">
        <v>141</v>
      </c>
      <c r="C45" s="213" t="s">
        <v>223</v>
      </c>
      <c r="D45" s="213"/>
    </row>
    <row r="46" spans="1:4" x14ac:dyDescent="0.3">
      <c r="A46" s="212" t="s">
        <v>98</v>
      </c>
      <c r="B46" s="213" t="s">
        <v>141</v>
      </c>
      <c r="C46" s="213" t="s">
        <v>223</v>
      </c>
      <c r="D46" s="213"/>
    </row>
    <row r="49" spans="1:4" ht="33" x14ac:dyDescent="0.3">
      <c r="A49" s="190" t="s">
        <v>97</v>
      </c>
      <c r="C49" s="2" t="s">
        <v>231</v>
      </c>
    </row>
    <row r="50" spans="1:4" ht="33" x14ac:dyDescent="0.3">
      <c r="A50" s="190" t="s">
        <v>96</v>
      </c>
      <c r="C50" s="2" t="s">
        <v>231</v>
      </c>
      <c r="D50" s="2" t="s">
        <v>255</v>
      </c>
    </row>
    <row r="51" spans="1:4" ht="33" x14ac:dyDescent="0.3">
      <c r="A51" s="190" t="s">
        <v>95</v>
      </c>
      <c r="C51" s="2" t="s">
        <v>231</v>
      </c>
    </row>
    <row r="52" spans="1:4" ht="33" x14ac:dyDescent="0.3">
      <c r="A52" s="190" t="s">
        <v>94</v>
      </c>
      <c r="C52" s="2" t="s">
        <v>231</v>
      </c>
    </row>
    <row r="53" spans="1:4" ht="33" x14ac:dyDescent="0.3">
      <c r="A53" s="190" t="s">
        <v>93</v>
      </c>
      <c r="C53" s="2" t="s">
        <v>231</v>
      </c>
    </row>
    <row r="55" spans="1:4" x14ac:dyDescent="0.3">
      <c r="A55" s="190" t="s">
        <v>143</v>
      </c>
      <c r="B55" s="2" t="s">
        <v>235</v>
      </c>
      <c r="C55" s="2" t="s">
        <v>232</v>
      </c>
    </row>
    <row r="56" spans="1:4" x14ac:dyDescent="0.3">
      <c r="A56" s="190" t="s">
        <v>145</v>
      </c>
      <c r="B56" s="2" t="s">
        <v>120</v>
      </c>
      <c r="C56" s="2" t="s">
        <v>172</v>
      </c>
    </row>
    <row r="57" spans="1:4" x14ac:dyDescent="0.3">
      <c r="A57" s="190" t="s">
        <v>144</v>
      </c>
      <c r="B57" s="2" t="s">
        <v>224</v>
      </c>
      <c r="C57" s="2" t="s">
        <v>172</v>
      </c>
    </row>
    <row r="59" spans="1:4" x14ac:dyDescent="0.3">
      <c r="A59" s="190" t="s">
        <v>154</v>
      </c>
    </row>
    <row r="60" spans="1:4" x14ac:dyDescent="0.3">
      <c r="A60" s="190" t="s">
        <v>155</v>
      </c>
    </row>
    <row r="61" spans="1:4" x14ac:dyDescent="0.3">
      <c r="A61" s="190" t="s">
        <v>156</v>
      </c>
    </row>
    <row r="62" spans="1:4" x14ac:dyDescent="0.3">
      <c r="A62" s="190" t="s">
        <v>157</v>
      </c>
    </row>
    <row r="64" spans="1:4" x14ac:dyDescent="0.3">
      <c r="A64" s="192" t="s">
        <v>158</v>
      </c>
    </row>
    <row r="65" spans="1:3" x14ac:dyDescent="0.3">
      <c r="A65" s="1"/>
      <c r="B65" s="1"/>
    </row>
    <row r="66" spans="1:3" ht="49.5" x14ac:dyDescent="0.3">
      <c r="A66" s="190" t="s">
        <v>161</v>
      </c>
      <c r="B66" s="2" t="s">
        <v>162</v>
      </c>
      <c r="C66" s="213" t="s">
        <v>163</v>
      </c>
    </row>
    <row r="67" spans="1:3" x14ac:dyDescent="0.3">
      <c r="A67" s="193" t="s">
        <v>146</v>
      </c>
      <c r="B67" s="218" t="s">
        <v>164</v>
      </c>
    </row>
    <row r="68" spans="1:3" x14ac:dyDescent="0.3">
      <c r="A68" s="193" t="s">
        <v>147</v>
      </c>
      <c r="B68" s="218" t="s">
        <v>164</v>
      </c>
      <c r="C68" s="189"/>
    </row>
    <row r="69" spans="1:3" x14ac:dyDescent="0.3">
      <c r="A69" s="233" t="s">
        <v>237</v>
      </c>
      <c r="B69" s="233"/>
      <c r="C69" s="233"/>
    </row>
    <row r="70" spans="1:3" ht="57.75" customHeight="1" x14ac:dyDescent="0.3">
      <c r="A70" s="216" t="s">
        <v>166</v>
      </c>
      <c r="B70" s="217" t="s">
        <v>165</v>
      </c>
      <c r="C70" s="213" t="s">
        <v>236</v>
      </c>
    </row>
    <row r="71" spans="1:3" ht="57.75" customHeight="1" x14ac:dyDescent="0.3">
      <c r="A71" s="216" t="s">
        <v>167</v>
      </c>
      <c r="B71" s="217" t="s">
        <v>168</v>
      </c>
      <c r="C71" s="213" t="s">
        <v>236</v>
      </c>
    </row>
    <row r="72" spans="1:3" ht="57.75" customHeight="1" x14ac:dyDescent="0.3">
      <c r="A72" s="216" t="s">
        <v>169</v>
      </c>
      <c r="B72" s="217" t="s">
        <v>170</v>
      </c>
      <c r="C72" s="213" t="s">
        <v>236</v>
      </c>
    </row>
    <row r="73" spans="1:3" ht="57.75" customHeight="1" x14ac:dyDescent="0.3">
      <c r="A73" s="216" t="s">
        <v>160</v>
      </c>
      <c r="B73" s="217" t="s">
        <v>159</v>
      </c>
      <c r="C73" s="213" t="s">
        <v>236</v>
      </c>
    </row>
  </sheetData>
  <mergeCells count="2">
    <mergeCell ref="A1:B1"/>
    <mergeCell ref="A69:C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74E9"/>
  </sheetPr>
  <dimension ref="A1:CB54"/>
  <sheetViews>
    <sheetView topLeftCell="A4" zoomScale="60" zoomScaleNormal="60" zoomScaleSheetLayoutView="75" workbookViewId="0">
      <pane xSplit="1" topLeftCell="B1" activePane="topRight" state="frozen"/>
      <selection activeCell="A10" sqref="A10"/>
      <selection pane="topRight" activeCell="E29" sqref="E29"/>
    </sheetView>
  </sheetViews>
  <sheetFormatPr defaultColWidth="9.140625" defaultRowHeight="16.5" outlineLevelRow="1" outlineLevelCol="1" x14ac:dyDescent="0.3"/>
  <cols>
    <col min="1" max="1" width="13.5703125" style="3" customWidth="1"/>
    <col min="2" max="2" width="31.5703125" style="3" customWidth="1"/>
    <col min="3" max="3" width="22.28515625" style="3" customWidth="1"/>
    <col min="4" max="5" width="12" style="12" bestFit="1" customWidth="1"/>
    <col min="6" max="6" width="10.85546875" style="12" customWidth="1"/>
    <col min="7" max="7" width="17.7109375" style="11" customWidth="1"/>
    <col min="8" max="8" width="18.28515625" style="10" customWidth="1"/>
    <col min="9" max="11" width="22.7109375" style="9" customWidth="1"/>
    <col min="12" max="20" width="16.7109375" style="3" customWidth="1" outlineLevel="1"/>
    <col min="21" max="22" width="16.7109375" style="8" customWidth="1" outlineLevel="1"/>
    <col min="23" max="23" width="16.7109375" style="3" customWidth="1"/>
    <col min="24" max="25" width="16.5703125" style="3" customWidth="1"/>
    <col min="26" max="29" width="15.85546875" style="3" customWidth="1"/>
    <col min="30" max="30" width="14.140625" style="7" bestFit="1" customWidth="1"/>
    <col min="31" max="31" width="14.140625" style="6" bestFit="1" customWidth="1"/>
    <col min="32" max="32" width="14.5703125" style="5" customWidth="1"/>
    <col min="33" max="34" width="13.85546875" style="4" customWidth="1"/>
    <col min="35" max="35" width="14.28515625" style="4" customWidth="1"/>
    <col min="36" max="42" width="18.28515625" style="3" customWidth="1"/>
    <col min="43" max="46" width="22.85546875" style="3" customWidth="1"/>
    <col min="47" max="16384" width="9.140625" style="3"/>
  </cols>
  <sheetData>
    <row r="1" spans="1:80" ht="108.75" customHeight="1" thickBot="1" x14ac:dyDescent="0.35">
      <c r="B1" s="238" t="s">
        <v>177</v>
      </c>
      <c r="C1" s="239"/>
      <c r="D1" s="239"/>
      <c r="E1" s="239"/>
      <c r="F1" s="239"/>
      <c r="G1" s="239"/>
      <c r="H1" s="239"/>
    </row>
    <row r="2" spans="1:80" s="178" customFormat="1" ht="28.15" customHeight="1" x14ac:dyDescent="0.25">
      <c r="B2" s="188" t="s">
        <v>41</v>
      </c>
      <c r="C2" s="187" t="s">
        <v>70</v>
      </c>
      <c r="D2" s="185"/>
      <c r="E2" s="186"/>
      <c r="F2" s="185"/>
      <c r="G2" s="184" t="s">
        <v>50</v>
      </c>
      <c r="H2" s="241" t="s">
        <v>61</v>
      </c>
      <c r="I2" s="242"/>
      <c r="J2" s="242"/>
      <c r="K2" s="242"/>
      <c r="L2" s="242"/>
      <c r="M2" s="242"/>
      <c r="N2" s="242"/>
      <c r="O2" s="242"/>
      <c r="U2" s="183"/>
      <c r="V2" s="183"/>
      <c r="X2" s="182"/>
      <c r="Y2" s="182"/>
      <c r="Z2" s="182"/>
      <c r="AA2" s="182"/>
      <c r="AB2" s="182"/>
      <c r="AC2" s="182"/>
      <c r="AD2" s="180"/>
      <c r="AE2" s="181"/>
      <c r="AF2" s="180"/>
      <c r="AG2" s="179"/>
      <c r="AH2" s="179"/>
      <c r="AI2" s="179"/>
    </row>
    <row r="3" spans="1:80" ht="20.45" customHeight="1" x14ac:dyDescent="0.3">
      <c r="B3" s="177" t="s">
        <v>42</v>
      </c>
      <c r="C3" s="176">
        <v>30</v>
      </c>
      <c r="E3" s="157"/>
      <c r="G3" s="175">
        <v>46143.3</v>
      </c>
      <c r="H3" s="175">
        <f>G3*1.6</f>
        <v>73829.280000000013</v>
      </c>
      <c r="I3" s="3"/>
      <c r="J3" s="3"/>
      <c r="K3" s="3"/>
      <c r="X3" s="155"/>
      <c r="Y3" s="155"/>
      <c r="Z3" s="155"/>
      <c r="AA3" s="155"/>
      <c r="AB3" s="155"/>
      <c r="AC3" s="155"/>
      <c r="AH3" s="174"/>
      <c r="AI3" s="151"/>
    </row>
    <row r="4" spans="1:80" ht="22.9" customHeight="1" x14ac:dyDescent="0.3">
      <c r="B4" s="168" t="s">
        <v>43</v>
      </c>
      <c r="C4" s="172">
        <v>26788.12</v>
      </c>
      <c r="D4" s="166"/>
      <c r="E4" s="157"/>
      <c r="G4" s="173" t="s">
        <v>74</v>
      </c>
      <c r="H4" s="173" t="s">
        <v>75</v>
      </c>
      <c r="I4" s="3"/>
      <c r="J4" s="3"/>
      <c r="K4" s="3"/>
      <c r="X4" s="164"/>
      <c r="Y4" s="164"/>
      <c r="Z4" s="164"/>
      <c r="AA4" s="164"/>
      <c r="AB4" s="164"/>
      <c r="AC4" s="164"/>
      <c r="AD4" s="163"/>
      <c r="AH4" s="151"/>
      <c r="AI4" s="151"/>
    </row>
    <row r="5" spans="1:80" ht="22.9" customHeight="1" x14ac:dyDescent="0.3">
      <c r="B5" s="168" t="s">
        <v>44</v>
      </c>
      <c r="C5" s="172">
        <v>35398.639999999999</v>
      </c>
      <c r="D5" s="166"/>
      <c r="E5" s="157"/>
      <c r="G5" s="13" t="s">
        <v>73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X5" s="164"/>
      <c r="Y5" s="164"/>
      <c r="Z5" s="164"/>
      <c r="AA5" s="164"/>
      <c r="AB5" s="164"/>
      <c r="AC5" s="164"/>
      <c r="AD5" s="163"/>
      <c r="AH5" s="151"/>
      <c r="AI5" s="151"/>
    </row>
    <row r="6" spans="1:80" ht="22.9" customHeight="1" x14ac:dyDescent="0.3">
      <c r="B6" s="171" t="s">
        <v>48</v>
      </c>
      <c r="C6" s="170">
        <v>950000</v>
      </c>
      <c r="D6" s="166"/>
      <c r="E6" s="157"/>
      <c r="G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X6" s="164"/>
      <c r="Y6" s="164"/>
      <c r="Z6" s="164"/>
      <c r="AA6" s="164"/>
      <c r="AB6" s="164"/>
      <c r="AC6" s="164"/>
      <c r="AD6" s="163"/>
      <c r="AH6" s="151"/>
      <c r="AI6" s="151"/>
    </row>
    <row r="7" spans="1:80" ht="22.9" customHeight="1" x14ac:dyDescent="0.3">
      <c r="B7" s="168" t="s">
        <v>49</v>
      </c>
      <c r="C7" s="169">
        <v>880</v>
      </c>
      <c r="D7" s="166"/>
      <c r="E7" s="157"/>
      <c r="G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X7" s="164"/>
      <c r="Y7" s="164"/>
      <c r="Z7" s="164"/>
      <c r="AA7" s="164"/>
      <c r="AB7" s="164"/>
      <c r="AC7" s="164"/>
      <c r="AD7" s="163"/>
      <c r="AH7" s="151"/>
      <c r="AI7" s="151"/>
      <c r="AJ7" s="237" t="s">
        <v>176</v>
      </c>
      <c r="AK7" s="237"/>
      <c r="AL7" s="237"/>
      <c r="AM7" s="237"/>
      <c r="AN7" s="237"/>
      <c r="AO7" s="237"/>
      <c r="AP7" s="237"/>
      <c r="AQ7" s="237"/>
      <c r="AR7" s="237"/>
      <c r="AS7" s="237"/>
      <c r="AT7" s="237"/>
    </row>
    <row r="8" spans="1:80" ht="22.9" customHeight="1" x14ac:dyDescent="0.3">
      <c r="B8" s="168" t="s">
        <v>45</v>
      </c>
      <c r="C8" s="167">
        <v>24.8</v>
      </c>
      <c r="D8" s="166"/>
      <c r="E8" s="157"/>
      <c r="G8" s="165" t="s">
        <v>57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X8" s="164"/>
      <c r="Y8" s="164"/>
      <c r="Z8" s="164"/>
      <c r="AA8" s="164"/>
      <c r="AB8" s="164"/>
      <c r="AC8" s="164"/>
      <c r="AD8" s="163"/>
      <c r="AH8" s="151"/>
      <c r="AI8" s="151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</row>
    <row r="9" spans="1:80" ht="22.9" customHeight="1" x14ac:dyDescent="0.3">
      <c r="B9" s="168" t="s">
        <v>46</v>
      </c>
      <c r="C9" s="167">
        <v>32.78</v>
      </c>
      <c r="D9" s="166"/>
      <c r="E9" s="157"/>
      <c r="G9" s="165" t="s">
        <v>57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X9" s="164"/>
      <c r="Y9" s="164"/>
      <c r="Z9" s="164"/>
      <c r="AA9" s="164"/>
      <c r="AB9" s="164"/>
      <c r="AC9" s="164"/>
      <c r="AD9" s="163"/>
      <c r="AH9" s="151"/>
      <c r="AI9" s="151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</row>
    <row r="10" spans="1:80" ht="22.9" customHeight="1" thickBot="1" x14ac:dyDescent="0.35">
      <c r="B10" s="162" t="s">
        <v>47</v>
      </c>
      <c r="C10" s="161">
        <v>14000</v>
      </c>
      <c r="D10" s="160"/>
      <c r="E10" s="157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X10" s="155"/>
      <c r="Y10" s="155"/>
      <c r="Z10" s="155"/>
      <c r="AA10" s="155"/>
      <c r="AB10" s="155"/>
      <c r="AC10" s="155"/>
      <c r="AG10" s="151"/>
      <c r="AH10" s="151"/>
      <c r="AI10" s="151"/>
      <c r="AJ10" s="243" t="s">
        <v>19</v>
      </c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</row>
    <row r="11" spans="1:80" ht="30.6" customHeight="1" thickBot="1" x14ac:dyDescent="0.35">
      <c r="B11" s="159" t="s">
        <v>55</v>
      </c>
      <c r="C11" s="158">
        <f>C10/C52</f>
        <v>297.87234042553189</v>
      </c>
      <c r="E11" s="157"/>
      <c r="G11" s="15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X11" s="155"/>
      <c r="Y11" s="155"/>
      <c r="Z11" s="155"/>
      <c r="AA11" s="155"/>
      <c r="AB11" s="155"/>
      <c r="AC11" s="155"/>
      <c r="AG11" s="151"/>
      <c r="AH11" s="151"/>
      <c r="AI11" s="151"/>
      <c r="AJ11" s="244" t="s">
        <v>23</v>
      </c>
      <c r="AK11" s="245"/>
      <c r="AL11" s="245"/>
      <c r="AM11" s="245"/>
      <c r="AN11" s="246"/>
      <c r="AO11" s="247" t="s">
        <v>22</v>
      </c>
      <c r="AP11" s="248"/>
      <c r="AQ11" s="248"/>
      <c r="AR11" s="248"/>
      <c r="AS11" s="248"/>
      <c r="AT11" s="249"/>
    </row>
    <row r="12" spans="1:80" ht="36" customHeight="1" thickBot="1" x14ac:dyDescent="0.35">
      <c r="A12" s="253" t="s">
        <v>59</v>
      </c>
      <c r="B12" s="254"/>
      <c r="C12" s="255"/>
      <c r="D12" s="154"/>
      <c r="E12" s="153"/>
      <c r="F12" s="153"/>
      <c r="G12" s="256" t="s">
        <v>60</v>
      </c>
      <c r="H12" s="257"/>
      <c r="I12" s="258" t="s">
        <v>0</v>
      </c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152" t="s">
        <v>63</v>
      </c>
      <c r="X12" s="151"/>
      <c r="Y12" s="151"/>
      <c r="Z12" s="260" t="s">
        <v>58</v>
      </c>
      <c r="AA12" s="260"/>
      <c r="AB12" s="260"/>
      <c r="AC12" s="260"/>
      <c r="AD12" s="234" t="s">
        <v>175</v>
      </c>
      <c r="AE12" s="235"/>
      <c r="AF12" s="236"/>
      <c r="AG12" s="260" t="s">
        <v>35</v>
      </c>
      <c r="AH12" s="260"/>
      <c r="AI12" s="261"/>
      <c r="AJ12" s="148"/>
      <c r="AK12" s="150"/>
      <c r="AL12" s="149"/>
      <c r="AM12" s="148"/>
      <c r="AN12" s="147"/>
      <c r="AO12" s="250" t="s">
        <v>69</v>
      </c>
      <c r="AP12" s="251"/>
      <c r="AQ12" s="251"/>
      <c r="AR12" s="251"/>
      <c r="AS12" s="251"/>
      <c r="AT12" s="252"/>
    </row>
    <row r="13" spans="1:80" s="95" customFormat="1" ht="116.25" customHeight="1" thickBot="1" x14ac:dyDescent="0.3">
      <c r="A13" s="146" t="s">
        <v>1</v>
      </c>
      <c r="B13" s="145" t="s">
        <v>66</v>
      </c>
      <c r="C13" s="145" t="s">
        <v>30</v>
      </c>
      <c r="D13" s="234" t="s">
        <v>175</v>
      </c>
      <c r="E13" s="235"/>
      <c r="F13" s="236"/>
      <c r="G13" s="144" t="s">
        <v>31</v>
      </c>
      <c r="H13" s="143" t="s">
        <v>32</v>
      </c>
      <c r="I13" s="142" t="s">
        <v>67</v>
      </c>
      <c r="J13" s="141" t="s">
        <v>71</v>
      </c>
      <c r="K13" s="141" t="s">
        <v>72</v>
      </c>
      <c r="L13" s="140" t="s">
        <v>3</v>
      </c>
      <c r="M13" s="139" t="s">
        <v>4</v>
      </c>
      <c r="N13" s="139" t="s">
        <v>5</v>
      </c>
      <c r="O13" s="139" t="s">
        <v>14</v>
      </c>
      <c r="P13" s="138" t="s">
        <v>15</v>
      </c>
      <c r="Q13" s="104" t="s">
        <v>28</v>
      </c>
      <c r="R13" s="104" t="s">
        <v>90</v>
      </c>
      <c r="S13" s="104" t="s">
        <v>29</v>
      </c>
      <c r="T13" s="104" t="s">
        <v>25</v>
      </c>
      <c r="U13" s="103" t="s">
        <v>26</v>
      </c>
      <c r="V13" s="103" t="s">
        <v>27</v>
      </c>
      <c r="W13" s="137" t="s">
        <v>40</v>
      </c>
      <c r="X13" s="136" t="s">
        <v>34</v>
      </c>
      <c r="Y13" s="136" t="s">
        <v>65</v>
      </c>
      <c r="Z13" s="135" t="s">
        <v>36</v>
      </c>
      <c r="AA13" s="135" t="s">
        <v>37</v>
      </c>
      <c r="AB13" s="135" t="s">
        <v>53</v>
      </c>
      <c r="AC13" s="135" t="s">
        <v>54</v>
      </c>
      <c r="AD13" s="134" t="s">
        <v>51</v>
      </c>
      <c r="AE13" s="100" t="s">
        <v>52</v>
      </c>
      <c r="AF13" s="99"/>
      <c r="AG13" s="133" t="s">
        <v>6</v>
      </c>
      <c r="AH13" s="132" t="s">
        <v>7</v>
      </c>
      <c r="AI13" s="131" t="s">
        <v>8</v>
      </c>
      <c r="AJ13" s="130" t="s">
        <v>24</v>
      </c>
      <c r="AK13" s="129" t="s">
        <v>16</v>
      </c>
      <c r="AL13" s="129" t="s">
        <v>20</v>
      </c>
      <c r="AM13" s="129" t="s">
        <v>17</v>
      </c>
      <c r="AN13" s="129" t="s">
        <v>18</v>
      </c>
      <c r="AO13" s="128" t="s">
        <v>1</v>
      </c>
      <c r="AP13" s="128" t="s">
        <v>21</v>
      </c>
      <c r="AQ13" s="128" t="s">
        <v>9</v>
      </c>
      <c r="AR13" s="128" t="s">
        <v>10</v>
      </c>
      <c r="AS13" s="127" t="s">
        <v>68</v>
      </c>
      <c r="AT13" s="126" t="s">
        <v>13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</row>
    <row r="14" spans="1:80" s="95" customFormat="1" ht="10.5" customHeight="1" thickBot="1" x14ac:dyDescent="0.3">
      <c r="A14" s="118"/>
      <c r="B14" s="125"/>
      <c r="C14" s="125"/>
      <c r="D14" s="124"/>
      <c r="E14" s="124"/>
      <c r="F14" s="124"/>
      <c r="G14" s="123"/>
      <c r="H14" s="117"/>
      <c r="I14" s="122"/>
      <c r="J14" s="122"/>
      <c r="K14" s="122"/>
      <c r="L14" s="115"/>
      <c r="M14" s="118"/>
      <c r="N14" s="115"/>
      <c r="O14" s="118"/>
      <c r="P14" s="115"/>
      <c r="Q14" s="116"/>
      <c r="R14" s="116"/>
      <c r="S14" s="116"/>
      <c r="T14" s="116"/>
      <c r="U14" s="121"/>
      <c r="V14" s="121"/>
      <c r="W14" s="120"/>
      <c r="X14" s="115"/>
      <c r="Y14" s="115"/>
      <c r="Z14" s="115"/>
      <c r="AA14" s="115"/>
      <c r="AB14" s="115"/>
      <c r="AC14" s="119"/>
      <c r="AD14" s="100"/>
      <c r="AE14" s="100"/>
      <c r="AF14" s="99"/>
      <c r="AG14" s="118"/>
      <c r="AH14" s="115"/>
      <c r="AI14" s="117"/>
      <c r="AJ14" s="116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0" s="95" customFormat="1" ht="18.600000000000001" customHeight="1" thickBot="1" x14ac:dyDescent="0.3">
      <c r="A15" s="114"/>
      <c r="B15" s="113"/>
      <c r="C15" s="113" t="s">
        <v>39</v>
      </c>
      <c r="D15" s="112"/>
      <c r="E15" s="112"/>
      <c r="F15" s="112"/>
      <c r="G15" s="111"/>
      <c r="H15" s="110"/>
      <c r="I15" s="109"/>
      <c r="J15" s="108"/>
      <c r="K15" s="107"/>
      <c r="L15" s="106"/>
      <c r="M15" s="106"/>
      <c r="N15" s="106"/>
      <c r="O15" s="106"/>
      <c r="P15" s="105"/>
      <c r="Q15" s="104"/>
      <c r="R15" s="104"/>
      <c r="S15" s="104"/>
      <c r="T15" s="104"/>
      <c r="U15" s="103">
        <v>10858.04</v>
      </c>
      <c r="V15" s="103"/>
      <c r="W15" s="68">
        <f>O15-P15</f>
        <v>0</v>
      </c>
      <c r="X15" s="102"/>
      <c r="Y15" s="101"/>
      <c r="Z15" s="101"/>
      <c r="AA15" s="101"/>
      <c r="AB15" s="101"/>
      <c r="AC15" s="101"/>
      <c r="AD15" s="100"/>
      <c r="AE15" s="100"/>
      <c r="AF15" s="99"/>
      <c r="AG15" s="98"/>
      <c r="AH15" s="97"/>
      <c r="AI15" s="96"/>
      <c r="AJ15" s="61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</row>
    <row r="16" spans="1:80" s="83" customFormat="1" ht="18" customHeight="1" outlineLevel="1" x14ac:dyDescent="0.3">
      <c r="A16" s="80">
        <v>42826</v>
      </c>
      <c r="B16" s="94" t="s">
        <v>9</v>
      </c>
      <c r="C16" s="93">
        <v>0</v>
      </c>
      <c r="D16" s="77">
        <v>1</v>
      </c>
      <c r="E16" s="76">
        <v>1</v>
      </c>
      <c r="F16" s="76">
        <f t="shared" ref="F16:F46" si="0">IF(C16=0,1,2)</f>
        <v>1</v>
      </c>
      <c r="G16" s="75">
        <f t="shared" ref="G16:G46" si="1">IF(C16=0,$C$4,$C$5)</f>
        <v>26788.12</v>
      </c>
      <c r="H16" s="92">
        <f>C6-I16</f>
        <v>901779.1</v>
      </c>
      <c r="I16" s="73">
        <v>48220.9</v>
      </c>
      <c r="J16" s="73">
        <v>10580</v>
      </c>
      <c r="K16" s="72"/>
      <c r="L16" s="71">
        <v>8264</v>
      </c>
      <c r="M16" s="91">
        <v>72</v>
      </c>
      <c r="N16" s="91">
        <v>13</v>
      </c>
      <c r="O16" s="91">
        <v>28</v>
      </c>
      <c r="P16" s="90">
        <v>2</v>
      </c>
      <c r="Q16" s="89">
        <v>13302.5</v>
      </c>
      <c r="R16" s="89"/>
      <c r="S16" s="89"/>
      <c r="T16" s="89">
        <v>41000</v>
      </c>
      <c r="U16" s="88">
        <v>4776.4399999999996</v>
      </c>
      <c r="V16" s="69">
        <f t="shared" ref="V16:V46" si="2">U15+I16+R16-Q16-S16-T16-U16</f>
        <v>0</v>
      </c>
      <c r="W16" s="68">
        <f>O16-P16</f>
        <v>26</v>
      </c>
      <c r="X16" s="85" t="str">
        <f t="shared" ref="X16:X46" si="3">IF(IFERROR(I16&gt;G16,0),"ДА","НЕТ")</f>
        <v>ДА</v>
      </c>
      <c r="Y16" s="84" t="str">
        <f t="shared" ref="Y16:Y46" si="4">IF(C16=0,IF(W16&gt;=$C$8,"ДА","НЕТ"),IF(W16&gt;=$C$9,"ДА","НЕТ"))</f>
        <v>ДА</v>
      </c>
      <c r="Z16" s="65">
        <f t="shared" ref="Z16:Z46" si="5">IF(X16="ДА",IF(B16="Лаврикова",$C$11*1.2,IF(B16="Князева",$C$11*1.2,$C$11)),0)</f>
        <v>357.44680851063828</v>
      </c>
      <c r="AA16" s="65">
        <f t="shared" ref="AA16:AA46" si="6">IF(X16="ДА",IF(C16=0,0,IF(C16="Лаврикова",$C$11*1.2,IF(C16="Князева",$C$11*1.2,$C$11))),0)</f>
        <v>0</v>
      </c>
      <c r="AB16" s="65">
        <f t="shared" ref="AB16:AB46" si="7">IF(C16=0,IF(W16&gt;$C$8,100,0),IF(W16&gt;$C$9,100,0))</f>
        <v>100</v>
      </c>
      <c r="AC16" s="65">
        <f t="shared" ref="AC16:AC46" si="8">IF(C16=0,0,IF(W16&gt;$C$9,100,0))</f>
        <v>0</v>
      </c>
      <c r="AD16" s="6">
        <f t="shared" ref="AD16:AD46" si="9">IF(C16=0,I16*0.08,I16*0.04+900)</f>
        <v>3857.672</v>
      </c>
      <c r="AE16" s="6">
        <f t="shared" ref="AE16:AE46" si="10">IF(C16=0,0,I16*0.04+900)</f>
        <v>0</v>
      </c>
      <c r="AF16" s="5"/>
      <c r="AG16" s="64">
        <f t="shared" ref="AG16:AG46" si="11">W16/N16</f>
        <v>2</v>
      </c>
      <c r="AH16" s="63">
        <f t="shared" ref="AH16:AH46" si="12">I16/N16</f>
        <v>3709.3</v>
      </c>
      <c r="AI16" s="62">
        <f t="shared" ref="AI16:AI46" si="13">M16/N16</f>
        <v>5.5384615384615383</v>
      </c>
      <c r="AJ16" s="61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</row>
    <row r="17" spans="1:80" ht="18" customHeight="1" outlineLevel="1" x14ac:dyDescent="0.3">
      <c r="A17" s="80">
        <v>42827</v>
      </c>
      <c r="B17" s="82" t="s">
        <v>10</v>
      </c>
      <c r="C17" s="81">
        <v>0</v>
      </c>
      <c r="D17" s="77">
        <v>1</v>
      </c>
      <c r="E17" s="76">
        <v>1</v>
      </c>
      <c r="F17" s="76">
        <f t="shared" si="0"/>
        <v>1</v>
      </c>
      <c r="G17" s="75">
        <f t="shared" si="1"/>
        <v>26788.12</v>
      </c>
      <c r="H17" s="74">
        <f t="shared" ref="H17:H46" si="14">H16-I16</f>
        <v>853558.2</v>
      </c>
      <c r="I17" s="73">
        <v>33532</v>
      </c>
      <c r="J17" s="73">
        <v>7935</v>
      </c>
      <c r="K17" s="72">
        <v>390</v>
      </c>
      <c r="L17" s="71">
        <v>8376</v>
      </c>
      <c r="M17" s="91">
        <v>56</v>
      </c>
      <c r="N17" s="91">
        <v>9</v>
      </c>
      <c r="O17" s="91">
        <v>22</v>
      </c>
      <c r="P17" s="90">
        <v>2</v>
      </c>
      <c r="Q17" s="89">
        <v>21717</v>
      </c>
      <c r="R17" s="89"/>
      <c r="S17" s="89">
        <v>0</v>
      </c>
      <c r="T17" s="89">
        <v>0</v>
      </c>
      <c r="U17" s="88">
        <v>16981.439999999999</v>
      </c>
      <c r="V17" s="69">
        <f t="shared" si="2"/>
        <v>-389.99999999999636</v>
      </c>
      <c r="W17" s="68">
        <v>34</v>
      </c>
      <c r="X17" s="67" t="str">
        <f t="shared" si="3"/>
        <v>ДА</v>
      </c>
      <c r="Y17" s="66" t="str">
        <f t="shared" si="4"/>
        <v>ДА</v>
      </c>
      <c r="Z17" s="65">
        <f t="shared" si="5"/>
        <v>357.44680851063828</v>
      </c>
      <c r="AA17" s="65">
        <f t="shared" si="6"/>
        <v>0</v>
      </c>
      <c r="AB17" s="65">
        <f t="shared" si="7"/>
        <v>100</v>
      </c>
      <c r="AC17" s="65">
        <f t="shared" si="8"/>
        <v>0</v>
      </c>
      <c r="AD17" s="6">
        <f t="shared" si="9"/>
        <v>2682.56</v>
      </c>
      <c r="AE17" s="6">
        <f t="shared" si="10"/>
        <v>0</v>
      </c>
      <c r="AG17" s="64">
        <f t="shared" si="11"/>
        <v>3.7777777777777777</v>
      </c>
      <c r="AH17" s="63">
        <f t="shared" si="12"/>
        <v>3725.7777777777778</v>
      </c>
      <c r="AI17" s="62">
        <f t="shared" si="13"/>
        <v>6.2222222222222223</v>
      </c>
      <c r="AJ17" s="87">
        <v>42827</v>
      </c>
      <c r="AK17" s="37">
        <v>1078</v>
      </c>
      <c r="AL17" s="37">
        <v>9380</v>
      </c>
      <c r="AM17" s="37">
        <v>9770</v>
      </c>
      <c r="AN17" s="37">
        <v>390</v>
      </c>
      <c r="AO17" s="37" t="s">
        <v>77</v>
      </c>
      <c r="AP17" s="37" t="s">
        <v>78</v>
      </c>
      <c r="AQ17" s="37">
        <v>9380</v>
      </c>
      <c r="AR17" s="37">
        <v>9770</v>
      </c>
      <c r="AS17" s="37"/>
      <c r="AT17" s="37"/>
    </row>
    <row r="18" spans="1:80" ht="17.25" customHeight="1" outlineLevel="1" x14ac:dyDescent="0.3">
      <c r="A18" s="80">
        <v>42828</v>
      </c>
      <c r="B18" s="82" t="s">
        <v>10</v>
      </c>
      <c r="C18" s="81" t="s">
        <v>68</v>
      </c>
      <c r="D18" s="77">
        <v>1</v>
      </c>
      <c r="E18" s="76">
        <v>1</v>
      </c>
      <c r="F18" s="76">
        <f t="shared" si="0"/>
        <v>2</v>
      </c>
      <c r="G18" s="75">
        <f t="shared" si="1"/>
        <v>35398.639999999999</v>
      </c>
      <c r="H18" s="74">
        <f t="shared" si="14"/>
        <v>820026.2</v>
      </c>
      <c r="I18" s="73">
        <v>29968</v>
      </c>
      <c r="J18" s="73">
        <v>5385</v>
      </c>
      <c r="K18" s="72"/>
      <c r="L18" s="71">
        <v>8520</v>
      </c>
      <c r="M18" s="91">
        <v>72</v>
      </c>
      <c r="N18" s="91">
        <v>11</v>
      </c>
      <c r="O18" s="91">
        <v>24</v>
      </c>
      <c r="P18" s="90">
        <v>1</v>
      </c>
      <c r="Q18" s="89">
        <v>19988</v>
      </c>
      <c r="R18" s="89"/>
      <c r="S18" s="89">
        <v>0</v>
      </c>
      <c r="T18" s="89">
        <v>0</v>
      </c>
      <c r="U18" s="88">
        <v>26961.439999999999</v>
      </c>
      <c r="V18" s="69">
        <f t="shared" si="2"/>
        <v>0</v>
      </c>
      <c r="W18" s="68">
        <f t="shared" ref="W18:W46" si="15">O18-P18</f>
        <v>23</v>
      </c>
      <c r="X18" s="67" t="str">
        <f t="shared" si="3"/>
        <v>НЕТ</v>
      </c>
      <c r="Y18" s="66" t="str">
        <f t="shared" si="4"/>
        <v>НЕТ</v>
      </c>
      <c r="Z18" s="65">
        <f t="shared" si="5"/>
        <v>0</v>
      </c>
      <c r="AA18" s="65">
        <f t="shared" si="6"/>
        <v>0</v>
      </c>
      <c r="AB18" s="65">
        <f t="shared" si="7"/>
        <v>0</v>
      </c>
      <c r="AC18" s="65">
        <f t="shared" si="8"/>
        <v>0</v>
      </c>
      <c r="AD18" s="6">
        <f t="shared" si="9"/>
        <v>2098.7200000000003</v>
      </c>
      <c r="AE18" s="6">
        <f t="shared" si="10"/>
        <v>2098.7200000000003</v>
      </c>
      <c r="AG18" s="64">
        <f t="shared" si="11"/>
        <v>2.0909090909090908</v>
      </c>
      <c r="AH18" s="63">
        <f t="shared" si="12"/>
        <v>2724.3636363636365</v>
      </c>
      <c r="AI18" s="62">
        <f t="shared" si="13"/>
        <v>6.5454545454545459</v>
      </c>
      <c r="AJ18" s="61"/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80" ht="18" customHeight="1" outlineLevel="1" x14ac:dyDescent="0.3">
      <c r="A19" s="80">
        <v>42829</v>
      </c>
      <c r="B19" s="82" t="s">
        <v>9</v>
      </c>
      <c r="C19" s="81" t="s">
        <v>68</v>
      </c>
      <c r="D19" s="77">
        <v>1</v>
      </c>
      <c r="E19" s="76">
        <v>1</v>
      </c>
      <c r="F19" s="76">
        <f t="shared" si="0"/>
        <v>2</v>
      </c>
      <c r="G19" s="75">
        <f t="shared" si="1"/>
        <v>35398.639999999999</v>
      </c>
      <c r="H19" s="74">
        <f t="shared" si="14"/>
        <v>790058.2</v>
      </c>
      <c r="I19" s="73">
        <v>33698</v>
      </c>
      <c r="J19" s="73">
        <v>4267.5</v>
      </c>
      <c r="K19" s="72"/>
      <c r="L19" s="71">
        <v>8708</v>
      </c>
      <c r="M19" s="91">
        <v>94</v>
      </c>
      <c r="N19" s="91">
        <v>10</v>
      </c>
      <c r="O19" s="91">
        <v>25</v>
      </c>
      <c r="P19" s="90">
        <v>2</v>
      </c>
      <c r="Q19" s="89">
        <v>20380</v>
      </c>
      <c r="R19" s="89"/>
      <c r="S19" s="89">
        <v>0</v>
      </c>
      <c r="T19" s="89">
        <v>37000</v>
      </c>
      <c r="U19" s="88">
        <v>3279.44</v>
      </c>
      <c r="V19" s="69">
        <f t="shared" si="2"/>
        <v>0</v>
      </c>
      <c r="W19" s="68">
        <f t="shared" si="15"/>
        <v>23</v>
      </c>
      <c r="X19" s="67" t="str">
        <f t="shared" si="3"/>
        <v>НЕТ</v>
      </c>
      <c r="Y19" s="66" t="str">
        <f t="shared" si="4"/>
        <v>НЕТ</v>
      </c>
      <c r="Z19" s="65">
        <f t="shared" si="5"/>
        <v>0</v>
      </c>
      <c r="AA19" s="65">
        <f t="shared" si="6"/>
        <v>0</v>
      </c>
      <c r="AB19" s="65">
        <f t="shared" si="7"/>
        <v>0</v>
      </c>
      <c r="AC19" s="65">
        <f t="shared" si="8"/>
        <v>0</v>
      </c>
      <c r="AD19" s="6">
        <f t="shared" si="9"/>
        <v>2247.92</v>
      </c>
      <c r="AE19" s="6">
        <f t="shared" si="10"/>
        <v>2247.92</v>
      </c>
      <c r="AG19" s="64">
        <f t="shared" si="11"/>
        <v>2.2999999999999998</v>
      </c>
      <c r="AH19" s="63">
        <f t="shared" si="12"/>
        <v>3369.8</v>
      </c>
      <c r="AI19" s="62">
        <f t="shared" si="13"/>
        <v>9.4</v>
      </c>
      <c r="AJ19" s="61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80" ht="18" customHeight="1" outlineLevel="1" x14ac:dyDescent="0.3">
      <c r="A20" s="80">
        <v>42830</v>
      </c>
      <c r="B20" s="82" t="s">
        <v>9</v>
      </c>
      <c r="C20" s="81">
        <v>0</v>
      </c>
      <c r="D20" s="77">
        <v>1</v>
      </c>
      <c r="E20" s="76">
        <v>1</v>
      </c>
      <c r="F20" s="76">
        <f t="shared" si="0"/>
        <v>1</v>
      </c>
      <c r="G20" s="75">
        <f t="shared" si="1"/>
        <v>26788.12</v>
      </c>
      <c r="H20" s="74">
        <f t="shared" si="14"/>
        <v>756360.2</v>
      </c>
      <c r="I20" s="73">
        <v>25784.5</v>
      </c>
      <c r="J20" s="73"/>
      <c r="K20" s="72"/>
      <c r="L20" s="71">
        <v>168</v>
      </c>
      <c r="M20" s="91">
        <v>81</v>
      </c>
      <c r="N20" s="91">
        <v>9</v>
      </c>
      <c r="O20" s="91">
        <v>20</v>
      </c>
      <c r="P20" s="90">
        <v>1</v>
      </c>
      <c r="Q20" s="89">
        <v>14260</v>
      </c>
      <c r="R20" s="89"/>
      <c r="S20" s="89">
        <v>0</v>
      </c>
      <c r="T20" s="89">
        <v>0</v>
      </c>
      <c r="U20" s="88">
        <v>14803.94</v>
      </c>
      <c r="V20" s="69">
        <f t="shared" si="2"/>
        <v>0</v>
      </c>
      <c r="W20" s="68">
        <f t="shared" si="15"/>
        <v>19</v>
      </c>
      <c r="X20" s="67" t="str">
        <f t="shared" si="3"/>
        <v>НЕТ</v>
      </c>
      <c r="Y20" s="66" t="str">
        <f t="shared" si="4"/>
        <v>НЕТ</v>
      </c>
      <c r="Z20" s="65">
        <f t="shared" si="5"/>
        <v>0</v>
      </c>
      <c r="AA20" s="65">
        <f t="shared" si="6"/>
        <v>0</v>
      </c>
      <c r="AB20" s="65">
        <f t="shared" si="7"/>
        <v>0</v>
      </c>
      <c r="AC20" s="65">
        <f t="shared" si="8"/>
        <v>0</v>
      </c>
      <c r="AD20" s="6">
        <f t="shared" si="9"/>
        <v>2062.7600000000002</v>
      </c>
      <c r="AE20" s="6">
        <f t="shared" si="10"/>
        <v>0</v>
      </c>
      <c r="AG20" s="64">
        <f t="shared" si="11"/>
        <v>2.1111111111111112</v>
      </c>
      <c r="AH20" s="63">
        <f t="shared" si="12"/>
        <v>2864.9444444444443</v>
      </c>
      <c r="AI20" s="62">
        <f t="shared" si="13"/>
        <v>9</v>
      </c>
      <c r="AJ20" s="61"/>
      <c r="AK20" s="37"/>
      <c r="AL20" s="37"/>
      <c r="AM20" s="37"/>
      <c r="AN20" s="37"/>
      <c r="AO20" s="37"/>
      <c r="AP20" s="37"/>
      <c r="AQ20" s="37"/>
      <c r="AR20" s="37"/>
      <c r="AS20" s="37"/>
      <c r="AT20" s="37"/>
    </row>
    <row r="21" spans="1:80" s="83" customFormat="1" ht="18" customHeight="1" outlineLevel="1" x14ac:dyDescent="0.3">
      <c r="A21" s="80">
        <v>42831</v>
      </c>
      <c r="B21" s="82" t="s">
        <v>9</v>
      </c>
      <c r="C21" s="81">
        <v>0</v>
      </c>
      <c r="D21" s="77">
        <v>1</v>
      </c>
      <c r="E21" s="76">
        <v>1</v>
      </c>
      <c r="F21" s="76">
        <f t="shared" si="0"/>
        <v>1</v>
      </c>
      <c r="G21" s="75">
        <f t="shared" si="1"/>
        <v>26788.12</v>
      </c>
      <c r="H21" s="74">
        <f t="shared" si="14"/>
        <v>730575.7</v>
      </c>
      <c r="I21" s="73">
        <v>14303</v>
      </c>
      <c r="J21" s="73"/>
      <c r="K21" s="72"/>
      <c r="L21" s="71">
        <v>322</v>
      </c>
      <c r="M21" s="71">
        <v>77</v>
      </c>
      <c r="N21" s="71">
        <v>9</v>
      </c>
      <c r="O21" s="71">
        <v>15</v>
      </c>
      <c r="P21" s="70">
        <v>1</v>
      </c>
      <c r="Q21" s="68">
        <v>11203</v>
      </c>
      <c r="R21" s="68"/>
      <c r="S21" s="68">
        <v>500</v>
      </c>
      <c r="T21" s="68">
        <v>0</v>
      </c>
      <c r="U21" s="69">
        <v>17403.939999999999</v>
      </c>
      <c r="V21" s="69">
        <f t="shared" si="2"/>
        <v>0</v>
      </c>
      <c r="W21" s="68">
        <f t="shared" si="15"/>
        <v>14</v>
      </c>
      <c r="X21" s="85" t="str">
        <f t="shared" si="3"/>
        <v>НЕТ</v>
      </c>
      <c r="Y21" s="84" t="str">
        <f t="shared" si="4"/>
        <v>НЕТ</v>
      </c>
      <c r="Z21" s="65">
        <f t="shared" si="5"/>
        <v>0</v>
      </c>
      <c r="AA21" s="65">
        <f t="shared" si="6"/>
        <v>0</v>
      </c>
      <c r="AB21" s="65">
        <f t="shared" si="7"/>
        <v>0</v>
      </c>
      <c r="AC21" s="65">
        <f t="shared" si="8"/>
        <v>0</v>
      </c>
      <c r="AD21" s="6">
        <f t="shared" si="9"/>
        <v>1144.24</v>
      </c>
      <c r="AE21" s="6">
        <f t="shared" si="10"/>
        <v>0</v>
      </c>
      <c r="AF21" s="5"/>
      <c r="AG21" s="64">
        <f t="shared" si="11"/>
        <v>1.5555555555555556</v>
      </c>
      <c r="AH21" s="63">
        <f t="shared" si="12"/>
        <v>1589.2222222222222</v>
      </c>
      <c r="AI21" s="62">
        <f t="shared" si="13"/>
        <v>8.5555555555555554</v>
      </c>
      <c r="AJ21" s="61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</row>
    <row r="22" spans="1:80" s="83" customFormat="1" ht="18" customHeight="1" outlineLevel="1" x14ac:dyDescent="0.3">
      <c r="A22" s="80">
        <v>42832</v>
      </c>
      <c r="B22" s="82" t="s">
        <v>10</v>
      </c>
      <c r="C22" s="81" t="s">
        <v>68</v>
      </c>
      <c r="D22" s="77">
        <v>1</v>
      </c>
      <c r="E22" s="76">
        <v>1</v>
      </c>
      <c r="F22" s="76">
        <f t="shared" si="0"/>
        <v>2</v>
      </c>
      <c r="G22" s="75">
        <f t="shared" si="1"/>
        <v>35398.639999999999</v>
      </c>
      <c r="H22" s="74">
        <f t="shared" si="14"/>
        <v>716272.7</v>
      </c>
      <c r="I22" s="73">
        <v>28059.200000000001</v>
      </c>
      <c r="J22" s="73">
        <v>4710</v>
      </c>
      <c r="K22" s="72"/>
      <c r="L22" s="71">
        <v>549</v>
      </c>
      <c r="M22" s="71">
        <v>114</v>
      </c>
      <c r="N22" s="71">
        <v>12</v>
      </c>
      <c r="O22" s="71">
        <v>25</v>
      </c>
      <c r="P22" s="70">
        <v>3</v>
      </c>
      <c r="Q22" s="68">
        <v>16289.14</v>
      </c>
      <c r="R22" s="68"/>
      <c r="S22" s="68">
        <v>15652</v>
      </c>
      <c r="T22" s="68">
        <v>0</v>
      </c>
      <c r="U22" s="69">
        <v>13522</v>
      </c>
      <c r="V22" s="69">
        <f t="shared" si="2"/>
        <v>0</v>
      </c>
      <c r="W22" s="68">
        <f t="shared" si="15"/>
        <v>22</v>
      </c>
      <c r="X22" s="85" t="str">
        <f t="shared" si="3"/>
        <v>НЕТ</v>
      </c>
      <c r="Y22" s="84" t="str">
        <f t="shared" si="4"/>
        <v>НЕТ</v>
      </c>
      <c r="Z22" s="65">
        <f t="shared" si="5"/>
        <v>0</v>
      </c>
      <c r="AA22" s="65">
        <f t="shared" si="6"/>
        <v>0</v>
      </c>
      <c r="AB22" s="65">
        <f t="shared" si="7"/>
        <v>0</v>
      </c>
      <c r="AC22" s="65">
        <f t="shared" si="8"/>
        <v>0</v>
      </c>
      <c r="AD22" s="6">
        <f t="shared" si="9"/>
        <v>2022.3680000000002</v>
      </c>
      <c r="AE22" s="6">
        <f t="shared" si="10"/>
        <v>2022.3680000000002</v>
      </c>
      <c r="AF22" s="5"/>
      <c r="AG22" s="64">
        <f t="shared" si="11"/>
        <v>1.8333333333333333</v>
      </c>
      <c r="AH22" s="63">
        <f t="shared" si="12"/>
        <v>2338.2666666666669</v>
      </c>
      <c r="AI22" s="62">
        <f t="shared" si="13"/>
        <v>9.5</v>
      </c>
      <c r="AJ22" s="61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</row>
    <row r="23" spans="1:80" ht="18" customHeight="1" outlineLevel="1" x14ac:dyDescent="0.3">
      <c r="A23" s="80">
        <v>42833</v>
      </c>
      <c r="B23" s="82" t="s">
        <v>10</v>
      </c>
      <c r="C23" s="81" t="s">
        <v>68</v>
      </c>
      <c r="D23" s="77">
        <v>1</v>
      </c>
      <c r="E23" s="76">
        <v>1</v>
      </c>
      <c r="F23" s="76">
        <f t="shared" si="0"/>
        <v>2</v>
      </c>
      <c r="G23" s="75">
        <f t="shared" si="1"/>
        <v>35398.639999999999</v>
      </c>
      <c r="H23" s="74">
        <f t="shared" si="14"/>
        <v>688213.5</v>
      </c>
      <c r="I23" s="73">
        <f>30193.82+600</f>
        <v>30793.82</v>
      </c>
      <c r="J23" s="73"/>
      <c r="K23" s="72"/>
      <c r="L23" s="71">
        <v>687</v>
      </c>
      <c r="M23" s="71">
        <v>66</v>
      </c>
      <c r="N23" s="71">
        <v>11</v>
      </c>
      <c r="O23" s="71">
        <v>24</v>
      </c>
      <c r="P23" s="70">
        <v>4</v>
      </c>
      <c r="Q23" s="68">
        <v>19866.990000000002</v>
      </c>
      <c r="R23" s="68"/>
      <c r="S23" s="68">
        <v>22000</v>
      </c>
      <c r="T23" s="68">
        <v>0</v>
      </c>
      <c r="U23" s="69">
        <v>2448.83</v>
      </c>
      <c r="V23" s="69">
        <f t="shared" si="2"/>
        <v>0</v>
      </c>
      <c r="W23" s="68">
        <f t="shared" si="15"/>
        <v>20</v>
      </c>
      <c r="X23" s="67" t="str">
        <f t="shared" si="3"/>
        <v>НЕТ</v>
      </c>
      <c r="Y23" s="66" t="str">
        <f t="shared" si="4"/>
        <v>НЕТ</v>
      </c>
      <c r="Z23" s="65">
        <f t="shared" si="5"/>
        <v>0</v>
      </c>
      <c r="AA23" s="65">
        <f t="shared" si="6"/>
        <v>0</v>
      </c>
      <c r="AB23" s="65">
        <f t="shared" si="7"/>
        <v>0</v>
      </c>
      <c r="AC23" s="65">
        <f t="shared" si="8"/>
        <v>0</v>
      </c>
      <c r="AD23" s="6">
        <f t="shared" si="9"/>
        <v>2131.7528000000002</v>
      </c>
      <c r="AE23" s="6">
        <f t="shared" si="10"/>
        <v>2131.7528000000002</v>
      </c>
      <c r="AG23" s="64">
        <f t="shared" si="11"/>
        <v>1.8181818181818181</v>
      </c>
      <c r="AH23" s="63">
        <f t="shared" si="12"/>
        <v>2799.4381818181819</v>
      </c>
      <c r="AI23" s="62">
        <f t="shared" si="13"/>
        <v>6</v>
      </c>
      <c r="AJ23" s="61"/>
      <c r="AK23" s="37"/>
      <c r="AL23" s="37"/>
      <c r="AM23" s="37"/>
      <c r="AN23" s="37"/>
      <c r="AO23" s="37"/>
      <c r="AP23" s="37"/>
      <c r="AQ23" s="37"/>
      <c r="AR23" s="37"/>
      <c r="AS23" s="37"/>
      <c r="AT23" s="37"/>
    </row>
    <row r="24" spans="1:80" ht="18" customHeight="1" outlineLevel="1" x14ac:dyDescent="0.3">
      <c r="A24" s="80">
        <v>42834</v>
      </c>
      <c r="B24" s="82" t="s">
        <v>9</v>
      </c>
      <c r="C24" s="81" t="s">
        <v>68</v>
      </c>
      <c r="D24" s="77">
        <v>1</v>
      </c>
      <c r="E24" s="76">
        <v>1</v>
      </c>
      <c r="F24" s="76">
        <f t="shared" si="0"/>
        <v>2</v>
      </c>
      <c r="G24" s="75">
        <f t="shared" si="1"/>
        <v>35398.639999999999</v>
      </c>
      <c r="H24" s="74">
        <f t="shared" si="14"/>
        <v>657419.68000000005</v>
      </c>
      <c r="I24" s="73">
        <v>36522.6</v>
      </c>
      <c r="J24" s="73"/>
      <c r="K24" s="72">
        <v>290</v>
      </c>
      <c r="L24" s="71">
        <v>892</v>
      </c>
      <c r="M24" s="71">
        <v>103</v>
      </c>
      <c r="N24" s="71">
        <v>15</v>
      </c>
      <c r="O24" s="71">
        <v>39</v>
      </c>
      <c r="P24" s="70">
        <v>4</v>
      </c>
      <c r="Q24" s="68">
        <v>28266.6</v>
      </c>
      <c r="R24" s="68"/>
      <c r="S24" s="68"/>
      <c r="T24" s="68"/>
      <c r="U24" s="69">
        <v>10704.83</v>
      </c>
      <c r="V24" s="69">
        <f t="shared" si="2"/>
        <v>0</v>
      </c>
      <c r="W24" s="68">
        <f t="shared" si="15"/>
        <v>35</v>
      </c>
      <c r="X24" s="67" t="str">
        <f t="shared" si="3"/>
        <v>ДА</v>
      </c>
      <c r="Y24" s="66" t="str">
        <f t="shared" si="4"/>
        <v>ДА</v>
      </c>
      <c r="Z24" s="65">
        <f t="shared" si="5"/>
        <v>357.44680851063828</v>
      </c>
      <c r="AA24" s="65">
        <f t="shared" si="6"/>
        <v>297.87234042553189</v>
      </c>
      <c r="AB24" s="65">
        <f t="shared" si="7"/>
        <v>100</v>
      </c>
      <c r="AC24" s="65">
        <f t="shared" si="8"/>
        <v>100</v>
      </c>
      <c r="AD24" s="6">
        <f t="shared" si="9"/>
        <v>2360.904</v>
      </c>
      <c r="AE24" s="6">
        <f t="shared" si="10"/>
        <v>2360.904</v>
      </c>
      <c r="AG24" s="64">
        <f t="shared" si="11"/>
        <v>2.3333333333333335</v>
      </c>
      <c r="AH24" s="63">
        <f t="shared" si="12"/>
        <v>2434.8399999999997</v>
      </c>
      <c r="AI24" s="62">
        <f t="shared" si="13"/>
        <v>6.8666666666666663</v>
      </c>
      <c r="AJ24" s="87">
        <v>42834</v>
      </c>
      <c r="AK24" s="37">
        <v>1146</v>
      </c>
      <c r="AL24" s="37">
        <v>1190</v>
      </c>
      <c r="AM24" s="37">
        <v>1540</v>
      </c>
      <c r="AN24" s="37">
        <v>290</v>
      </c>
      <c r="AO24" s="86">
        <v>42833</v>
      </c>
      <c r="AP24" s="37">
        <v>1149</v>
      </c>
      <c r="AQ24" s="37"/>
      <c r="AR24" s="37">
        <v>595</v>
      </c>
      <c r="AS24" s="37">
        <v>595</v>
      </c>
      <c r="AT24" s="37"/>
    </row>
    <row r="25" spans="1:80" ht="18" customHeight="1" outlineLevel="1" x14ac:dyDescent="0.3">
      <c r="A25" s="80">
        <v>42835</v>
      </c>
      <c r="B25" s="82" t="s">
        <v>9</v>
      </c>
      <c r="C25" s="81" t="s">
        <v>68</v>
      </c>
      <c r="D25" s="77">
        <v>1</v>
      </c>
      <c r="E25" s="76">
        <v>1</v>
      </c>
      <c r="F25" s="76">
        <f t="shared" si="0"/>
        <v>2</v>
      </c>
      <c r="G25" s="75">
        <f t="shared" si="1"/>
        <v>35398.639999999999</v>
      </c>
      <c r="H25" s="74">
        <f t="shared" si="14"/>
        <v>620897.08000000007</v>
      </c>
      <c r="I25" s="73">
        <v>23656.5</v>
      </c>
      <c r="J25" s="73"/>
      <c r="K25" s="72"/>
      <c r="L25" s="71">
        <v>1040</v>
      </c>
      <c r="M25" s="71">
        <v>74</v>
      </c>
      <c r="N25" s="71">
        <v>11</v>
      </c>
      <c r="O25" s="71">
        <v>20</v>
      </c>
      <c r="P25" s="70">
        <v>2</v>
      </c>
      <c r="Q25" s="68">
        <v>4889</v>
      </c>
      <c r="R25" s="68"/>
      <c r="S25" s="68">
        <v>22000</v>
      </c>
      <c r="T25" s="68"/>
      <c r="U25" s="69">
        <v>7472.33</v>
      </c>
      <c r="V25" s="69">
        <f t="shared" si="2"/>
        <v>0</v>
      </c>
      <c r="W25" s="68">
        <f t="shared" si="15"/>
        <v>18</v>
      </c>
      <c r="X25" s="67" t="str">
        <f t="shared" si="3"/>
        <v>НЕТ</v>
      </c>
      <c r="Y25" s="66" t="str">
        <f t="shared" si="4"/>
        <v>НЕТ</v>
      </c>
      <c r="Z25" s="65">
        <f t="shared" si="5"/>
        <v>0</v>
      </c>
      <c r="AA25" s="65">
        <f t="shared" si="6"/>
        <v>0</v>
      </c>
      <c r="AB25" s="65">
        <f t="shared" si="7"/>
        <v>0</v>
      </c>
      <c r="AC25" s="65">
        <f t="shared" si="8"/>
        <v>0</v>
      </c>
      <c r="AD25" s="6">
        <f t="shared" si="9"/>
        <v>1846.26</v>
      </c>
      <c r="AE25" s="6">
        <f t="shared" si="10"/>
        <v>1846.26</v>
      </c>
      <c r="AG25" s="64">
        <f t="shared" si="11"/>
        <v>1.6363636363636365</v>
      </c>
      <c r="AH25" s="63">
        <f t="shared" si="12"/>
        <v>2150.590909090909</v>
      </c>
      <c r="AI25" s="62">
        <f t="shared" si="13"/>
        <v>6.7272727272727275</v>
      </c>
      <c r="AJ25" s="61"/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80" ht="18" customHeight="1" outlineLevel="1" x14ac:dyDescent="0.3">
      <c r="A26" s="80">
        <v>42836</v>
      </c>
      <c r="B26" s="82" t="s">
        <v>9</v>
      </c>
      <c r="C26" s="81">
        <v>0</v>
      </c>
      <c r="D26" s="77">
        <v>1</v>
      </c>
      <c r="E26" s="76">
        <v>1</v>
      </c>
      <c r="F26" s="76">
        <f t="shared" si="0"/>
        <v>1</v>
      </c>
      <c r="G26" s="75">
        <f t="shared" si="1"/>
        <v>26788.12</v>
      </c>
      <c r="H26" s="74">
        <f t="shared" si="14"/>
        <v>597240.58000000007</v>
      </c>
      <c r="I26" s="73">
        <v>20268.5</v>
      </c>
      <c r="J26" s="73"/>
      <c r="K26" s="72"/>
      <c r="L26" s="71">
        <v>1160</v>
      </c>
      <c r="M26" s="71">
        <v>60</v>
      </c>
      <c r="N26" s="71">
        <v>15</v>
      </c>
      <c r="O26" s="71">
        <v>23</v>
      </c>
      <c r="P26" s="70">
        <v>1</v>
      </c>
      <c r="Q26" s="68">
        <v>9402</v>
      </c>
      <c r="R26" s="68"/>
      <c r="S26" s="68">
        <v>10300</v>
      </c>
      <c r="T26" s="68">
        <v>7540</v>
      </c>
      <c r="U26" s="69">
        <v>498.83</v>
      </c>
      <c r="V26" s="69">
        <f t="shared" si="2"/>
        <v>1.7621459846850485E-12</v>
      </c>
      <c r="W26" s="68">
        <f t="shared" si="15"/>
        <v>22</v>
      </c>
      <c r="X26" s="67" t="str">
        <f t="shared" si="3"/>
        <v>НЕТ</v>
      </c>
      <c r="Y26" s="66" t="str">
        <f t="shared" si="4"/>
        <v>НЕТ</v>
      </c>
      <c r="Z26" s="65">
        <f t="shared" si="5"/>
        <v>0</v>
      </c>
      <c r="AA26" s="65">
        <f t="shared" si="6"/>
        <v>0</v>
      </c>
      <c r="AB26" s="65">
        <f t="shared" si="7"/>
        <v>0</v>
      </c>
      <c r="AC26" s="65">
        <f t="shared" si="8"/>
        <v>0</v>
      </c>
      <c r="AD26" s="6">
        <f t="shared" si="9"/>
        <v>1621.48</v>
      </c>
      <c r="AE26" s="6">
        <f t="shared" si="10"/>
        <v>0</v>
      </c>
      <c r="AG26" s="64">
        <f t="shared" si="11"/>
        <v>1.4666666666666666</v>
      </c>
      <c r="AH26" s="63">
        <f t="shared" si="12"/>
        <v>1351.2333333333333</v>
      </c>
      <c r="AI26" s="62">
        <f t="shared" si="13"/>
        <v>4</v>
      </c>
      <c r="AJ26" s="61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80" s="83" customFormat="1" ht="18" customHeight="1" outlineLevel="1" x14ac:dyDescent="0.3">
      <c r="A27" s="80">
        <v>42837</v>
      </c>
      <c r="B27" s="82" t="s">
        <v>9</v>
      </c>
      <c r="C27" s="81">
        <v>0</v>
      </c>
      <c r="D27" s="77">
        <v>1</v>
      </c>
      <c r="E27" s="76">
        <v>1</v>
      </c>
      <c r="F27" s="76">
        <f t="shared" si="0"/>
        <v>1</v>
      </c>
      <c r="G27" s="75">
        <f t="shared" si="1"/>
        <v>26788.12</v>
      </c>
      <c r="H27" s="74">
        <f t="shared" si="14"/>
        <v>576972.08000000007</v>
      </c>
      <c r="I27" s="73">
        <v>24220</v>
      </c>
      <c r="J27" s="73"/>
      <c r="K27" s="72"/>
      <c r="L27" s="71">
        <v>1328</v>
      </c>
      <c r="M27" s="71">
        <v>84</v>
      </c>
      <c r="N27" s="71">
        <v>10</v>
      </c>
      <c r="O27" s="71">
        <v>31</v>
      </c>
      <c r="P27" s="70">
        <v>1</v>
      </c>
      <c r="Q27" s="68">
        <v>15600</v>
      </c>
      <c r="R27" s="68"/>
      <c r="S27" s="68"/>
      <c r="T27" s="68"/>
      <c r="U27" s="69">
        <v>9118.83</v>
      </c>
      <c r="V27" s="69">
        <f t="shared" si="2"/>
        <v>0</v>
      </c>
      <c r="W27" s="68">
        <f t="shared" si="15"/>
        <v>30</v>
      </c>
      <c r="X27" s="85" t="str">
        <f t="shared" si="3"/>
        <v>НЕТ</v>
      </c>
      <c r="Y27" s="84" t="str">
        <f t="shared" si="4"/>
        <v>ДА</v>
      </c>
      <c r="Z27" s="65">
        <f t="shared" si="5"/>
        <v>0</v>
      </c>
      <c r="AA27" s="65">
        <f t="shared" si="6"/>
        <v>0</v>
      </c>
      <c r="AB27" s="65">
        <f t="shared" si="7"/>
        <v>100</v>
      </c>
      <c r="AC27" s="65">
        <f t="shared" si="8"/>
        <v>0</v>
      </c>
      <c r="AD27" s="6">
        <f t="shared" si="9"/>
        <v>1937.6000000000001</v>
      </c>
      <c r="AE27" s="6">
        <f t="shared" si="10"/>
        <v>0</v>
      </c>
      <c r="AF27" s="5"/>
      <c r="AG27" s="64">
        <f t="shared" si="11"/>
        <v>3</v>
      </c>
      <c r="AH27" s="63">
        <f t="shared" si="12"/>
        <v>2422</v>
      </c>
      <c r="AI27" s="62">
        <f t="shared" si="13"/>
        <v>8.4</v>
      </c>
      <c r="AJ27" s="61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</row>
    <row r="28" spans="1:80" s="83" customFormat="1" ht="18" customHeight="1" outlineLevel="1" x14ac:dyDescent="0.3">
      <c r="A28" s="80">
        <v>42838</v>
      </c>
      <c r="B28" s="82" t="s">
        <v>10</v>
      </c>
      <c r="C28" s="81" t="s">
        <v>68</v>
      </c>
      <c r="D28" s="77">
        <v>1</v>
      </c>
      <c r="E28" s="76">
        <v>1</v>
      </c>
      <c r="F28" s="76">
        <f t="shared" si="0"/>
        <v>2</v>
      </c>
      <c r="G28" s="75">
        <f t="shared" si="1"/>
        <v>35398.639999999999</v>
      </c>
      <c r="H28" s="74">
        <f t="shared" si="14"/>
        <v>552752.08000000007</v>
      </c>
      <c r="I28" s="73">
        <v>14749</v>
      </c>
      <c r="J28" s="73"/>
      <c r="K28" s="72"/>
      <c r="L28" s="71">
        <v>1436</v>
      </c>
      <c r="M28" s="71">
        <v>54</v>
      </c>
      <c r="N28" s="71">
        <v>9</v>
      </c>
      <c r="O28" s="71">
        <v>13</v>
      </c>
      <c r="P28" s="70"/>
      <c r="Q28" s="68">
        <v>10139</v>
      </c>
      <c r="R28" s="68"/>
      <c r="S28" s="68"/>
      <c r="T28" s="68"/>
      <c r="U28" s="69">
        <v>13728.83</v>
      </c>
      <c r="V28" s="69">
        <f t="shared" si="2"/>
        <v>0</v>
      </c>
      <c r="W28" s="68">
        <f t="shared" si="15"/>
        <v>13</v>
      </c>
      <c r="X28" s="85" t="str">
        <f t="shared" si="3"/>
        <v>НЕТ</v>
      </c>
      <c r="Y28" s="84" t="str">
        <f t="shared" si="4"/>
        <v>НЕТ</v>
      </c>
      <c r="Z28" s="65">
        <f t="shared" si="5"/>
        <v>0</v>
      </c>
      <c r="AA28" s="65">
        <f t="shared" si="6"/>
        <v>0</v>
      </c>
      <c r="AB28" s="65">
        <f t="shared" si="7"/>
        <v>0</v>
      </c>
      <c r="AC28" s="65">
        <f t="shared" si="8"/>
        <v>0</v>
      </c>
      <c r="AD28" s="6">
        <f t="shared" si="9"/>
        <v>1489.96</v>
      </c>
      <c r="AE28" s="6">
        <f t="shared" si="10"/>
        <v>1489.96</v>
      </c>
      <c r="AF28" s="5"/>
      <c r="AG28" s="64">
        <f t="shared" si="11"/>
        <v>1.4444444444444444</v>
      </c>
      <c r="AH28" s="63">
        <f t="shared" si="12"/>
        <v>1638.7777777777778</v>
      </c>
      <c r="AI28" s="62">
        <f t="shared" si="13"/>
        <v>6</v>
      </c>
      <c r="AJ28" s="61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</row>
    <row r="29" spans="1:80" ht="18" customHeight="1" outlineLevel="1" x14ac:dyDescent="0.3">
      <c r="A29" s="80">
        <v>42839</v>
      </c>
      <c r="B29" s="82" t="s">
        <v>10</v>
      </c>
      <c r="C29" s="81" t="s">
        <v>68</v>
      </c>
      <c r="D29" s="77">
        <v>1</v>
      </c>
      <c r="E29" s="76">
        <v>1</v>
      </c>
      <c r="F29" s="76">
        <f t="shared" si="0"/>
        <v>2</v>
      </c>
      <c r="G29" s="75">
        <f t="shared" si="1"/>
        <v>35398.639999999999</v>
      </c>
      <c r="H29" s="74">
        <f t="shared" si="14"/>
        <v>538003.08000000007</v>
      </c>
      <c r="I29" s="73">
        <v>16543.5</v>
      </c>
      <c r="J29" s="73"/>
      <c r="K29" s="72"/>
      <c r="L29" s="71">
        <v>1566</v>
      </c>
      <c r="M29" s="71">
        <v>65</v>
      </c>
      <c r="N29" s="71">
        <v>13</v>
      </c>
      <c r="O29" s="71">
        <v>17</v>
      </c>
      <c r="P29" s="70"/>
      <c r="Q29" s="68">
        <v>5470.5</v>
      </c>
      <c r="R29" s="68"/>
      <c r="S29" s="68">
        <v>2040</v>
      </c>
      <c r="T29" s="68">
        <v>0</v>
      </c>
      <c r="U29" s="69">
        <v>22761.83</v>
      </c>
      <c r="V29" s="69">
        <f t="shared" si="2"/>
        <v>0</v>
      </c>
      <c r="W29" s="68">
        <f t="shared" si="15"/>
        <v>17</v>
      </c>
      <c r="X29" s="67" t="str">
        <f t="shared" si="3"/>
        <v>НЕТ</v>
      </c>
      <c r="Y29" s="66" t="str">
        <f t="shared" si="4"/>
        <v>НЕТ</v>
      </c>
      <c r="Z29" s="65">
        <f t="shared" si="5"/>
        <v>0</v>
      </c>
      <c r="AA29" s="65">
        <f t="shared" si="6"/>
        <v>0</v>
      </c>
      <c r="AB29" s="65">
        <f t="shared" si="7"/>
        <v>0</v>
      </c>
      <c r="AC29" s="65">
        <f t="shared" si="8"/>
        <v>0</v>
      </c>
      <c r="AD29" s="6">
        <f t="shared" si="9"/>
        <v>1561.74</v>
      </c>
      <c r="AE29" s="6">
        <f t="shared" si="10"/>
        <v>1561.74</v>
      </c>
      <c r="AG29" s="64">
        <f t="shared" si="11"/>
        <v>1.3076923076923077</v>
      </c>
      <c r="AH29" s="63">
        <f t="shared" si="12"/>
        <v>1272.5769230769231</v>
      </c>
      <c r="AI29" s="62">
        <f t="shared" si="13"/>
        <v>5</v>
      </c>
      <c r="AJ29" s="61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80" ht="18" customHeight="1" outlineLevel="1" x14ac:dyDescent="0.3">
      <c r="A30" s="80">
        <v>42840</v>
      </c>
      <c r="B30" s="82" t="s">
        <v>9</v>
      </c>
      <c r="C30" s="81" t="s">
        <v>68</v>
      </c>
      <c r="D30" s="77">
        <v>1</v>
      </c>
      <c r="E30" s="76">
        <v>1</v>
      </c>
      <c r="F30" s="76">
        <f t="shared" si="0"/>
        <v>2</v>
      </c>
      <c r="G30" s="75">
        <f t="shared" si="1"/>
        <v>35398.639999999999</v>
      </c>
      <c r="H30" s="74">
        <f t="shared" si="14"/>
        <v>521459.58000000007</v>
      </c>
      <c r="I30" s="73">
        <v>34673</v>
      </c>
      <c r="J30" s="73"/>
      <c r="K30" s="72"/>
      <c r="L30" s="71">
        <v>1696</v>
      </c>
      <c r="M30" s="71">
        <v>65</v>
      </c>
      <c r="N30" s="71">
        <v>14</v>
      </c>
      <c r="O30" s="71">
        <v>31</v>
      </c>
      <c r="P30" s="70">
        <v>1</v>
      </c>
      <c r="Q30" s="68">
        <v>15856.6</v>
      </c>
      <c r="R30" s="68"/>
      <c r="S30" s="68"/>
      <c r="T30" s="68">
        <v>40000</v>
      </c>
      <c r="U30" s="69">
        <v>1578.23</v>
      </c>
      <c r="V30" s="69">
        <f t="shared" si="2"/>
        <v>3.1832314562052488E-12</v>
      </c>
      <c r="W30" s="68">
        <f t="shared" si="15"/>
        <v>30</v>
      </c>
      <c r="X30" s="67" t="str">
        <f t="shared" si="3"/>
        <v>НЕТ</v>
      </c>
      <c r="Y30" s="66" t="str">
        <f t="shared" si="4"/>
        <v>НЕТ</v>
      </c>
      <c r="Z30" s="65">
        <f t="shared" si="5"/>
        <v>0</v>
      </c>
      <c r="AA30" s="65">
        <f t="shared" si="6"/>
        <v>0</v>
      </c>
      <c r="AB30" s="65">
        <f t="shared" si="7"/>
        <v>0</v>
      </c>
      <c r="AC30" s="65">
        <f t="shared" si="8"/>
        <v>0</v>
      </c>
      <c r="AD30" s="6">
        <f t="shared" si="9"/>
        <v>2286.92</v>
      </c>
      <c r="AE30" s="6">
        <f t="shared" si="10"/>
        <v>2286.92</v>
      </c>
      <c r="AG30" s="64">
        <f t="shared" si="11"/>
        <v>2.1428571428571428</v>
      </c>
      <c r="AH30" s="63">
        <f t="shared" si="12"/>
        <v>2476.6428571428573</v>
      </c>
      <c r="AI30" s="62">
        <f t="shared" si="13"/>
        <v>4.6428571428571432</v>
      </c>
      <c r="AJ30" s="61"/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80" ht="18" customHeight="1" outlineLevel="1" x14ac:dyDescent="0.3">
      <c r="A31" s="80">
        <v>42841</v>
      </c>
      <c r="B31" s="82" t="s">
        <v>9</v>
      </c>
      <c r="C31" s="81" t="s">
        <v>68</v>
      </c>
      <c r="D31" s="77">
        <v>1</v>
      </c>
      <c r="E31" s="76">
        <v>1</v>
      </c>
      <c r="F31" s="76">
        <f t="shared" si="0"/>
        <v>2</v>
      </c>
      <c r="G31" s="75">
        <f t="shared" si="1"/>
        <v>35398.639999999999</v>
      </c>
      <c r="H31" s="74">
        <f t="shared" si="14"/>
        <v>486786.58000000007</v>
      </c>
      <c r="I31" s="73">
        <v>8526</v>
      </c>
      <c r="J31" s="73"/>
      <c r="K31" s="72"/>
      <c r="L31" s="71">
        <v>1746</v>
      </c>
      <c r="M31" s="71">
        <v>49</v>
      </c>
      <c r="N31" s="71">
        <v>4</v>
      </c>
      <c r="O31" s="71">
        <v>10</v>
      </c>
      <c r="P31" s="70">
        <v>1</v>
      </c>
      <c r="Q31" s="68">
        <v>7073</v>
      </c>
      <c r="R31" s="68"/>
      <c r="S31" s="68"/>
      <c r="T31" s="68"/>
      <c r="U31" s="69">
        <v>3031.23</v>
      </c>
      <c r="V31" s="69">
        <f t="shared" si="2"/>
        <v>0</v>
      </c>
      <c r="W31" s="68">
        <f t="shared" si="15"/>
        <v>9</v>
      </c>
      <c r="X31" s="67" t="str">
        <f t="shared" si="3"/>
        <v>НЕТ</v>
      </c>
      <c r="Y31" s="66" t="str">
        <f t="shared" si="4"/>
        <v>НЕТ</v>
      </c>
      <c r="Z31" s="65">
        <f t="shared" si="5"/>
        <v>0</v>
      </c>
      <c r="AA31" s="65">
        <f t="shared" si="6"/>
        <v>0</v>
      </c>
      <c r="AB31" s="65">
        <f t="shared" si="7"/>
        <v>0</v>
      </c>
      <c r="AC31" s="65">
        <f t="shared" si="8"/>
        <v>0</v>
      </c>
      <c r="AD31" s="6">
        <f t="shared" si="9"/>
        <v>1241.04</v>
      </c>
      <c r="AE31" s="6">
        <f t="shared" si="10"/>
        <v>1241.04</v>
      </c>
      <c r="AG31" s="64">
        <f t="shared" si="11"/>
        <v>2.25</v>
      </c>
      <c r="AH31" s="63">
        <f t="shared" si="12"/>
        <v>2131.5</v>
      </c>
      <c r="AI31" s="62">
        <f t="shared" si="13"/>
        <v>12.25</v>
      </c>
      <c r="AJ31" s="61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80" s="83" customFormat="1" ht="18" customHeight="1" outlineLevel="1" x14ac:dyDescent="0.3">
      <c r="A32" s="80">
        <v>42842</v>
      </c>
      <c r="B32" s="82" t="s">
        <v>9</v>
      </c>
      <c r="C32" s="81">
        <v>0</v>
      </c>
      <c r="D32" s="77">
        <v>1</v>
      </c>
      <c r="E32" s="76">
        <v>1</v>
      </c>
      <c r="F32" s="76">
        <f t="shared" si="0"/>
        <v>1</v>
      </c>
      <c r="G32" s="75">
        <f t="shared" si="1"/>
        <v>26788.12</v>
      </c>
      <c r="H32" s="74">
        <f t="shared" si="14"/>
        <v>478260.58000000007</v>
      </c>
      <c r="I32" s="73">
        <v>4383</v>
      </c>
      <c r="J32" s="73"/>
      <c r="K32" s="72"/>
      <c r="L32" s="71">
        <v>1870</v>
      </c>
      <c r="M32" s="71">
        <v>124</v>
      </c>
      <c r="N32" s="71">
        <v>6</v>
      </c>
      <c r="O32" s="71">
        <v>6</v>
      </c>
      <c r="P32" s="70"/>
      <c r="Q32" s="68">
        <v>1553</v>
      </c>
      <c r="R32" s="68"/>
      <c r="S32" s="68"/>
      <c r="T32" s="68"/>
      <c r="U32" s="69">
        <v>5861.23</v>
      </c>
      <c r="V32" s="69">
        <f t="shared" si="2"/>
        <v>0</v>
      </c>
      <c r="W32" s="68">
        <f t="shared" si="15"/>
        <v>6</v>
      </c>
      <c r="X32" s="85" t="str">
        <f t="shared" si="3"/>
        <v>НЕТ</v>
      </c>
      <c r="Y32" s="84" t="str">
        <f t="shared" si="4"/>
        <v>НЕТ</v>
      </c>
      <c r="Z32" s="65">
        <f t="shared" si="5"/>
        <v>0</v>
      </c>
      <c r="AA32" s="65">
        <f t="shared" si="6"/>
        <v>0</v>
      </c>
      <c r="AB32" s="65">
        <f t="shared" si="7"/>
        <v>0</v>
      </c>
      <c r="AC32" s="65">
        <f t="shared" si="8"/>
        <v>0</v>
      </c>
      <c r="AD32" s="6">
        <f t="shared" si="9"/>
        <v>350.64</v>
      </c>
      <c r="AE32" s="6">
        <f t="shared" si="10"/>
        <v>0</v>
      </c>
      <c r="AF32" s="5"/>
      <c r="AG32" s="64">
        <f t="shared" si="11"/>
        <v>1</v>
      </c>
      <c r="AH32" s="63">
        <f t="shared" si="12"/>
        <v>730.5</v>
      </c>
      <c r="AI32" s="62">
        <f t="shared" si="13"/>
        <v>20.666666666666668</v>
      </c>
      <c r="AJ32" s="61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 ht="18" customHeight="1" outlineLevel="1" x14ac:dyDescent="0.3">
      <c r="A33" s="80">
        <v>42843</v>
      </c>
      <c r="B33" s="82" t="s">
        <v>9</v>
      </c>
      <c r="C33" s="81">
        <v>0</v>
      </c>
      <c r="D33" s="77">
        <v>1</v>
      </c>
      <c r="E33" s="76">
        <v>1</v>
      </c>
      <c r="F33" s="76">
        <f t="shared" si="0"/>
        <v>1</v>
      </c>
      <c r="G33" s="75">
        <f t="shared" si="1"/>
        <v>26788.12</v>
      </c>
      <c r="H33" s="74">
        <f t="shared" si="14"/>
        <v>473877.58000000007</v>
      </c>
      <c r="I33" s="73">
        <v>41306.5</v>
      </c>
      <c r="J33" s="73">
        <v>7935</v>
      </c>
      <c r="K33" s="72"/>
      <c r="L33" s="71">
        <v>2088</v>
      </c>
      <c r="M33" s="71">
        <v>218</v>
      </c>
      <c r="N33" s="71">
        <v>18</v>
      </c>
      <c r="O33" s="71">
        <v>42</v>
      </c>
      <c r="P33" s="70">
        <v>4</v>
      </c>
      <c r="Q33" s="68">
        <v>23827</v>
      </c>
      <c r="R33" s="68"/>
      <c r="S33" s="68"/>
      <c r="T33" s="68">
        <v>20000</v>
      </c>
      <c r="U33" s="69">
        <v>3340.73</v>
      </c>
      <c r="V33" s="69">
        <f t="shared" si="2"/>
        <v>-4.0927261579781771E-12</v>
      </c>
      <c r="W33" s="68">
        <f t="shared" si="15"/>
        <v>38</v>
      </c>
      <c r="X33" s="67" t="str">
        <f t="shared" si="3"/>
        <v>ДА</v>
      </c>
      <c r="Y33" s="66" t="str">
        <f t="shared" si="4"/>
        <v>ДА</v>
      </c>
      <c r="Z33" s="65">
        <f t="shared" si="5"/>
        <v>357.44680851063828</v>
      </c>
      <c r="AA33" s="65">
        <f t="shared" si="6"/>
        <v>0</v>
      </c>
      <c r="AB33" s="65">
        <f t="shared" si="7"/>
        <v>100</v>
      </c>
      <c r="AC33" s="65">
        <f t="shared" si="8"/>
        <v>0</v>
      </c>
      <c r="AD33" s="6">
        <f t="shared" si="9"/>
        <v>3304.52</v>
      </c>
      <c r="AE33" s="6">
        <f t="shared" si="10"/>
        <v>0</v>
      </c>
      <c r="AG33" s="64">
        <f t="shared" si="11"/>
        <v>2.1111111111111112</v>
      </c>
      <c r="AH33" s="63">
        <f t="shared" si="12"/>
        <v>2294.8055555555557</v>
      </c>
      <c r="AI33" s="62">
        <f t="shared" si="13"/>
        <v>12.111111111111111</v>
      </c>
      <c r="AJ33" s="61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80" ht="18" customHeight="1" outlineLevel="1" x14ac:dyDescent="0.3">
      <c r="A34" s="80">
        <v>42844</v>
      </c>
      <c r="B34" s="82" t="s">
        <v>10</v>
      </c>
      <c r="C34" s="81" t="s">
        <v>68</v>
      </c>
      <c r="D34" s="77">
        <v>1</v>
      </c>
      <c r="E34" s="76">
        <v>1</v>
      </c>
      <c r="F34" s="76">
        <f t="shared" si="0"/>
        <v>2</v>
      </c>
      <c r="G34" s="75">
        <f t="shared" si="1"/>
        <v>35398.639999999999</v>
      </c>
      <c r="H34" s="74">
        <f t="shared" si="14"/>
        <v>432571.08000000007</v>
      </c>
      <c r="I34" s="73">
        <v>21002.44</v>
      </c>
      <c r="J34" s="73"/>
      <c r="K34" s="72"/>
      <c r="L34" s="71">
        <v>2234</v>
      </c>
      <c r="M34" s="71">
        <v>73</v>
      </c>
      <c r="N34" s="71">
        <v>9</v>
      </c>
      <c r="O34" s="71">
        <v>22</v>
      </c>
      <c r="P34" s="70">
        <v>0</v>
      </c>
      <c r="Q34" s="68">
        <v>16320</v>
      </c>
      <c r="R34" s="68"/>
      <c r="S34" s="68">
        <v>0</v>
      </c>
      <c r="T34" s="68">
        <v>0</v>
      </c>
      <c r="U34" s="69">
        <v>8023.17</v>
      </c>
      <c r="V34" s="69">
        <f t="shared" si="2"/>
        <v>0</v>
      </c>
      <c r="W34" s="68">
        <f t="shared" si="15"/>
        <v>22</v>
      </c>
      <c r="X34" s="67" t="str">
        <f t="shared" si="3"/>
        <v>НЕТ</v>
      </c>
      <c r="Y34" s="66" t="str">
        <f t="shared" si="4"/>
        <v>НЕТ</v>
      </c>
      <c r="Z34" s="65">
        <f t="shared" si="5"/>
        <v>0</v>
      </c>
      <c r="AA34" s="65">
        <f t="shared" si="6"/>
        <v>0</v>
      </c>
      <c r="AB34" s="65">
        <f t="shared" si="7"/>
        <v>0</v>
      </c>
      <c r="AC34" s="65">
        <f t="shared" si="8"/>
        <v>0</v>
      </c>
      <c r="AD34" s="6">
        <f t="shared" si="9"/>
        <v>1740.0976000000001</v>
      </c>
      <c r="AE34" s="6">
        <f t="shared" si="10"/>
        <v>1740.0976000000001</v>
      </c>
      <c r="AG34" s="64">
        <f t="shared" si="11"/>
        <v>2.4444444444444446</v>
      </c>
      <c r="AH34" s="63">
        <f t="shared" si="12"/>
        <v>2333.6044444444442</v>
      </c>
      <c r="AI34" s="62">
        <f t="shared" si="13"/>
        <v>8.1111111111111107</v>
      </c>
      <c r="AJ34" s="61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80" s="83" customFormat="1" ht="18" customHeight="1" outlineLevel="1" x14ac:dyDescent="0.3">
      <c r="A35" s="80">
        <v>42845</v>
      </c>
      <c r="B35" s="82" t="s">
        <v>76</v>
      </c>
      <c r="C35" s="81">
        <v>0</v>
      </c>
      <c r="D35" s="77">
        <v>1</v>
      </c>
      <c r="E35" s="76">
        <v>1</v>
      </c>
      <c r="F35" s="76">
        <f t="shared" si="0"/>
        <v>1</v>
      </c>
      <c r="G35" s="75">
        <f t="shared" si="1"/>
        <v>26788.12</v>
      </c>
      <c r="H35" s="74">
        <f t="shared" si="14"/>
        <v>411568.64000000007</v>
      </c>
      <c r="I35" s="73"/>
      <c r="J35" s="73"/>
      <c r="K35" s="72"/>
      <c r="L35" s="71"/>
      <c r="M35" s="71"/>
      <c r="N35" s="71"/>
      <c r="O35" s="71"/>
      <c r="P35" s="70"/>
      <c r="Q35" s="68"/>
      <c r="R35" s="68"/>
      <c r="S35" s="68"/>
      <c r="T35" s="68"/>
      <c r="U35" s="69"/>
      <c r="V35" s="69">
        <f t="shared" si="2"/>
        <v>8023.17</v>
      </c>
      <c r="W35" s="68">
        <f t="shared" si="15"/>
        <v>0</v>
      </c>
      <c r="X35" s="85" t="str">
        <f t="shared" si="3"/>
        <v>НЕТ</v>
      </c>
      <c r="Y35" s="84" t="str">
        <f t="shared" si="4"/>
        <v>НЕТ</v>
      </c>
      <c r="Z35" s="65">
        <f t="shared" si="5"/>
        <v>0</v>
      </c>
      <c r="AA35" s="65">
        <f t="shared" si="6"/>
        <v>0</v>
      </c>
      <c r="AB35" s="65">
        <f t="shared" si="7"/>
        <v>0</v>
      </c>
      <c r="AC35" s="65">
        <f t="shared" si="8"/>
        <v>0</v>
      </c>
      <c r="AD35" s="6">
        <f t="shared" si="9"/>
        <v>0</v>
      </c>
      <c r="AE35" s="6">
        <f t="shared" si="10"/>
        <v>0</v>
      </c>
      <c r="AF35" s="5"/>
      <c r="AG35" s="64" t="e">
        <f t="shared" si="11"/>
        <v>#DIV/0!</v>
      </c>
      <c r="AH35" s="63" t="e">
        <f t="shared" si="12"/>
        <v>#DIV/0!</v>
      </c>
      <c r="AI35" s="62" t="e">
        <f t="shared" si="13"/>
        <v>#DIV/0!</v>
      </c>
      <c r="AJ35" s="61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ht="18" customHeight="1" outlineLevel="1" x14ac:dyDescent="0.3">
      <c r="A36" s="80">
        <v>42846</v>
      </c>
      <c r="B36" s="82" t="s">
        <v>9</v>
      </c>
      <c r="C36" s="81" t="s">
        <v>68</v>
      </c>
      <c r="D36" s="77">
        <v>1</v>
      </c>
      <c r="E36" s="76">
        <v>1</v>
      </c>
      <c r="F36" s="76">
        <f t="shared" si="0"/>
        <v>2</v>
      </c>
      <c r="G36" s="75">
        <f t="shared" si="1"/>
        <v>35398.639999999999</v>
      </c>
      <c r="H36" s="74">
        <f t="shared" si="14"/>
        <v>411568.64000000007</v>
      </c>
      <c r="I36" s="73"/>
      <c r="J36" s="73"/>
      <c r="K36" s="72"/>
      <c r="L36" s="71"/>
      <c r="M36" s="71"/>
      <c r="N36" s="71"/>
      <c r="O36" s="71"/>
      <c r="P36" s="70"/>
      <c r="Q36" s="68"/>
      <c r="R36" s="68"/>
      <c r="S36" s="68"/>
      <c r="T36" s="68"/>
      <c r="U36" s="69"/>
      <c r="V36" s="69">
        <f t="shared" si="2"/>
        <v>0</v>
      </c>
      <c r="W36" s="68">
        <f t="shared" si="15"/>
        <v>0</v>
      </c>
      <c r="X36" s="67" t="str">
        <f t="shared" si="3"/>
        <v>НЕТ</v>
      </c>
      <c r="Y36" s="66" t="str">
        <f t="shared" si="4"/>
        <v>НЕТ</v>
      </c>
      <c r="Z36" s="65">
        <f t="shared" si="5"/>
        <v>0</v>
      </c>
      <c r="AA36" s="65">
        <f t="shared" si="6"/>
        <v>0</v>
      </c>
      <c r="AB36" s="65">
        <f t="shared" si="7"/>
        <v>0</v>
      </c>
      <c r="AC36" s="65">
        <f t="shared" si="8"/>
        <v>0</v>
      </c>
      <c r="AD36" s="6">
        <f t="shared" si="9"/>
        <v>900</v>
      </c>
      <c r="AE36" s="6">
        <f t="shared" si="10"/>
        <v>900</v>
      </c>
      <c r="AG36" s="64" t="e">
        <f t="shared" si="11"/>
        <v>#DIV/0!</v>
      </c>
      <c r="AH36" s="63" t="e">
        <f t="shared" si="12"/>
        <v>#DIV/0!</v>
      </c>
      <c r="AI36" s="62" t="e">
        <f t="shared" si="13"/>
        <v>#DIV/0!</v>
      </c>
      <c r="AJ36" s="61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80" s="83" customFormat="1" ht="18" customHeight="1" outlineLevel="1" x14ac:dyDescent="0.3">
      <c r="A37" s="80">
        <v>42847</v>
      </c>
      <c r="B37" s="82" t="s">
        <v>9</v>
      </c>
      <c r="C37" s="81" t="s">
        <v>68</v>
      </c>
      <c r="D37" s="77">
        <v>1</v>
      </c>
      <c r="E37" s="76">
        <v>1</v>
      </c>
      <c r="F37" s="76">
        <f t="shared" si="0"/>
        <v>2</v>
      </c>
      <c r="G37" s="75">
        <f t="shared" si="1"/>
        <v>35398.639999999999</v>
      </c>
      <c r="H37" s="74">
        <f t="shared" si="14"/>
        <v>411568.64000000007</v>
      </c>
      <c r="I37" s="73"/>
      <c r="J37" s="73"/>
      <c r="K37" s="72"/>
      <c r="L37" s="71"/>
      <c r="M37" s="71"/>
      <c r="N37" s="71"/>
      <c r="O37" s="71"/>
      <c r="P37" s="70"/>
      <c r="Q37" s="68"/>
      <c r="R37" s="68"/>
      <c r="S37" s="68"/>
      <c r="T37" s="68"/>
      <c r="U37" s="69"/>
      <c r="V37" s="69">
        <f t="shared" si="2"/>
        <v>0</v>
      </c>
      <c r="W37" s="68">
        <f t="shared" si="15"/>
        <v>0</v>
      </c>
      <c r="X37" s="85" t="str">
        <f t="shared" si="3"/>
        <v>НЕТ</v>
      </c>
      <c r="Y37" s="84" t="str">
        <f t="shared" si="4"/>
        <v>НЕТ</v>
      </c>
      <c r="Z37" s="65">
        <f t="shared" si="5"/>
        <v>0</v>
      </c>
      <c r="AA37" s="65">
        <f t="shared" si="6"/>
        <v>0</v>
      </c>
      <c r="AB37" s="65">
        <f t="shared" si="7"/>
        <v>0</v>
      </c>
      <c r="AC37" s="65">
        <f t="shared" si="8"/>
        <v>0</v>
      </c>
      <c r="AD37" s="6">
        <f t="shared" si="9"/>
        <v>900</v>
      </c>
      <c r="AE37" s="6">
        <f t="shared" si="10"/>
        <v>900</v>
      </c>
      <c r="AF37" s="5"/>
      <c r="AG37" s="64" t="e">
        <f t="shared" si="11"/>
        <v>#DIV/0!</v>
      </c>
      <c r="AH37" s="63" t="e">
        <f t="shared" si="12"/>
        <v>#DIV/0!</v>
      </c>
      <c r="AI37" s="62" t="e">
        <f t="shared" si="13"/>
        <v>#DIV/0!</v>
      </c>
      <c r="AJ37" s="61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ht="18" customHeight="1" outlineLevel="1" x14ac:dyDescent="0.3">
      <c r="A38" s="80">
        <v>42848</v>
      </c>
      <c r="B38" s="82" t="s">
        <v>9</v>
      </c>
      <c r="C38" s="81">
        <v>0</v>
      </c>
      <c r="D38" s="77">
        <v>1</v>
      </c>
      <c r="E38" s="76">
        <v>1</v>
      </c>
      <c r="F38" s="76">
        <f t="shared" si="0"/>
        <v>1</v>
      </c>
      <c r="G38" s="75">
        <f t="shared" si="1"/>
        <v>26788.12</v>
      </c>
      <c r="H38" s="74">
        <f t="shared" si="14"/>
        <v>411568.64000000007</v>
      </c>
      <c r="I38" s="73"/>
      <c r="J38" s="73"/>
      <c r="K38" s="72"/>
      <c r="L38" s="71"/>
      <c r="M38" s="71"/>
      <c r="N38" s="71"/>
      <c r="O38" s="71"/>
      <c r="P38" s="70"/>
      <c r="Q38" s="68"/>
      <c r="R38" s="68"/>
      <c r="S38" s="68"/>
      <c r="T38" s="68"/>
      <c r="U38" s="69"/>
      <c r="V38" s="69">
        <f t="shared" si="2"/>
        <v>0</v>
      </c>
      <c r="W38" s="68">
        <f t="shared" si="15"/>
        <v>0</v>
      </c>
      <c r="X38" s="67" t="str">
        <f t="shared" si="3"/>
        <v>НЕТ</v>
      </c>
      <c r="Y38" s="66" t="str">
        <f t="shared" si="4"/>
        <v>НЕТ</v>
      </c>
      <c r="Z38" s="65">
        <f t="shared" si="5"/>
        <v>0</v>
      </c>
      <c r="AA38" s="65">
        <f t="shared" si="6"/>
        <v>0</v>
      </c>
      <c r="AB38" s="65">
        <f t="shared" si="7"/>
        <v>0</v>
      </c>
      <c r="AC38" s="65">
        <f t="shared" si="8"/>
        <v>0</v>
      </c>
      <c r="AD38" s="6">
        <f t="shared" si="9"/>
        <v>0</v>
      </c>
      <c r="AE38" s="6">
        <f t="shared" si="10"/>
        <v>0</v>
      </c>
      <c r="AG38" s="64" t="e">
        <f t="shared" si="11"/>
        <v>#DIV/0!</v>
      </c>
      <c r="AH38" s="63" t="e">
        <f t="shared" si="12"/>
        <v>#DIV/0!</v>
      </c>
      <c r="AI38" s="62" t="e">
        <f t="shared" si="13"/>
        <v>#DIV/0!</v>
      </c>
      <c r="AJ38" s="61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80" ht="18" customHeight="1" outlineLevel="1" x14ac:dyDescent="0.3">
      <c r="A39" s="80">
        <v>42849</v>
      </c>
      <c r="B39" s="82" t="s">
        <v>9</v>
      </c>
      <c r="C39" s="81">
        <v>0</v>
      </c>
      <c r="D39" s="77">
        <v>1</v>
      </c>
      <c r="E39" s="76">
        <v>1</v>
      </c>
      <c r="F39" s="76">
        <f t="shared" si="0"/>
        <v>1</v>
      </c>
      <c r="G39" s="75">
        <f t="shared" si="1"/>
        <v>26788.12</v>
      </c>
      <c r="H39" s="74">
        <f t="shared" si="14"/>
        <v>411568.64000000007</v>
      </c>
      <c r="I39" s="73"/>
      <c r="J39" s="73"/>
      <c r="K39" s="72"/>
      <c r="L39" s="71"/>
      <c r="M39" s="71"/>
      <c r="N39" s="71"/>
      <c r="O39" s="71"/>
      <c r="P39" s="70"/>
      <c r="Q39" s="68"/>
      <c r="R39" s="68"/>
      <c r="S39" s="68"/>
      <c r="T39" s="68"/>
      <c r="U39" s="69"/>
      <c r="V39" s="69">
        <f t="shared" si="2"/>
        <v>0</v>
      </c>
      <c r="W39" s="68">
        <f t="shared" si="15"/>
        <v>0</v>
      </c>
      <c r="X39" s="67" t="str">
        <f t="shared" si="3"/>
        <v>НЕТ</v>
      </c>
      <c r="Y39" s="66" t="str">
        <f t="shared" si="4"/>
        <v>НЕТ</v>
      </c>
      <c r="Z39" s="65">
        <f t="shared" si="5"/>
        <v>0</v>
      </c>
      <c r="AA39" s="65">
        <f t="shared" si="6"/>
        <v>0</v>
      </c>
      <c r="AB39" s="65">
        <f t="shared" si="7"/>
        <v>0</v>
      </c>
      <c r="AC39" s="65">
        <f t="shared" si="8"/>
        <v>0</v>
      </c>
      <c r="AD39" s="6">
        <f t="shared" si="9"/>
        <v>0</v>
      </c>
      <c r="AE39" s="6">
        <f t="shared" si="10"/>
        <v>0</v>
      </c>
      <c r="AG39" s="64" t="e">
        <f t="shared" si="11"/>
        <v>#DIV/0!</v>
      </c>
      <c r="AH39" s="63" t="e">
        <f t="shared" si="12"/>
        <v>#DIV/0!</v>
      </c>
      <c r="AI39" s="62" t="e">
        <f t="shared" si="13"/>
        <v>#DIV/0!</v>
      </c>
      <c r="AJ39" s="61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80" ht="18" customHeight="1" outlineLevel="1" x14ac:dyDescent="0.3">
      <c r="A40" s="80">
        <v>42850</v>
      </c>
      <c r="B40" s="82" t="s">
        <v>10</v>
      </c>
      <c r="C40" s="81" t="s">
        <v>68</v>
      </c>
      <c r="D40" s="77">
        <v>1</v>
      </c>
      <c r="E40" s="76">
        <v>1</v>
      </c>
      <c r="F40" s="76">
        <f t="shared" si="0"/>
        <v>2</v>
      </c>
      <c r="G40" s="75">
        <f t="shared" si="1"/>
        <v>35398.639999999999</v>
      </c>
      <c r="H40" s="74">
        <f t="shared" si="14"/>
        <v>411568.64000000007</v>
      </c>
      <c r="I40" s="73"/>
      <c r="J40" s="73"/>
      <c r="K40" s="72"/>
      <c r="L40" s="71"/>
      <c r="M40" s="71"/>
      <c r="N40" s="71"/>
      <c r="O40" s="71"/>
      <c r="P40" s="70"/>
      <c r="Q40" s="68"/>
      <c r="R40" s="68"/>
      <c r="S40" s="68"/>
      <c r="T40" s="68"/>
      <c r="U40" s="69"/>
      <c r="V40" s="69">
        <f t="shared" si="2"/>
        <v>0</v>
      </c>
      <c r="W40" s="68">
        <f t="shared" si="15"/>
        <v>0</v>
      </c>
      <c r="X40" s="67" t="str">
        <f t="shared" si="3"/>
        <v>НЕТ</v>
      </c>
      <c r="Y40" s="66" t="str">
        <f t="shared" si="4"/>
        <v>НЕТ</v>
      </c>
      <c r="Z40" s="65">
        <f t="shared" si="5"/>
        <v>0</v>
      </c>
      <c r="AA40" s="65">
        <f t="shared" si="6"/>
        <v>0</v>
      </c>
      <c r="AB40" s="65">
        <f t="shared" si="7"/>
        <v>0</v>
      </c>
      <c r="AC40" s="65">
        <f t="shared" si="8"/>
        <v>0</v>
      </c>
      <c r="AD40" s="6">
        <f t="shared" si="9"/>
        <v>900</v>
      </c>
      <c r="AE40" s="6">
        <f t="shared" si="10"/>
        <v>900</v>
      </c>
      <c r="AG40" s="64" t="e">
        <f t="shared" si="11"/>
        <v>#DIV/0!</v>
      </c>
      <c r="AH40" s="63" t="e">
        <f t="shared" si="12"/>
        <v>#DIV/0!</v>
      </c>
      <c r="AI40" s="62" t="e">
        <f t="shared" si="13"/>
        <v>#DIV/0!</v>
      </c>
      <c r="AJ40" s="61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80" ht="18" customHeight="1" outlineLevel="1" x14ac:dyDescent="0.3">
      <c r="A41" s="80">
        <v>42851</v>
      </c>
      <c r="B41" s="82" t="s">
        <v>10</v>
      </c>
      <c r="C41" s="81">
        <v>0</v>
      </c>
      <c r="D41" s="77">
        <v>1</v>
      </c>
      <c r="E41" s="76">
        <v>1</v>
      </c>
      <c r="F41" s="76">
        <f t="shared" si="0"/>
        <v>1</v>
      </c>
      <c r="G41" s="75">
        <f t="shared" si="1"/>
        <v>26788.12</v>
      </c>
      <c r="H41" s="74">
        <f t="shared" si="14"/>
        <v>411568.64000000007</v>
      </c>
      <c r="I41" s="73"/>
      <c r="J41" s="73"/>
      <c r="K41" s="72"/>
      <c r="L41" s="71"/>
      <c r="M41" s="71"/>
      <c r="N41" s="71"/>
      <c r="O41" s="71"/>
      <c r="P41" s="70"/>
      <c r="Q41" s="68"/>
      <c r="R41" s="68"/>
      <c r="S41" s="68"/>
      <c r="T41" s="68"/>
      <c r="U41" s="69"/>
      <c r="V41" s="69">
        <f t="shared" si="2"/>
        <v>0</v>
      </c>
      <c r="W41" s="68">
        <f t="shared" si="15"/>
        <v>0</v>
      </c>
      <c r="X41" s="67" t="str">
        <f t="shared" si="3"/>
        <v>НЕТ</v>
      </c>
      <c r="Y41" s="66" t="str">
        <f t="shared" si="4"/>
        <v>НЕТ</v>
      </c>
      <c r="Z41" s="65">
        <f t="shared" si="5"/>
        <v>0</v>
      </c>
      <c r="AA41" s="65">
        <f t="shared" si="6"/>
        <v>0</v>
      </c>
      <c r="AB41" s="65">
        <f t="shared" si="7"/>
        <v>0</v>
      </c>
      <c r="AC41" s="65">
        <f t="shared" si="8"/>
        <v>0</v>
      </c>
      <c r="AD41" s="6">
        <f t="shared" si="9"/>
        <v>0</v>
      </c>
      <c r="AE41" s="6">
        <f t="shared" si="10"/>
        <v>0</v>
      </c>
      <c r="AG41" s="64" t="e">
        <f t="shared" si="11"/>
        <v>#DIV/0!</v>
      </c>
      <c r="AH41" s="63" t="e">
        <f t="shared" si="12"/>
        <v>#DIV/0!</v>
      </c>
      <c r="AI41" s="62" t="e">
        <f t="shared" si="13"/>
        <v>#DIV/0!</v>
      </c>
      <c r="AJ41" s="61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80" ht="18" customHeight="1" outlineLevel="1" x14ac:dyDescent="0.3">
      <c r="A42" s="80">
        <v>42852</v>
      </c>
      <c r="B42" s="82" t="s">
        <v>9</v>
      </c>
      <c r="C42" s="81">
        <v>0</v>
      </c>
      <c r="D42" s="77">
        <v>1</v>
      </c>
      <c r="E42" s="76">
        <v>1</v>
      </c>
      <c r="F42" s="76">
        <f t="shared" si="0"/>
        <v>1</v>
      </c>
      <c r="G42" s="75">
        <f t="shared" si="1"/>
        <v>26788.12</v>
      </c>
      <c r="H42" s="74">
        <f t="shared" si="14"/>
        <v>411568.64000000007</v>
      </c>
      <c r="I42" s="73"/>
      <c r="J42" s="73"/>
      <c r="K42" s="72"/>
      <c r="L42" s="71"/>
      <c r="M42" s="71"/>
      <c r="N42" s="71"/>
      <c r="O42" s="71"/>
      <c r="P42" s="70"/>
      <c r="Q42" s="68"/>
      <c r="R42" s="68"/>
      <c r="S42" s="68"/>
      <c r="T42" s="68"/>
      <c r="U42" s="69"/>
      <c r="V42" s="69">
        <f t="shared" si="2"/>
        <v>0</v>
      </c>
      <c r="W42" s="68">
        <f t="shared" si="15"/>
        <v>0</v>
      </c>
      <c r="X42" s="67" t="str">
        <f t="shared" si="3"/>
        <v>НЕТ</v>
      </c>
      <c r="Y42" s="66" t="str">
        <f t="shared" si="4"/>
        <v>НЕТ</v>
      </c>
      <c r="Z42" s="65">
        <f t="shared" si="5"/>
        <v>0</v>
      </c>
      <c r="AA42" s="65">
        <f t="shared" si="6"/>
        <v>0</v>
      </c>
      <c r="AB42" s="65">
        <f t="shared" si="7"/>
        <v>0</v>
      </c>
      <c r="AC42" s="65">
        <f t="shared" si="8"/>
        <v>0</v>
      </c>
      <c r="AD42" s="6">
        <f t="shared" si="9"/>
        <v>0</v>
      </c>
      <c r="AE42" s="6">
        <f t="shared" si="10"/>
        <v>0</v>
      </c>
      <c r="AG42" s="64" t="e">
        <f t="shared" si="11"/>
        <v>#DIV/0!</v>
      </c>
      <c r="AH42" s="63" t="e">
        <f t="shared" si="12"/>
        <v>#DIV/0!</v>
      </c>
      <c r="AI42" s="62" t="e">
        <f t="shared" si="13"/>
        <v>#DIV/0!</v>
      </c>
      <c r="AJ42" s="61"/>
      <c r="AK42" s="37"/>
      <c r="AL42" s="37"/>
      <c r="AM42" s="37"/>
      <c r="AN42" s="37"/>
      <c r="AO42" s="37"/>
      <c r="AP42" s="37"/>
      <c r="AQ42" s="37"/>
      <c r="AR42" s="37"/>
      <c r="AS42" s="37"/>
      <c r="AT42" s="37"/>
    </row>
    <row r="43" spans="1:80" s="83" customFormat="1" ht="18" customHeight="1" outlineLevel="1" x14ac:dyDescent="0.3">
      <c r="A43" s="80">
        <v>42853</v>
      </c>
      <c r="B43" s="82" t="s">
        <v>9</v>
      </c>
      <c r="C43" s="81" t="s">
        <v>68</v>
      </c>
      <c r="D43" s="77">
        <v>1</v>
      </c>
      <c r="E43" s="76">
        <v>1</v>
      </c>
      <c r="F43" s="76">
        <f t="shared" si="0"/>
        <v>2</v>
      </c>
      <c r="G43" s="75">
        <f t="shared" si="1"/>
        <v>35398.639999999999</v>
      </c>
      <c r="H43" s="74">
        <f t="shared" si="14"/>
        <v>411568.64000000007</v>
      </c>
      <c r="I43" s="73"/>
      <c r="J43" s="73"/>
      <c r="K43" s="72"/>
      <c r="L43" s="71"/>
      <c r="M43" s="71"/>
      <c r="N43" s="71"/>
      <c r="O43" s="71"/>
      <c r="P43" s="70"/>
      <c r="Q43" s="68"/>
      <c r="R43" s="68"/>
      <c r="S43" s="68"/>
      <c r="T43" s="68"/>
      <c r="U43" s="69"/>
      <c r="V43" s="69">
        <f t="shared" si="2"/>
        <v>0</v>
      </c>
      <c r="W43" s="68">
        <f t="shared" si="15"/>
        <v>0</v>
      </c>
      <c r="X43" s="85" t="str">
        <f t="shared" si="3"/>
        <v>НЕТ</v>
      </c>
      <c r="Y43" s="84" t="str">
        <f t="shared" si="4"/>
        <v>НЕТ</v>
      </c>
      <c r="Z43" s="65">
        <f t="shared" si="5"/>
        <v>0</v>
      </c>
      <c r="AA43" s="65">
        <f t="shared" si="6"/>
        <v>0</v>
      </c>
      <c r="AB43" s="65">
        <f t="shared" si="7"/>
        <v>0</v>
      </c>
      <c r="AC43" s="65">
        <f t="shared" si="8"/>
        <v>0</v>
      </c>
      <c r="AD43" s="6">
        <f t="shared" si="9"/>
        <v>900</v>
      </c>
      <c r="AE43" s="6">
        <f t="shared" si="10"/>
        <v>900</v>
      </c>
      <c r="AF43" s="5"/>
      <c r="AG43" s="64" t="e">
        <f t="shared" si="11"/>
        <v>#DIV/0!</v>
      </c>
      <c r="AH43" s="63" t="e">
        <f t="shared" si="12"/>
        <v>#DIV/0!</v>
      </c>
      <c r="AI43" s="62" t="e">
        <f t="shared" si="13"/>
        <v>#DIV/0!</v>
      </c>
      <c r="AJ43" s="61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s="83" customFormat="1" ht="18" customHeight="1" outlineLevel="1" x14ac:dyDescent="0.3">
      <c r="A44" s="80">
        <v>42854</v>
      </c>
      <c r="B44" s="82" t="s">
        <v>9</v>
      </c>
      <c r="C44" s="81" t="s">
        <v>68</v>
      </c>
      <c r="D44" s="77">
        <v>1</v>
      </c>
      <c r="E44" s="76">
        <v>1</v>
      </c>
      <c r="F44" s="76">
        <f t="shared" si="0"/>
        <v>2</v>
      </c>
      <c r="G44" s="75">
        <f t="shared" si="1"/>
        <v>35398.639999999999</v>
      </c>
      <c r="H44" s="74">
        <f t="shared" si="14"/>
        <v>411568.64000000007</v>
      </c>
      <c r="I44" s="73"/>
      <c r="J44" s="73"/>
      <c r="K44" s="72"/>
      <c r="L44" s="71"/>
      <c r="M44" s="71"/>
      <c r="N44" s="71"/>
      <c r="O44" s="71"/>
      <c r="P44" s="70"/>
      <c r="Q44" s="68"/>
      <c r="R44" s="68"/>
      <c r="S44" s="68"/>
      <c r="T44" s="68"/>
      <c r="U44" s="69"/>
      <c r="V44" s="69">
        <f t="shared" si="2"/>
        <v>0</v>
      </c>
      <c r="W44" s="68">
        <f t="shared" si="15"/>
        <v>0</v>
      </c>
      <c r="X44" s="85" t="str">
        <f t="shared" si="3"/>
        <v>НЕТ</v>
      </c>
      <c r="Y44" s="84" t="str">
        <f t="shared" si="4"/>
        <v>НЕТ</v>
      </c>
      <c r="Z44" s="65">
        <f t="shared" si="5"/>
        <v>0</v>
      </c>
      <c r="AA44" s="65">
        <f t="shared" si="6"/>
        <v>0</v>
      </c>
      <c r="AB44" s="65">
        <f t="shared" si="7"/>
        <v>0</v>
      </c>
      <c r="AC44" s="65">
        <f t="shared" si="8"/>
        <v>0</v>
      </c>
      <c r="AD44" s="6">
        <f t="shared" si="9"/>
        <v>900</v>
      </c>
      <c r="AE44" s="6">
        <f t="shared" si="10"/>
        <v>900</v>
      </c>
      <c r="AF44" s="5"/>
      <c r="AG44" s="64" t="e">
        <f t="shared" si="11"/>
        <v>#DIV/0!</v>
      </c>
      <c r="AH44" s="63" t="e">
        <f t="shared" si="12"/>
        <v>#DIV/0!</v>
      </c>
      <c r="AI44" s="62" t="e">
        <f t="shared" si="13"/>
        <v>#DIV/0!</v>
      </c>
      <c r="AJ44" s="61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ht="18" customHeight="1" outlineLevel="1" x14ac:dyDescent="0.3">
      <c r="A45" s="80">
        <v>42855</v>
      </c>
      <c r="B45" s="82" t="s">
        <v>9</v>
      </c>
      <c r="C45" s="81" t="s">
        <v>68</v>
      </c>
      <c r="D45" s="77">
        <v>1</v>
      </c>
      <c r="E45" s="76">
        <v>1</v>
      </c>
      <c r="F45" s="76">
        <f t="shared" si="0"/>
        <v>2</v>
      </c>
      <c r="G45" s="75">
        <f t="shared" si="1"/>
        <v>35398.639999999999</v>
      </c>
      <c r="H45" s="74">
        <f t="shared" si="14"/>
        <v>411568.64000000007</v>
      </c>
      <c r="I45" s="73"/>
      <c r="J45" s="73"/>
      <c r="K45" s="72"/>
      <c r="L45" s="71"/>
      <c r="M45" s="71"/>
      <c r="N45" s="71"/>
      <c r="O45" s="71"/>
      <c r="P45" s="70"/>
      <c r="Q45" s="68"/>
      <c r="R45" s="68"/>
      <c r="S45" s="68"/>
      <c r="T45" s="68"/>
      <c r="U45" s="69"/>
      <c r="V45" s="69">
        <f t="shared" si="2"/>
        <v>0</v>
      </c>
      <c r="W45" s="68">
        <f t="shared" si="15"/>
        <v>0</v>
      </c>
      <c r="X45" s="67" t="str">
        <f t="shared" si="3"/>
        <v>НЕТ</v>
      </c>
      <c r="Y45" s="66" t="str">
        <f t="shared" si="4"/>
        <v>НЕТ</v>
      </c>
      <c r="Z45" s="65">
        <f t="shared" si="5"/>
        <v>0</v>
      </c>
      <c r="AA45" s="65">
        <f t="shared" si="6"/>
        <v>0</v>
      </c>
      <c r="AB45" s="65">
        <f t="shared" si="7"/>
        <v>0</v>
      </c>
      <c r="AC45" s="65">
        <f t="shared" si="8"/>
        <v>0</v>
      </c>
      <c r="AD45" s="6">
        <f t="shared" si="9"/>
        <v>900</v>
      </c>
      <c r="AE45" s="6">
        <f t="shared" si="10"/>
        <v>900</v>
      </c>
      <c r="AG45" s="64" t="e">
        <f t="shared" si="11"/>
        <v>#DIV/0!</v>
      </c>
      <c r="AH45" s="63" t="e">
        <f t="shared" si="12"/>
        <v>#DIV/0!</v>
      </c>
      <c r="AI45" s="62" t="e">
        <f t="shared" si="13"/>
        <v>#DIV/0!</v>
      </c>
      <c r="AJ45" s="61"/>
      <c r="AK45" s="37"/>
      <c r="AL45" s="37"/>
      <c r="AM45" s="37"/>
      <c r="AN45" s="37"/>
      <c r="AO45" s="37"/>
      <c r="AP45" s="37"/>
      <c r="AQ45" s="37"/>
      <c r="AR45" s="37"/>
      <c r="AS45" s="37"/>
      <c r="AT45" s="37"/>
    </row>
    <row r="46" spans="1:80" ht="18" customHeight="1" outlineLevel="1" thickBot="1" x14ac:dyDescent="0.35">
      <c r="A46" s="80"/>
      <c r="B46" s="79"/>
      <c r="C46" s="78"/>
      <c r="D46" s="77">
        <v>1</v>
      </c>
      <c r="E46" s="76">
        <v>1</v>
      </c>
      <c r="F46" s="76">
        <f t="shared" si="0"/>
        <v>1</v>
      </c>
      <c r="G46" s="75">
        <f t="shared" si="1"/>
        <v>26788.12</v>
      </c>
      <c r="H46" s="74">
        <f t="shared" si="14"/>
        <v>411568.64000000007</v>
      </c>
      <c r="I46" s="73"/>
      <c r="J46" s="73"/>
      <c r="K46" s="72"/>
      <c r="L46" s="71"/>
      <c r="M46" s="71"/>
      <c r="N46" s="71"/>
      <c r="O46" s="71"/>
      <c r="P46" s="70"/>
      <c r="Q46" s="68"/>
      <c r="R46" s="68"/>
      <c r="S46" s="68"/>
      <c r="T46" s="68"/>
      <c r="U46" s="69"/>
      <c r="V46" s="69">
        <f t="shared" si="2"/>
        <v>0</v>
      </c>
      <c r="W46" s="68">
        <f t="shared" si="15"/>
        <v>0</v>
      </c>
      <c r="X46" s="67" t="str">
        <f t="shared" si="3"/>
        <v>НЕТ</v>
      </c>
      <c r="Y46" s="66" t="str">
        <f t="shared" si="4"/>
        <v>НЕТ</v>
      </c>
      <c r="Z46" s="65">
        <f t="shared" si="5"/>
        <v>0</v>
      </c>
      <c r="AA46" s="65">
        <f t="shared" si="6"/>
        <v>0</v>
      </c>
      <c r="AB46" s="65">
        <f t="shared" si="7"/>
        <v>0</v>
      </c>
      <c r="AC46" s="65">
        <f t="shared" si="8"/>
        <v>0</v>
      </c>
      <c r="AD46" s="6">
        <f t="shared" si="9"/>
        <v>0</v>
      </c>
      <c r="AE46" s="6">
        <f t="shared" si="10"/>
        <v>0</v>
      </c>
      <c r="AG46" s="64" t="e">
        <f t="shared" si="11"/>
        <v>#DIV/0!</v>
      </c>
      <c r="AH46" s="63" t="e">
        <f t="shared" si="12"/>
        <v>#DIV/0!</v>
      </c>
      <c r="AI46" s="62" t="e">
        <f t="shared" si="13"/>
        <v>#DIV/0!</v>
      </c>
      <c r="AJ46" s="61"/>
      <c r="AK46" s="37"/>
      <c r="AL46" s="37"/>
      <c r="AM46" s="37"/>
      <c r="AN46" s="37"/>
      <c r="AO46" s="37"/>
      <c r="AP46" s="37"/>
      <c r="AQ46" s="37"/>
      <c r="AR46" s="37"/>
      <c r="AS46" s="37"/>
      <c r="AT46" s="37"/>
    </row>
    <row r="47" spans="1:80" ht="30.75" customHeight="1" x14ac:dyDescent="0.3">
      <c r="A47" s="60"/>
      <c r="B47" s="59"/>
      <c r="C47" s="59" t="s">
        <v>2</v>
      </c>
      <c r="D47" s="58"/>
      <c r="E47" s="57"/>
      <c r="F47" s="57"/>
      <c r="G47" s="56"/>
      <c r="H47" s="55"/>
      <c r="I47" s="54">
        <f>SUM(I16:I46)</f>
        <v>490210.46</v>
      </c>
      <c r="J47" s="54">
        <f>SUM(J16:J46)</f>
        <v>40812.5</v>
      </c>
      <c r="K47" s="54">
        <f>SUM(K16:K46)</f>
        <v>680</v>
      </c>
      <c r="L47" s="44" t="s">
        <v>11</v>
      </c>
      <c r="M47" s="44">
        <f t="shared" ref="M47:T47" si="16">SUM(M16:M46)</f>
        <v>1601</v>
      </c>
      <c r="N47" s="44">
        <f t="shared" si="16"/>
        <v>208</v>
      </c>
      <c r="O47" s="44">
        <f t="shared" si="16"/>
        <v>437</v>
      </c>
      <c r="P47" s="53">
        <f t="shared" si="16"/>
        <v>30</v>
      </c>
      <c r="Q47" s="53">
        <f t="shared" si="16"/>
        <v>275403.33</v>
      </c>
      <c r="R47" s="53">
        <f t="shared" si="16"/>
        <v>0</v>
      </c>
      <c r="S47" s="53">
        <f t="shared" si="16"/>
        <v>72492</v>
      </c>
      <c r="T47" s="53">
        <f t="shared" si="16"/>
        <v>145540</v>
      </c>
      <c r="U47" s="52"/>
      <c r="V47" s="52"/>
      <c r="W47" s="45">
        <f>SUM(W16:W46)</f>
        <v>421</v>
      </c>
      <c r="X47" s="51" t="s">
        <v>12</v>
      </c>
      <c r="Y47" s="50"/>
      <c r="Z47" s="50" t="s">
        <v>38</v>
      </c>
      <c r="AA47" s="50" t="s">
        <v>38</v>
      </c>
      <c r="AB47" s="50" t="s">
        <v>18</v>
      </c>
      <c r="AC47" s="50" t="s">
        <v>18</v>
      </c>
      <c r="AD47" s="49"/>
      <c r="AE47" s="23"/>
      <c r="AG47" s="48" t="e">
        <f>AVERAGE(AG16:AG46)</f>
        <v>#DIV/0!</v>
      </c>
      <c r="AH47" s="47" t="e">
        <f>AVERAGE(AH16:AH46)</f>
        <v>#DIV/0!</v>
      </c>
      <c r="AI47" s="46" t="e">
        <f>AVERAGE(AI16:AI46)</f>
        <v>#DIV/0!</v>
      </c>
      <c r="AJ47" s="45">
        <f t="shared" ref="AJ47:AR47" si="17">SUM(AJ16:AJ46)</f>
        <v>85661</v>
      </c>
      <c r="AK47" s="44">
        <f t="shared" si="17"/>
        <v>2224</v>
      </c>
      <c r="AL47" s="44">
        <f t="shared" si="17"/>
        <v>10570</v>
      </c>
      <c r="AM47" s="44">
        <f t="shared" si="17"/>
        <v>11310</v>
      </c>
      <c r="AN47" s="44">
        <f t="shared" si="17"/>
        <v>680</v>
      </c>
      <c r="AO47" s="44">
        <f t="shared" si="17"/>
        <v>42833</v>
      </c>
      <c r="AP47" s="44">
        <f t="shared" si="17"/>
        <v>1149</v>
      </c>
      <c r="AQ47" s="44">
        <f t="shared" si="17"/>
        <v>9380</v>
      </c>
      <c r="AR47" s="44">
        <f t="shared" si="17"/>
        <v>10365</v>
      </c>
      <c r="AS47" s="44"/>
      <c r="AT47" s="44">
        <f>SUM(AT16:AT46)</f>
        <v>0</v>
      </c>
    </row>
    <row r="48" spans="1:80" ht="20.45" customHeight="1" x14ac:dyDescent="0.3">
      <c r="A48" s="43"/>
      <c r="B48" s="37" t="s">
        <v>10</v>
      </c>
      <c r="C48" s="37">
        <f>D48+E48</f>
        <v>9</v>
      </c>
      <c r="D48" s="29">
        <f>SUMIF($B$16:$B$46,$B$48,D16:D46)</f>
        <v>9</v>
      </c>
      <c r="E48" s="29">
        <f>SUMIF($C$16:$C$46,B48,$E$16:$E$46)</f>
        <v>0</v>
      </c>
      <c r="F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6" t="str">
        <f>B48</f>
        <v>Лаврикова</v>
      </c>
      <c r="Y48" s="26">
        <f>SUM(Z48:AC48)</f>
        <v>100</v>
      </c>
      <c r="Z48" s="26">
        <f>IF(I47&gt;=C6,SUMIF($B$16:$B$46,B48,Z16:Z46),0)</f>
        <v>0</v>
      </c>
      <c r="AA48" s="26">
        <f>IF(I47&gt;=C6,SUMIF($C$16:$C$46,B48,$AA$16:$AA$46),0)</f>
        <v>0</v>
      </c>
      <c r="AB48" s="26">
        <f>SUMIF($B$16:$B$46,B48,$AB$16:$AB$46)</f>
        <v>100</v>
      </c>
      <c r="AC48" s="25">
        <f>SUMIF($C$16:$C$46,B48,$AC$16:$AC$46)</f>
        <v>0</v>
      </c>
      <c r="AD48" s="24">
        <f>SUMIF($B$16:$B$46,B48,$AD$16:$AD$46)</f>
        <v>14627.198400000001</v>
      </c>
      <c r="AE48" s="23">
        <f>SUMIF($C$16:$C$46,B48,$AE$16:$AE$46)</f>
        <v>0</v>
      </c>
      <c r="AF48" s="14">
        <f>SUM(Z48:AE48)</f>
        <v>14727.198400000001</v>
      </c>
      <c r="AG48" s="36" t="e">
        <f>AVERAGEIF($B$16:$B$46,B48,$AG$16:$AG$46)</f>
        <v>#DIV/0!</v>
      </c>
      <c r="AH48" s="41" t="e">
        <f>AVERAGEIF($B$16:$B$46,$B$48,AH16:AH46)</f>
        <v>#DIV/0!</v>
      </c>
      <c r="AI48" s="40" t="e">
        <f>AVERAGEIF($B$16:$B$46,$B$48,AI16:AI46)</f>
        <v>#DIV/0!</v>
      </c>
      <c r="AJ48" s="39">
        <f>SUMIF($B$16:$B$46,$B$48,AJ16:AJ46)</f>
        <v>42827</v>
      </c>
      <c r="AK48" s="38">
        <f>SUMIF($B$16:$B$46,$B$48,AK16:AK46)</f>
        <v>1078</v>
      </c>
      <c r="AL48" s="38">
        <f>SUMIF($B$16:$B$46,$B$48,AL16:AL46)</f>
        <v>9380</v>
      </c>
      <c r="AM48" s="38">
        <f>SUMIF($B$16:$B$46,$B$48,AM16:AM46)</f>
        <v>9770</v>
      </c>
      <c r="AN48" s="38">
        <f>SUMIF($B$16:$B$46,$B$48,AN16:AN46)</f>
        <v>390</v>
      </c>
      <c r="AO48" s="38"/>
      <c r="AP48" s="38"/>
      <c r="AQ48" s="38"/>
      <c r="AR48" s="38"/>
      <c r="AS48" s="38"/>
      <c r="AT48" s="38"/>
    </row>
    <row r="49" spans="1:46" ht="20.45" customHeight="1" thickBot="1" x14ac:dyDescent="0.35">
      <c r="A49" s="43"/>
      <c r="B49" s="42" t="s">
        <v>9</v>
      </c>
      <c r="C49" s="37">
        <f>D49+E49</f>
        <v>20</v>
      </c>
      <c r="D49" s="29">
        <f>SUMIF($B$16:$B$46,$B$49,D16:D46)</f>
        <v>20</v>
      </c>
      <c r="E49" s="29">
        <f>SUMIF($C$16:$C$46,B49,$E$16:$E$46)</f>
        <v>0</v>
      </c>
      <c r="F49" s="28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6" t="str">
        <f>B49</f>
        <v>Князева</v>
      </c>
      <c r="Y49" s="26">
        <f>SUM(Z49:AC49)</f>
        <v>400</v>
      </c>
      <c r="Z49" s="26">
        <f>IF(I47&gt;=C6,SUMIF($B$16:$B$46,B49,Z16:Z46),0)</f>
        <v>0</v>
      </c>
      <c r="AA49" s="26">
        <f>IF(I47&gt;=C6,SUMIF($C$16:$C$46,B49,$AA$16:$AA$46),0)</f>
        <v>0</v>
      </c>
      <c r="AB49" s="26">
        <f>SUMIF($B$16:$B$46,B49,$AB$16:$AB$46)</f>
        <v>400</v>
      </c>
      <c r="AC49" s="25">
        <f>SUMIF($C$16:$C$46,B49,$AC$16:$AC$46)</f>
        <v>0</v>
      </c>
      <c r="AD49" s="24">
        <f>SUMIF($B$16:$B$46,B49,$AD$16:$AD$46)</f>
        <v>28761.956000000002</v>
      </c>
      <c r="AE49" s="23">
        <f>SUMIF($C$16:$C$46,B49,$AE$16:$AE$46)</f>
        <v>0</v>
      </c>
      <c r="AF49" s="14">
        <f>SUM(Z49:AE49)</f>
        <v>29161.956000000002</v>
      </c>
      <c r="AG49" s="36" t="e">
        <f>AVERAGEIF($B$16:$B$46,B49,$AG$16:$AG$46)</f>
        <v>#DIV/0!</v>
      </c>
      <c r="AH49" s="41" t="e">
        <f>AVERAGEIF($B$16:$B$46,$B$49,AH16:AH46)</f>
        <v>#DIV/0!</v>
      </c>
      <c r="AI49" s="40" t="e">
        <f>AVERAGEIF($B$16:$B$46,$B$49,AI16:AI46)</f>
        <v>#DIV/0!</v>
      </c>
      <c r="AJ49" s="39">
        <f>SUMIF($B$16:$B$46,$B$49,AJ16:AJ46)</f>
        <v>42834</v>
      </c>
      <c r="AK49" s="38">
        <f>SUMIF($B$16:$B$46,$B$49,AK16:AK46)</f>
        <v>1146</v>
      </c>
      <c r="AL49" s="38">
        <f>SUMIF($B$16:$B$46,$B$49,AL16:AL46)</f>
        <v>1190</v>
      </c>
      <c r="AM49" s="38">
        <f>SUMIF($B$16:$B$46,$B$49,AM16:AM46)</f>
        <v>1540</v>
      </c>
      <c r="AN49" s="38">
        <f>SUMIF($B$16:$B$46,$B$49,AN16:AN46)</f>
        <v>290</v>
      </c>
      <c r="AO49" s="38"/>
      <c r="AP49" s="38"/>
      <c r="AQ49" s="38"/>
      <c r="AR49" s="38"/>
      <c r="AS49" s="38"/>
      <c r="AT49" s="38"/>
    </row>
    <row r="50" spans="1:46" ht="20.45" customHeight="1" x14ac:dyDescent="0.3">
      <c r="A50" s="31"/>
      <c r="B50" s="30" t="s">
        <v>33</v>
      </c>
      <c r="C50" s="37">
        <f>D50+E50</f>
        <v>0</v>
      </c>
      <c r="D50" s="29">
        <f>SUMIF($B$16:$B$46,$B$50,D16:D46)</f>
        <v>0</v>
      </c>
      <c r="E50" s="29">
        <f>SUMIF($C$16:$C$46,B50,$E$16:$E$46)</f>
        <v>0</v>
      </c>
      <c r="F50" s="28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6" t="str">
        <f>B50</f>
        <v>Мария</v>
      </c>
      <c r="Y50" s="26">
        <f>SUM(Z50:AC50)</f>
        <v>0</v>
      </c>
      <c r="Z50" s="26">
        <f>IF(I47&gt;=C6,SUMIF($B$16:$B$46,B50,Z16:Z46),0)</f>
        <v>0</v>
      </c>
      <c r="AA50" s="26">
        <f>IF(I47&gt;=C6,SUMIF($C$16:$C$46,B50,$AA$16:$AA$46),0)</f>
        <v>0</v>
      </c>
      <c r="AB50" s="26">
        <f>SUMIF($B$16:$B$46,B50,$AB$16:$AB$46)</f>
        <v>0</v>
      </c>
      <c r="AC50" s="25">
        <f>SUMIF($C$16:$C$46,B50,$AC$16:$AC$46)</f>
        <v>0</v>
      </c>
      <c r="AD50" s="24">
        <f>SUMIF($B$16:$B$46,B50,$AD$16:$AD$46)</f>
        <v>0</v>
      </c>
      <c r="AE50" s="23">
        <f>SUMIF($C$16:$C$46,B50,$AE$16:$AE$46)</f>
        <v>0</v>
      </c>
      <c r="AF50" s="14">
        <f>SUM(Z50:AE50)</f>
        <v>0</v>
      </c>
      <c r="AG50" s="36"/>
      <c r="AH50" s="35"/>
      <c r="AI50" s="34"/>
      <c r="AJ50" s="33"/>
      <c r="AK50" s="32"/>
      <c r="AL50" s="32"/>
      <c r="AM50" s="32"/>
      <c r="AN50" s="32"/>
      <c r="AO50" s="32"/>
      <c r="AP50" s="32"/>
      <c r="AQ50" s="32"/>
      <c r="AR50" s="32"/>
      <c r="AS50" s="32"/>
      <c r="AT50" s="32"/>
    </row>
    <row r="51" spans="1:46" ht="20.45" customHeight="1" thickBot="1" x14ac:dyDescent="0.35">
      <c r="A51" s="31"/>
      <c r="B51" s="30" t="s">
        <v>64</v>
      </c>
      <c r="C51" s="30">
        <v>18</v>
      </c>
      <c r="D51" s="29">
        <f>SUMIF($B$16:$B$46,$B$51,D19:D49)</f>
        <v>0</v>
      </c>
      <c r="E51" s="29">
        <f>SUMIF($C$16:$C$46,B51,$E$16:$E$46)</f>
        <v>0</v>
      </c>
      <c r="F51" s="28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6" t="str">
        <f>B51</f>
        <v>Шакина Н.</v>
      </c>
      <c r="Y51" s="26">
        <f>SUM(Z51:AC51)</f>
        <v>0</v>
      </c>
      <c r="Z51" s="26">
        <f>IF(I47&gt;=C6,SUMIF($B$16:$B$46,B51,Z16:Z46),0)</f>
        <v>0</v>
      </c>
      <c r="AA51" s="26">
        <f>IF(I47&gt;=C6,SUMIF($C$16:$C$46,B51,$AA$16:$AA$46),0)</f>
        <v>0</v>
      </c>
      <c r="AB51" s="26">
        <f>SUMIF($B$16:$B$46,B51,$AB$16:$AB$46)</f>
        <v>0</v>
      </c>
      <c r="AC51" s="25">
        <f>SUMIF($C$16:$C$46,B51,$AC$16:$AC$46)</f>
        <v>0</v>
      </c>
      <c r="AD51" s="24">
        <f>SUMIF($B$16:$B$46,B51,$AD$16:$AD$46)</f>
        <v>0</v>
      </c>
      <c r="AE51" s="23">
        <f>SUMIF($C$16:$C$46,B51,$AE$16:$AE$46)</f>
        <v>0</v>
      </c>
      <c r="AF51" s="14">
        <f>SUM(Z51:AE51)</f>
        <v>0</v>
      </c>
      <c r="AG51" s="22" t="e">
        <f>AVERAGEIF($B$16:$B$46,$B$51,AG16:AG46)</f>
        <v>#DIV/0!</v>
      </c>
      <c r="AH51" s="21" t="e">
        <f>AVERAGEIF($B$16:$B$46,$B$51,AH16:AH46)</f>
        <v>#DIV/0!</v>
      </c>
      <c r="AI51" s="20" t="e">
        <f>AVERAGEIF($B$16:$B$46,$B$51,AI16:AI46)</f>
        <v>#DIV/0!</v>
      </c>
      <c r="AJ51" s="19">
        <f>SUMIF($B$16:$B$46,$B$51,AJ16:AJ46)</f>
        <v>0</v>
      </c>
      <c r="AK51" s="18">
        <f>SUMIF($B$16:$B$46,$B$51,AK16:AK46)</f>
        <v>0</v>
      </c>
      <c r="AL51" s="18">
        <f>SUMIF($B$16:$B$46,$B$51,AL16:AL46)</f>
        <v>0</v>
      </c>
      <c r="AM51" s="18">
        <f>SUMIF($B$16:$B$46,$B$51,AM16:AM46)</f>
        <v>0</v>
      </c>
      <c r="AN51" s="18">
        <f>SUMIF($B$16:$B$46,$B$51,AN16:AN46)</f>
        <v>0</v>
      </c>
      <c r="AO51" s="18"/>
      <c r="AP51" s="18"/>
      <c r="AQ51" s="18"/>
      <c r="AR51" s="18"/>
      <c r="AS51" s="18"/>
      <c r="AT51" s="18"/>
    </row>
    <row r="52" spans="1:46" ht="25.15" customHeight="1" thickBot="1" x14ac:dyDescent="0.35">
      <c r="A52" s="17"/>
      <c r="B52" s="16" t="s">
        <v>62</v>
      </c>
      <c r="C52" s="15">
        <f>SUM(C48:C51)</f>
        <v>47</v>
      </c>
      <c r="W52" s="8"/>
      <c r="X52" s="240" t="s">
        <v>56</v>
      </c>
      <c r="Y52" s="240"/>
      <c r="Z52" s="240"/>
      <c r="AA52" s="240"/>
      <c r="AB52" s="240"/>
      <c r="AC52" s="240"/>
      <c r="AF52" s="14">
        <f>AF48+AF49+AF50+AF51</f>
        <v>43889.154399999999</v>
      </c>
    </row>
    <row r="53" spans="1:46" ht="19.899999999999999" customHeight="1" x14ac:dyDescent="0.3"/>
    <row r="54" spans="1:46" x14ac:dyDescent="0.25">
      <c r="A54" s="13"/>
      <c r="AF54" s="7"/>
    </row>
  </sheetData>
  <mergeCells count="15">
    <mergeCell ref="D13:F13"/>
    <mergeCell ref="AD12:AF12"/>
    <mergeCell ref="AJ7:AT9"/>
    <mergeCell ref="B1:H1"/>
    <mergeCell ref="X52:AC52"/>
    <mergeCell ref="H2:O2"/>
    <mergeCell ref="AJ10:AT10"/>
    <mergeCell ref="AJ11:AN11"/>
    <mergeCell ref="AO11:AT11"/>
    <mergeCell ref="AO12:AT12"/>
    <mergeCell ref="A12:C12"/>
    <mergeCell ref="G12:H12"/>
    <mergeCell ref="I12:V12"/>
    <mergeCell ref="Z12:AC12"/>
    <mergeCell ref="AG12:AI12"/>
  </mergeCells>
  <conditionalFormatting sqref="V15:V46">
    <cfRule type="cellIs" dxfId="3" priority="3" operator="lessThan">
      <formula>0.5</formula>
    </cfRule>
    <cfRule type="cellIs" dxfId="2" priority="4" operator="greaterThan">
      <formula>0.5</formula>
    </cfRule>
  </conditionalFormatting>
  <conditionalFormatting sqref="X16:AE46">
    <cfRule type="containsText" dxfId="1" priority="1" operator="containsText" text="НЕТ">
      <formula>NOT(ISERROR(SEARCH("НЕТ",X16)))</formula>
    </cfRule>
    <cfRule type="containsText" dxfId="0" priority="2" operator="containsText" text="ДА">
      <formula>NOT(ISERROR(SEARCH("ДА",X16)))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74E9"/>
  </sheetPr>
  <dimension ref="A1:J12"/>
  <sheetViews>
    <sheetView workbookViewId="0">
      <selection activeCell="C10" sqref="C10"/>
    </sheetView>
  </sheetViews>
  <sheetFormatPr defaultRowHeight="16.5" x14ac:dyDescent="0.3"/>
  <cols>
    <col min="1" max="1" width="19.42578125" style="274" customWidth="1"/>
    <col min="2" max="2" width="20" style="274" customWidth="1"/>
    <col min="3" max="3" width="27.85546875" style="274" customWidth="1"/>
    <col min="4" max="8" width="17.42578125" style="274" customWidth="1"/>
    <col min="9" max="16384" width="9.140625" style="274"/>
  </cols>
  <sheetData>
    <row r="1" spans="1:10" x14ac:dyDescent="0.3">
      <c r="D1" s="275" t="s">
        <v>82</v>
      </c>
      <c r="E1" s="275"/>
      <c r="F1" s="275"/>
      <c r="G1" s="275"/>
      <c r="H1" s="275"/>
      <c r="I1" s="275"/>
      <c r="J1" s="275"/>
    </row>
    <row r="2" spans="1:10" x14ac:dyDescent="0.3">
      <c r="A2" s="274" t="s">
        <v>79</v>
      </c>
      <c r="B2" s="274" t="s">
        <v>81</v>
      </c>
      <c r="C2" s="274" t="s">
        <v>80</v>
      </c>
      <c r="D2" s="274" t="s">
        <v>83</v>
      </c>
      <c r="E2" s="274" t="s">
        <v>84</v>
      </c>
      <c r="F2" s="274" t="s">
        <v>85</v>
      </c>
      <c r="G2" s="274" t="s">
        <v>86</v>
      </c>
      <c r="H2" s="274" t="s">
        <v>87</v>
      </c>
    </row>
    <row r="3" spans="1:10" x14ac:dyDescent="0.3">
      <c r="A3" s="276">
        <v>42850</v>
      </c>
      <c r="B3" s="276">
        <v>42835</v>
      </c>
      <c r="C3" s="274">
        <v>1810</v>
      </c>
    </row>
    <row r="4" spans="1:10" ht="16.5" customHeight="1" x14ac:dyDescent="0.3">
      <c r="D4" s="277" t="s">
        <v>256</v>
      </c>
      <c r="E4" s="277"/>
      <c r="F4" s="277"/>
      <c r="G4" s="277"/>
      <c r="H4" s="277"/>
    </row>
    <row r="5" spans="1:10" x14ac:dyDescent="0.3">
      <c r="D5" s="277"/>
      <c r="E5" s="277"/>
      <c r="F5" s="277"/>
      <c r="G5" s="277"/>
      <c r="H5" s="277"/>
    </row>
    <row r="6" spans="1:10" x14ac:dyDescent="0.3">
      <c r="D6" s="277"/>
      <c r="E6" s="277"/>
      <c r="F6" s="277"/>
      <c r="G6" s="277"/>
      <c r="H6" s="277"/>
    </row>
    <row r="7" spans="1:10" x14ac:dyDescent="0.3">
      <c r="D7" s="277"/>
      <c r="E7" s="277"/>
      <c r="F7" s="277"/>
      <c r="G7" s="277"/>
      <c r="H7" s="277"/>
    </row>
    <row r="8" spans="1:10" x14ac:dyDescent="0.3">
      <c r="D8" s="277"/>
      <c r="E8" s="277"/>
      <c r="F8" s="277"/>
      <c r="G8" s="277"/>
      <c r="H8" s="277"/>
    </row>
    <row r="9" spans="1:10" x14ac:dyDescent="0.3">
      <c r="D9" s="277"/>
      <c r="E9" s="277"/>
      <c r="F9" s="277"/>
      <c r="G9" s="277"/>
      <c r="H9" s="277"/>
    </row>
    <row r="10" spans="1:10" x14ac:dyDescent="0.3">
      <c r="D10" s="277"/>
      <c r="E10" s="277"/>
      <c r="F10" s="277"/>
      <c r="G10" s="277"/>
      <c r="H10" s="277"/>
    </row>
    <row r="11" spans="1:10" x14ac:dyDescent="0.3">
      <c r="D11" s="277"/>
      <c r="E11" s="277"/>
      <c r="F11" s="277"/>
      <c r="G11" s="277"/>
      <c r="H11" s="277"/>
    </row>
    <row r="12" spans="1:10" x14ac:dyDescent="0.3">
      <c r="D12" s="277"/>
      <c r="E12" s="277"/>
      <c r="F12" s="277"/>
      <c r="G12" s="277"/>
      <c r="H12" s="277"/>
    </row>
  </sheetData>
  <mergeCells count="2">
    <mergeCell ref="D1:J1"/>
    <mergeCell ref="D4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zoomScale="87" zoomScaleNormal="87" workbookViewId="0">
      <selection activeCell="E1" sqref="E1:M1"/>
    </sheetView>
  </sheetViews>
  <sheetFormatPr defaultRowHeight="15" x14ac:dyDescent="0.25"/>
  <cols>
    <col min="1" max="2" width="38.140625" style="195" customWidth="1"/>
    <col min="5" max="5" width="11.28515625" customWidth="1"/>
  </cols>
  <sheetData>
    <row r="1" spans="1:13" ht="16.5" x14ac:dyDescent="0.25">
      <c r="A1" s="262" t="s">
        <v>185</v>
      </c>
      <c r="B1" s="263"/>
      <c r="E1" s="278" t="s">
        <v>186</v>
      </c>
      <c r="F1" s="278"/>
      <c r="G1" s="278"/>
      <c r="H1" s="278"/>
      <c r="I1" s="278"/>
      <c r="J1" s="278"/>
      <c r="K1" s="278"/>
      <c r="L1" s="278"/>
      <c r="M1" s="278"/>
    </row>
    <row r="2" spans="1:13" ht="15" customHeight="1" x14ac:dyDescent="0.25">
      <c r="A2" s="196" t="s">
        <v>1</v>
      </c>
      <c r="B2" s="197" t="s">
        <v>184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view="pageLayout" zoomScaleNormal="100" workbookViewId="0">
      <selection activeCell="A9" sqref="A9"/>
    </sheetView>
  </sheetViews>
  <sheetFormatPr defaultRowHeight="14.25" x14ac:dyDescent="0.2"/>
  <cols>
    <col min="1" max="1" width="11.28515625" style="219" bestFit="1" customWidth="1"/>
    <col min="2" max="2" width="20" style="220" customWidth="1"/>
    <col min="3" max="3" width="17.5703125" style="219" customWidth="1"/>
    <col min="4" max="4" width="11.85546875" style="219" customWidth="1"/>
    <col min="5" max="5" width="15.85546875" style="219" customWidth="1"/>
    <col min="6" max="6" width="11.85546875" style="219" customWidth="1"/>
    <col min="7" max="16384" width="9.140625" style="219"/>
  </cols>
  <sheetData>
    <row r="1" spans="1:15" ht="15" x14ac:dyDescent="0.25">
      <c r="A1" s="264" t="s">
        <v>251</v>
      </c>
      <c r="B1" s="264"/>
      <c r="C1" s="264"/>
      <c r="D1" s="264"/>
      <c r="E1" s="264"/>
      <c r="F1" s="264"/>
      <c r="G1" s="265" t="s">
        <v>252</v>
      </c>
      <c r="H1" s="265"/>
      <c r="I1" s="265"/>
      <c r="J1" s="265"/>
      <c r="K1" s="265"/>
      <c r="L1" s="265"/>
      <c r="M1" s="265"/>
      <c r="N1" s="265"/>
      <c r="O1" s="265"/>
    </row>
    <row r="2" spans="1:15" ht="15" x14ac:dyDescent="0.25">
      <c r="A2" s="264" t="s">
        <v>250</v>
      </c>
      <c r="B2" s="264"/>
      <c r="C2" s="264"/>
      <c r="D2" s="264"/>
      <c r="E2" s="264"/>
      <c r="F2" s="264"/>
      <c r="G2" s="265"/>
      <c r="H2" s="265"/>
      <c r="I2" s="265"/>
      <c r="J2" s="265"/>
      <c r="K2" s="265"/>
      <c r="L2" s="265"/>
      <c r="M2" s="265"/>
      <c r="N2" s="265"/>
      <c r="O2" s="265"/>
    </row>
    <row r="3" spans="1:15" x14ac:dyDescent="0.2">
      <c r="G3" s="265"/>
      <c r="H3" s="265"/>
      <c r="I3" s="265"/>
      <c r="J3" s="265"/>
      <c r="K3" s="265"/>
      <c r="L3" s="265"/>
      <c r="M3" s="265"/>
      <c r="N3" s="265"/>
      <c r="O3" s="265"/>
    </row>
    <row r="4" spans="1:15" x14ac:dyDescent="0.2">
      <c r="A4" s="219" t="s">
        <v>249</v>
      </c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2">
      <c r="A5" s="219" t="s">
        <v>248</v>
      </c>
      <c r="G5" s="265"/>
      <c r="H5" s="265"/>
      <c r="I5" s="265"/>
      <c r="J5" s="265"/>
      <c r="K5" s="265"/>
      <c r="L5" s="265"/>
      <c r="M5" s="265"/>
      <c r="N5" s="265"/>
      <c r="O5" s="265"/>
    </row>
    <row r="6" spans="1:15" x14ac:dyDescent="0.2">
      <c r="A6" s="219" t="s">
        <v>247</v>
      </c>
      <c r="G6" s="265"/>
      <c r="H6" s="265"/>
      <c r="I6" s="265"/>
      <c r="J6" s="265"/>
      <c r="K6" s="265"/>
      <c r="L6" s="265"/>
      <c r="M6" s="265"/>
      <c r="N6" s="265"/>
      <c r="O6" s="265"/>
    </row>
    <row r="7" spans="1:15" x14ac:dyDescent="0.2">
      <c r="A7" s="219" t="s">
        <v>246</v>
      </c>
      <c r="G7" s="265"/>
      <c r="H7" s="265"/>
      <c r="I7" s="265"/>
      <c r="J7" s="265"/>
      <c r="K7" s="265"/>
      <c r="L7" s="265"/>
      <c r="M7" s="265"/>
      <c r="N7" s="265"/>
      <c r="O7" s="265"/>
    </row>
    <row r="8" spans="1:15" s="228" customFormat="1" ht="82.5" customHeight="1" x14ac:dyDescent="0.25">
      <c r="A8" s="228" t="s">
        <v>245</v>
      </c>
      <c r="B8" s="229" t="s">
        <v>244</v>
      </c>
      <c r="C8" s="228" t="s">
        <v>243</v>
      </c>
      <c r="D8" s="228" t="s">
        <v>242</v>
      </c>
      <c r="E8" s="228" t="s">
        <v>241</v>
      </c>
      <c r="F8" s="228" t="s">
        <v>240</v>
      </c>
      <c r="G8" s="265"/>
      <c r="H8" s="265"/>
      <c r="I8" s="265"/>
      <c r="J8" s="265"/>
      <c r="K8" s="265"/>
      <c r="L8" s="265"/>
      <c r="M8" s="265"/>
      <c r="N8" s="265"/>
      <c r="O8" s="265"/>
    </row>
    <row r="9" spans="1:15" ht="16.5" x14ac:dyDescent="0.3">
      <c r="A9" s="227">
        <v>42795</v>
      </c>
      <c r="B9" s="226">
        <v>6079</v>
      </c>
      <c r="C9" s="225">
        <f t="shared" ref="C9:C39" si="0">B9/41</f>
        <v>148.26829268292684</v>
      </c>
      <c r="D9" s="225">
        <f t="shared" ref="D9:D39" si="1">C9*0.2</f>
        <v>29.653658536585368</v>
      </c>
      <c r="E9" s="224"/>
      <c r="F9" s="224"/>
      <c r="G9" s="231" t="s">
        <v>253</v>
      </c>
      <c r="H9" s="230"/>
      <c r="I9" s="230"/>
      <c r="J9" s="230"/>
      <c r="K9" s="230"/>
      <c r="L9" s="230"/>
      <c r="M9" s="230"/>
      <c r="N9" s="230"/>
      <c r="O9" s="230"/>
    </row>
    <row r="10" spans="1:15" ht="16.5" x14ac:dyDescent="0.3">
      <c r="A10" s="227">
        <v>42796</v>
      </c>
      <c r="B10" s="226">
        <v>0</v>
      </c>
      <c r="C10" s="225">
        <f t="shared" si="0"/>
        <v>0</v>
      </c>
      <c r="D10" s="225">
        <f t="shared" si="1"/>
        <v>0</v>
      </c>
      <c r="E10" s="224"/>
      <c r="F10" s="224"/>
    </row>
    <row r="11" spans="1:15" ht="16.5" x14ac:dyDescent="0.3">
      <c r="A11" s="227">
        <v>42797</v>
      </c>
      <c r="B11" s="226">
        <v>18014</v>
      </c>
      <c r="C11" s="225">
        <f t="shared" si="0"/>
        <v>439.36585365853659</v>
      </c>
      <c r="D11" s="225">
        <f t="shared" si="1"/>
        <v>87.873170731707319</v>
      </c>
      <c r="E11" s="224"/>
      <c r="F11" s="224"/>
    </row>
    <row r="12" spans="1:15" ht="16.5" x14ac:dyDescent="0.3">
      <c r="A12" s="227">
        <v>42798</v>
      </c>
      <c r="B12" s="226">
        <v>20780.8</v>
      </c>
      <c r="C12" s="225">
        <f t="shared" si="0"/>
        <v>506.84878048780485</v>
      </c>
      <c r="D12" s="225">
        <f t="shared" si="1"/>
        <v>101.36975609756098</v>
      </c>
      <c r="E12" s="224"/>
      <c r="F12" s="224"/>
    </row>
    <row r="13" spans="1:15" ht="16.5" x14ac:dyDescent="0.3">
      <c r="A13" s="227">
        <v>42799</v>
      </c>
      <c r="B13" s="226">
        <v>4405.5</v>
      </c>
      <c r="C13" s="225">
        <f t="shared" si="0"/>
        <v>107.45121951219512</v>
      </c>
      <c r="D13" s="225">
        <f t="shared" si="1"/>
        <v>21.490243902439026</v>
      </c>
      <c r="E13" s="224"/>
      <c r="F13" s="224"/>
    </row>
    <row r="14" spans="1:15" ht="16.5" x14ac:dyDescent="0.3">
      <c r="A14" s="227">
        <v>42800</v>
      </c>
      <c r="B14" s="226">
        <v>17133.5</v>
      </c>
      <c r="C14" s="225">
        <f t="shared" si="0"/>
        <v>417.89024390243901</v>
      </c>
      <c r="D14" s="225">
        <f t="shared" si="1"/>
        <v>83.578048780487805</v>
      </c>
      <c r="E14" s="224"/>
      <c r="F14" s="224"/>
    </row>
    <row r="15" spans="1:15" ht="16.5" x14ac:dyDescent="0.3">
      <c r="A15" s="227">
        <v>42801</v>
      </c>
      <c r="B15" s="226">
        <v>14603.6</v>
      </c>
      <c r="C15" s="225">
        <f t="shared" si="0"/>
        <v>356.18536585365854</v>
      </c>
      <c r="D15" s="225">
        <f t="shared" si="1"/>
        <v>71.237073170731705</v>
      </c>
      <c r="E15" s="224"/>
      <c r="F15" s="224"/>
    </row>
    <row r="16" spans="1:15" ht="16.5" x14ac:dyDescent="0.3">
      <c r="A16" s="227">
        <v>42802</v>
      </c>
      <c r="B16" s="226">
        <v>12804</v>
      </c>
      <c r="C16" s="225">
        <f t="shared" si="0"/>
        <v>312.29268292682929</v>
      </c>
      <c r="D16" s="225">
        <f t="shared" si="1"/>
        <v>62.458536585365863</v>
      </c>
      <c r="E16" s="224"/>
      <c r="F16" s="224"/>
    </row>
    <row r="17" spans="1:6" ht="16.5" x14ac:dyDescent="0.3">
      <c r="A17" s="227">
        <v>42803</v>
      </c>
      <c r="B17" s="226">
        <v>9767</v>
      </c>
      <c r="C17" s="225">
        <f t="shared" si="0"/>
        <v>238.21951219512195</v>
      </c>
      <c r="D17" s="225">
        <f t="shared" si="1"/>
        <v>47.643902439024394</v>
      </c>
      <c r="E17" s="224"/>
      <c r="F17" s="224"/>
    </row>
    <row r="18" spans="1:6" ht="16.5" x14ac:dyDescent="0.3">
      <c r="A18" s="227">
        <v>42804</v>
      </c>
      <c r="B18" s="226">
        <v>3857</v>
      </c>
      <c r="C18" s="225">
        <f t="shared" si="0"/>
        <v>94.073170731707322</v>
      </c>
      <c r="D18" s="225">
        <f t="shared" si="1"/>
        <v>18.814634146341465</v>
      </c>
      <c r="E18" s="224"/>
      <c r="F18" s="224"/>
    </row>
    <row r="19" spans="1:6" ht="16.5" x14ac:dyDescent="0.3">
      <c r="A19" s="227">
        <v>42805</v>
      </c>
      <c r="B19" s="226">
        <v>12362</v>
      </c>
      <c r="C19" s="225">
        <f t="shared" si="0"/>
        <v>301.51219512195121</v>
      </c>
      <c r="D19" s="225">
        <f t="shared" si="1"/>
        <v>60.302439024390246</v>
      </c>
      <c r="E19" s="224"/>
      <c r="F19" s="224"/>
    </row>
    <row r="20" spans="1:6" ht="16.5" x14ac:dyDescent="0.3">
      <c r="A20" s="227">
        <v>42806</v>
      </c>
      <c r="B20" s="226">
        <v>7347.5</v>
      </c>
      <c r="C20" s="225">
        <f t="shared" si="0"/>
        <v>179.20731707317074</v>
      </c>
      <c r="D20" s="225">
        <f t="shared" si="1"/>
        <v>35.841463414634148</v>
      </c>
      <c r="E20" s="224"/>
      <c r="F20" s="224"/>
    </row>
    <row r="21" spans="1:6" ht="16.5" x14ac:dyDescent="0.3">
      <c r="A21" s="227">
        <v>42807</v>
      </c>
      <c r="B21" s="226">
        <v>1199</v>
      </c>
      <c r="C21" s="225">
        <f t="shared" si="0"/>
        <v>29.243902439024389</v>
      </c>
      <c r="D21" s="225">
        <f t="shared" si="1"/>
        <v>5.8487804878048779</v>
      </c>
      <c r="E21" s="224"/>
      <c r="F21" s="224"/>
    </row>
    <row r="22" spans="1:6" ht="16.5" x14ac:dyDescent="0.3">
      <c r="A22" s="227">
        <v>42808</v>
      </c>
      <c r="B22" s="226">
        <v>390</v>
      </c>
      <c r="C22" s="225">
        <f t="shared" si="0"/>
        <v>9.5121951219512191</v>
      </c>
      <c r="D22" s="225">
        <f t="shared" si="1"/>
        <v>1.9024390243902438</v>
      </c>
      <c r="E22" s="224"/>
      <c r="F22" s="224"/>
    </row>
    <row r="23" spans="1:6" ht="16.5" x14ac:dyDescent="0.3">
      <c r="A23" s="227">
        <v>42809</v>
      </c>
      <c r="B23" s="226">
        <v>9632.9</v>
      </c>
      <c r="C23" s="225">
        <f t="shared" si="0"/>
        <v>234.94878048780487</v>
      </c>
      <c r="D23" s="225">
        <f t="shared" si="1"/>
        <v>46.989756097560978</v>
      </c>
      <c r="E23" s="224"/>
      <c r="F23" s="224"/>
    </row>
    <row r="24" spans="1:6" ht="16.5" x14ac:dyDescent="0.3">
      <c r="A24" s="227">
        <v>42810</v>
      </c>
      <c r="B24" s="226">
        <v>6935.5</v>
      </c>
      <c r="C24" s="225">
        <f t="shared" si="0"/>
        <v>169.15853658536585</v>
      </c>
      <c r="D24" s="225">
        <f t="shared" si="1"/>
        <v>33.831707317073175</v>
      </c>
      <c r="E24" s="224"/>
      <c r="F24" s="224"/>
    </row>
    <row r="25" spans="1:6" ht="16.5" x14ac:dyDescent="0.3">
      <c r="A25" s="227">
        <v>42811</v>
      </c>
      <c r="B25" s="226">
        <v>2288.5</v>
      </c>
      <c r="C25" s="225">
        <f t="shared" si="0"/>
        <v>55.81707317073171</v>
      </c>
      <c r="D25" s="225">
        <f t="shared" si="1"/>
        <v>11.163414634146342</v>
      </c>
      <c r="E25" s="224"/>
      <c r="F25" s="224"/>
    </row>
    <row r="26" spans="1:6" ht="16.5" x14ac:dyDescent="0.3">
      <c r="A26" s="227">
        <v>42812</v>
      </c>
      <c r="B26" s="226">
        <v>5964.6</v>
      </c>
      <c r="C26" s="225">
        <f t="shared" si="0"/>
        <v>145.47804878048782</v>
      </c>
      <c r="D26" s="225">
        <f t="shared" si="1"/>
        <v>29.095609756097566</v>
      </c>
      <c r="E26" s="224"/>
      <c r="F26" s="224"/>
    </row>
    <row r="27" spans="1:6" ht="16.5" x14ac:dyDescent="0.3">
      <c r="A27" s="227">
        <v>42813</v>
      </c>
      <c r="B27" s="226">
        <v>2500</v>
      </c>
      <c r="C27" s="225">
        <f t="shared" si="0"/>
        <v>60.975609756097562</v>
      </c>
      <c r="D27" s="225">
        <f t="shared" si="1"/>
        <v>12.195121951219512</v>
      </c>
      <c r="E27" s="224"/>
      <c r="F27" s="224"/>
    </row>
    <row r="28" spans="1:6" ht="16.5" x14ac:dyDescent="0.3">
      <c r="A28" s="227">
        <v>42814</v>
      </c>
      <c r="B28" s="226">
        <v>2278</v>
      </c>
      <c r="C28" s="225">
        <f t="shared" si="0"/>
        <v>55.560975609756099</v>
      </c>
      <c r="D28" s="225">
        <f t="shared" si="1"/>
        <v>11.112195121951221</v>
      </c>
      <c r="E28" s="224"/>
      <c r="F28" s="224"/>
    </row>
    <row r="29" spans="1:6" ht="16.5" x14ac:dyDescent="0.3">
      <c r="A29" s="227">
        <v>42815</v>
      </c>
      <c r="B29" s="226">
        <v>8049</v>
      </c>
      <c r="C29" s="225">
        <f t="shared" si="0"/>
        <v>196.3170731707317</v>
      </c>
      <c r="D29" s="225">
        <f t="shared" si="1"/>
        <v>39.263414634146343</v>
      </c>
      <c r="E29" s="224"/>
      <c r="F29" s="224"/>
    </row>
    <row r="30" spans="1:6" ht="16.5" x14ac:dyDescent="0.3">
      <c r="A30" s="227">
        <v>42816</v>
      </c>
      <c r="B30" s="226">
        <v>14088</v>
      </c>
      <c r="C30" s="225">
        <f t="shared" si="0"/>
        <v>343.60975609756099</v>
      </c>
      <c r="D30" s="225">
        <f t="shared" si="1"/>
        <v>68.721951219512206</v>
      </c>
      <c r="E30" s="224"/>
      <c r="F30" s="224"/>
    </row>
    <row r="31" spans="1:6" ht="16.5" x14ac:dyDescent="0.3">
      <c r="A31" s="227">
        <v>42817</v>
      </c>
      <c r="B31" s="226">
        <v>2422</v>
      </c>
      <c r="C31" s="225">
        <f t="shared" si="0"/>
        <v>59.073170731707314</v>
      </c>
      <c r="D31" s="225">
        <f t="shared" si="1"/>
        <v>11.814634146341463</v>
      </c>
      <c r="E31" s="224"/>
      <c r="F31" s="224"/>
    </row>
    <row r="32" spans="1:6" ht="16.5" x14ac:dyDescent="0.3">
      <c r="A32" s="227">
        <v>42818</v>
      </c>
      <c r="B32" s="226">
        <v>14727.6</v>
      </c>
      <c r="C32" s="225">
        <f t="shared" si="0"/>
        <v>359.20975609756101</v>
      </c>
      <c r="D32" s="225">
        <f t="shared" si="1"/>
        <v>71.841951219512211</v>
      </c>
      <c r="E32" s="224"/>
      <c r="F32" s="224"/>
    </row>
    <row r="33" spans="1:6" ht="16.5" x14ac:dyDescent="0.3">
      <c r="A33" s="227">
        <v>42819</v>
      </c>
      <c r="B33" s="226">
        <v>3838</v>
      </c>
      <c r="C33" s="225">
        <f t="shared" si="0"/>
        <v>93.609756097560975</v>
      </c>
      <c r="D33" s="225">
        <f t="shared" si="1"/>
        <v>18.721951219512196</v>
      </c>
      <c r="E33" s="224"/>
      <c r="F33" s="224"/>
    </row>
    <row r="34" spans="1:6" ht="16.5" x14ac:dyDescent="0.3">
      <c r="A34" s="227">
        <v>42820</v>
      </c>
      <c r="B34" s="226">
        <v>5049</v>
      </c>
      <c r="C34" s="225">
        <f t="shared" si="0"/>
        <v>123.14634146341463</v>
      </c>
      <c r="D34" s="225">
        <f t="shared" si="1"/>
        <v>24.629268292682926</v>
      </c>
      <c r="E34" s="224"/>
      <c r="F34" s="224"/>
    </row>
    <row r="35" spans="1:6" ht="16.5" x14ac:dyDescent="0.3">
      <c r="A35" s="227">
        <v>42821</v>
      </c>
      <c r="B35" s="226">
        <v>4640</v>
      </c>
      <c r="C35" s="225">
        <f t="shared" si="0"/>
        <v>113.17073170731707</v>
      </c>
      <c r="D35" s="225">
        <f t="shared" si="1"/>
        <v>22.634146341463417</v>
      </c>
      <c r="E35" s="224"/>
      <c r="F35" s="224"/>
    </row>
    <row r="36" spans="1:6" ht="16.5" x14ac:dyDescent="0.3">
      <c r="A36" s="227">
        <v>42822</v>
      </c>
      <c r="B36" s="226">
        <v>23981</v>
      </c>
      <c r="C36" s="225">
        <f t="shared" si="0"/>
        <v>584.90243902439022</v>
      </c>
      <c r="D36" s="225">
        <f t="shared" si="1"/>
        <v>116.98048780487805</v>
      </c>
      <c r="E36" s="224"/>
      <c r="F36" s="224"/>
    </row>
    <row r="37" spans="1:6" ht="16.5" x14ac:dyDescent="0.3">
      <c r="A37" s="227">
        <v>42823</v>
      </c>
      <c r="B37" s="226">
        <v>7149</v>
      </c>
      <c r="C37" s="225">
        <f t="shared" si="0"/>
        <v>174.36585365853659</v>
      </c>
      <c r="D37" s="225">
        <f t="shared" si="1"/>
        <v>34.873170731707319</v>
      </c>
      <c r="E37" s="224"/>
      <c r="F37" s="224"/>
    </row>
    <row r="38" spans="1:6" ht="16.5" x14ac:dyDescent="0.3">
      <c r="A38" s="227">
        <v>42824</v>
      </c>
      <c r="B38" s="226">
        <v>1348</v>
      </c>
      <c r="C38" s="225">
        <f t="shared" si="0"/>
        <v>32.878048780487802</v>
      </c>
      <c r="D38" s="225">
        <f t="shared" si="1"/>
        <v>6.5756097560975606</v>
      </c>
      <c r="E38" s="224"/>
      <c r="F38" s="224"/>
    </row>
    <row r="39" spans="1:6" ht="16.5" x14ac:dyDescent="0.3">
      <c r="A39" s="227">
        <v>42825</v>
      </c>
      <c r="B39" s="226">
        <v>4010</v>
      </c>
      <c r="C39" s="225">
        <f t="shared" si="0"/>
        <v>97.804878048780495</v>
      </c>
      <c r="D39" s="225">
        <f t="shared" si="1"/>
        <v>19.560975609756099</v>
      </c>
      <c r="E39" s="224"/>
      <c r="F39" s="224"/>
    </row>
    <row r="40" spans="1:6" ht="15.75" thickBot="1" x14ac:dyDescent="0.3">
      <c r="A40" s="223"/>
      <c r="B40" s="222">
        <f>SUM(B9:B39)</f>
        <v>247644.00000000003</v>
      </c>
      <c r="C40" s="221">
        <f>SUM(C9:C39)</f>
        <v>6040.0975609756097</v>
      </c>
      <c r="D40" s="221">
        <f>SUM(D9:D39)</f>
        <v>1208.0195121951224</v>
      </c>
    </row>
    <row r="41" spans="1:6" x14ac:dyDescent="0.2">
      <c r="A41" s="219" t="s">
        <v>239</v>
      </c>
    </row>
    <row r="42" spans="1:6" x14ac:dyDescent="0.2">
      <c r="A42" s="219" t="s">
        <v>238</v>
      </c>
    </row>
  </sheetData>
  <mergeCells count="3">
    <mergeCell ref="A1:F1"/>
    <mergeCell ref="A2:F2"/>
    <mergeCell ref="G1:O8"/>
  </mergeCells>
  <pageMargins left="0.7" right="0.61458333333333337" top="0.75" bottom="0.47916666666666669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68" zoomScaleNormal="68" workbookViewId="0">
      <selection activeCell="M3" sqref="M3:P18"/>
    </sheetView>
  </sheetViews>
  <sheetFormatPr defaultRowHeight="15" x14ac:dyDescent="0.25"/>
  <cols>
    <col min="1" max="3" width="23" customWidth="1"/>
    <col min="4" max="5" width="23.5703125" customWidth="1"/>
    <col min="6" max="6" width="23.5703125" style="198" customWidth="1"/>
    <col min="7" max="8" width="23.5703125" style="209" customWidth="1"/>
    <col min="9" max="9" width="23.5703125" style="198" customWidth="1"/>
    <col min="10" max="10" width="23.5703125" style="209" customWidth="1"/>
    <col min="11" max="12" width="23.5703125" style="198" customWidth="1"/>
    <col min="13" max="13" width="23.28515625" customWidth="1"/>
    <col min="14" max="14" width="18.42578125" customWidth="1"/>
    <col min="15" max="16" width="16.42578125" customWidth="1"/>
  </cols>
  <sheetData>
    <row r="1" spans="1:16" ht="27" customHeight="1" x14ac:dyDescent="0.25">
      <c r="A1" s="199" t="s">
        <v>191</v>
      </c>
      <c r="B1" s="199" t="s">
        <v>192</v>
      </c>
      <c r="C1" s="199" t="s">
        <v>142</v>
      </c>
      <c r="D1" s="199" t="s">
        <v>193</v>
      </c>
      <c r="E1" s="199" t="s">
        <v>194</v>
      </c>
      <c r="F1" s="200" t="s">
        <v>195</v>
      </c>
      <c r="G1" s="206" t="s">
        <v>88</v>
      </c>
      <c r="H1" s="206" t="s">
        <v>196</v>
      </c>
      <c r="I1" s="200" t="s">
        <v>197</v>
      </c>
      <c r="J1" s="206" t="s">
        <v>198</v>
      </c>
      <c r="K1" s="200" t="s">
        <v>199</v>
      </c>
      <c r="L1" s="200" t="s">
        <v>200</v>
      </c>
      <c r="M1" s="266" t="s">
        <v>214</v>
      </c>
      <c r="N1" s="267"/>
      <c r="O1" s="266" t="s">
        <v>216</v>
      </c>
      <c r="P1" s="267"/>
    </row>
    <row r="2" spans="1:16" ht="27" customHeight="1" x14ac:dyDescent="0.25">
      <c r="A2" s="199"/>
      <c r="B2" s="199"/>
      <c r="C2" s="199"/>
      <c r="D2" s="199"/>
      <c r="E2" s="199"/>
      <c r="F2" s="200"/>
      <c r="G2" s="206"/>
      <c r="H2" s="206"/>
      <c r="I2" s="200"/>
      <c r="J2" s="206"/>
      <c r="K2" s="200"/>
      <c r="L2" s="200"/>
      <c r="M2" s="210" t="s">
        <v>1</v>
      </c>
      <c r="N2" s="210" t="s">
        <v>215</v>
      </c>
      <c r="O2" s="211" t="s">
        <v>217</v>
      </c>
      <c r="P2" s="210" t="s">
        <v>215</v>
      </c>
    </row>
    <row r="3" spans="1:16" ht="15" customHeight="1" x14ac:dyDescent="0.25">
      <c r="A3" s="201">
        <v>42752</v>
      </c>
      <c r="B3" s="201">
        <v>42755</v>
      </c>
      <c r="C3" s="202" t="s">
        <v>201</v>
      </c>
      <c r="D3" s="202">
        <v>1</v>
      </c>
      <c r="E3" s="202">
        <v>263</v>
      </c>
      <c r="F3" s="202">
        <v>165</v>
      </c>
      <c r="G3" s="207" t="s">
        <v>88</v>
      </c>
      <c r="H3" s="207" t="s">
        <v>88</v>
      </c>
      <c r="I3" s="202">
        <v>98</v>
      </c>
      <c r="J3" s="207" t="s">
        <v>88</v>
      </c>
      <c r="K3" s="203"/>
      <c r="L3" s="203"/>
      <c r="M3" s="270" t="s">
        <v>218</v>
      </c>
      <c r="N3" s="271"/>
      <c r="O3" s="271"/>
      <c r="P3" s="271"/>
    </row>
    <row r="4" spans="1:16" ht="15" customHeight="1" x14ac:dyDescent="0.25">
      <c r="A4" s="204">
        <v>42769</v>
      </c>
      <c r="B4" s="201">
        <v>42773</v>
      </c>
      <c r="C4" s="202" t="s">
        <v>201</v>
      </c>
      <c r="D4" s="202">
        <v>2</v>
      </c>
      <c r="E4" s="202">
        <v>462</v>
      </c>
      <c r="F4" s="202">
        <v>275</v>
      </c>
      <c r="G4" s="207" t="s">
        <v>88</v>
      </c>
      <c r="H4" s="207" t="s">
        <v>88</v>
      </c>
      <c r="I4" s="202">
        <v>187</v>
      </c>
      <c r="J4" s="207" t="s">
        <v>88</v>
      </c>
      <c r="K4" s="203"/>
      <c r="L4" s="203"/>
      <c r="M4" s="270"/>
      <c r="N4" s="271"/>
      <c r="O4" s="271"/>
      <c r="P4" s="271"/>
    </row>
    <row r="5" spans="1:16" ht="15" customHeight="1" x14ac:dyDescent="0.25">
      <c r="A5" s="201">
        <v>42775</v>
      </c>
      <c r="B5" s="201">
        <v>42776</v>
      </c>
      <c r="C5" s="202" t="s">
        <v>202</v>
      </c>
      <c r="D5" s="202">
        <v>3</v>
      </c>
      <c r="E5" s="202">
        <v>425</v>
      </c>
      <c r="F5" s="202">
        <v>244</v>
      </c>
      <c r="G5" s="207" t="s">
        <v>88</v>
      </c>
      <c r="H5" s="207" t="s">
        <v>88</v>
      </c>
      <c r="I5" s="202">
        <v>181</v>
      </c>
      <c r="J5" s="207" t="s">
        <v>88</v>
      </c>
      <c r="K5" s="203"/>
      <c r="L5" s="203"/>
      <c r="M5" s="270"/>
      <c r="N5" s="271"/>
      <c r="O5" s="271"/>
      <c r="P5" s="271"/>
    </row>
    <row r="6" spans="1:16" ht="15" customHeight="1" x14ac:dyDescent="0.25">
      <c r="A6" s="201">
        <v>42781</v>
      </c>
      <c r="B6" s="201">
        <v>42784</v>
      </c>
      <c r="C6" s="202" t="s">
        <v>203</v>
      </c>
      <c r="D6" s="202">
        <v>4</v>
      </c>
      <c r="E6" s="202">
        <v>34</v>
      </c>
      <c r="F6" s="202">
        <v>34</v>
      </c>
      <c r="G6" s="207" t="s">
        <v>88</v>
      </c>
      <c r="H6" s="207" t="s">
        <v>88</v>
      </c>
      <c r="I6" s="202">
        <v>0</v>
      </c>
      <c r="J6" s="207" t="s">
        <v>88</v>
      </c>
      <c r="K6" s="203"/>
      <c r="L6" s="203"/>
      <c r="M6" s="268" t="s">
        <v>219</v>
      </c>
      <c r="N6" s="269"/>
      <c r="O6" s="269"/>
      <c r="P6" s="269"/>
    </row>
    <row r="7" spans="1:16" ht="15" customHeight="1" x14ac:dyDescent="0.25">
      <c r="A7" s="201">
        <v>42787</v>
      </c>
      <c r="B7" s="201">
        <v>42793</v>
      </c>
      <c r="C7" s="202" t="s">
        <v>201</v>
      </c>
      <c r="D7" s="202">
        <v>5</v>
      </c>
      <c r="E7" s="202">
        <v>204</v>
      </c>
      <c r="F7" s="202">
        <v>204</v>
      </c>
      <c r="G7" s="207" t="s">
        <v>88</v>
      </c>
      <c r="H7" s="207" t="s">
        <v>88</v>
      </c>
      <c r="I7" s="202">
        <v>0</v>
      </c>
      <c r="J7" s="207" t="s">
        <v>88</v>
      </c>
      <c r="K7" s="203"/>
      <c r="L7" s="203"/>
      <c r="M7" s="268"/>
      <c r="N7" s="269"/>
      <c r="O7" s="269"/>
      <c r="P7" s="269"/>
    </row>
    <row r="8" spans="1:16" ht="15" customHeight="1" x14ac:dyDescent="0.25">
      <c r="A8" s="201">
        <v>42787</v>
      </c>
      <c r="B8" s="201">
        <v>42795</v>
      </c>
      <c r="C8" s="202" t="s">
        <v>201</v>
      </c>
      <c r="D8" s="202">
        <v>5</v>
      </c>
      <c r="E8" s="202">
        <v>92</v>
      </c>
      <c r="F8" s="202">
        <v>0</v>
      </c>
      <c r="G8" s="207" t="s">
        <v>88</v>
      </c>
      <c r="H8" s="207" t="s">
        <v>88</v>
      </c>
      <c r="I8" s="202">
        <v>92</v>
      </c>
      <c r="J8" s="207" t="s">
        <v>88</v>
      </c>
      <c r="K8" s="203"/>
      <c r="L8" s="203"/>
      <c r="M8" s="268"/>
      <c r="N8" s="269"/>
      <c r="O8" s="269"/>
      <c r="P8" s="269"/>
    </row>
    <row r="9" spans="1:16" ht="15" customHeight="1" x14ac:dyDescent="0.25">
      <c r="A9" s="201">
        <v>42788</v>
      </c>
      <c r="B9" s="201">
        <v>42795</v>
      </c>
      <c r="C9" s="202" t="s">
        <v>203</v>
      </c>
      <c r="D9" s="202">
        <v>6</v>
      </c>
      <c r="E9" s="202">
        <v>9</v>
      </c>
      <c r="F9" s="202">
        <v>9</v>
      </c>
      <c r="G9" s="207" t="s">
        <v>88</v>
      </c>
      <c r="H9" s="207" t="s">
        <v>88</v>
      </c>
      <c r="I9" s="202">
        <v>0</v>
      </c>
      <c r="J9" s="207" t="s">
        <v>88</v>
      </c>
      <c r="K9" s="203"/>
      <c r="L9" s="203"/>
      <c r="M9" s="268"/>
      <c r="N9" s="269"/>
      <c r="O9" s="269"/>
      <c r="P9" s="269"/>
    </row>
    <row r="10" spans="1:16" ht="15" customHeight="1" x14ac:dyDescent="0.25">
      <c r="A10" s="201">
        <v>42797</v>
      </c>
      <c r="B10" s="201">
        <v>42798</v>
      </c>
      <c r="C10" s="202" t="s">
        <v>204</v>
      </c>
      <c r="D10" s="202">
        <v>7</v>
      </c>
      <c r="E10" s="202">
        <v>23</v>
      </c>
      <c r="F10" s="202">
        <v>23</v>
      </c>
      <c r="G10" s="207" t="s">
        <v>88</v>
      </c>
      <c r="H10" s="207" t="s">
        <v>88</v>
      </c>
      <c r="I10" s="202">
        <v>0</v>
      </c>
      <c r="J10" s="207" t="s">
        <v>88</v>
      </c>
      <c r="K10" s="203"/>
      <c r="L10" s="203"/>
      <c r="M10" s="268"/>
      <c r="N10" s="269"/>
      <c r="O10" s="269"/>
      <c r="P10" s="269"/>
    </row>
    <row r="11" spans="1:16" ht="15" customHeight="1" x14ac:dyDescent="0.25">
      <c r="A11" s="201">
        <v>42797</v>
      </c>
      <c r="B11" s="201">
        <v>42797</v>
      </c>
      <c r="C11" s="202" t="s">
        <v>205</v>
      </c>
      <c r="D11" s="202">
        <v>8</v>
      </c>
      <c r="E11" s="202">
        <v>345</v>
      </c>
      <c r="F11" s="202">
        <v>247</v>
      </c>
      <c r="G11" s="207" t="s">
        <v>88</v>
      </c>
      <c r="H11" s="207" t="s">
        <v>88</v>
      </c>
      <c r="I11" s="202">
        <v>98</v>
      </c>
      <c r="J11" s="207" t="s">
        <v>88</v>
      </c>
      <c r="K11" s="203"/>
      <c r="L11" s="203"/>
      <c r="M11" s="268"/>
      <c r="N11" s="269"/>
      <c r="O11" s="269"/>
      <c r="P11" s="269"/>
    </row>
    <row r="12" spans="1:16" ht="15" customHeight="1" x14ac:dyDescent="0.25">
      <c r="A12" s="201">
        <v>42797</v>
      </c>
      <c r="B12" s="201">
        <v>42799</v>
      </c>
      <c r="C12" s="202" t="s">
        <v>206</v>
      </c>
      <c r="D12" s="202">
        <v>9</v>
      </c>
      <c r="E12" s="202">
        <v>274</v>
      </c>
      <c r="F12" s="202">
        <v>157</v>
      </c>
      <c r="G12" s="207" t="s">
        <v>88</v>
      </c>
      <c r="H12" s="207" t="s">
        <v>88</v>
      </c>
      <c r="I12" s="202">
        <v>117</v>
      </c>
      <c r="J12" s="207" t="s">
        <v>88</v>
      </c>
      <c r="K12" s="203"/>
      <c r="L12" s="203"/>
      <c r="M12" s="268"/>
      <c r="N12" s="269"/>
      <c r="O12" s="269"/>
      <c r="P12" s="269"/>
    </row>
    <row r="13" spans="1:16" ht="15" customHeight="1" x14ac:dyDescent="0.25">
      <c r="A13" s="201">
        <v>42797</v>
      </c>
      <c r="B13" s="201">
        <v>42798</v>
      </c>
      <c r="C13" s="202" t="s">
        <v>207</v>
      </c>
      <c r="D13" s="202">
        <v>10</v>
      </c>
      <c r="E13" s="202">
        <v>207</v>
      </c>
      <c r="F13" s="202">
        <v>113</v>
      </c>
      <c r="G13" s="207" t="s">
        <v>88</v>
      </c>
      <c r="H13" s="207" t="s">
        <v>88</v>
      </c>
      <c r="I13" s="202">
        <v>94</v>
      </c>
      <c r="J13" s="207" t="s">
        <v>88</v>
      </c>
      <c r="K13" s="203"/>
      <c r="L13" s="203"/>
      <c r="M13" s="268"/>
      <c r="N13" s="269"/>
      <c r="O13" s="269"/>
      <c r="P13" s="269"/>
    </row>
    <row r="14" spans="1:16" ht="15" customHeight="1" x14ac:dyDescent="0.25">
      <c r="A14" s="201">
        <v>42801</v>
      </c>
      <c r="B14" s="201">
        <v>42804</v>
      </c>
      <c r="C14" s="202" t="s">
        <v>201</v>
      </c>
      <c r="D14" s="202">
        <v>11</v>
      </c>
      <c r="E14" s="202">
        <v>352</v>
      </c>
      <c r="F14" s="202">
        <v>217</v>
      </c>
      <c r="G14" s="207" t="s">
        <v>88</v>
      </c>
      <c r="H14" s="207" t="s">
        <v>88</v>
      </c>
      <c r="I14" s="202">
        <v>135</v>
      </c>
      <c r="J14" s="207" t="s">
        <v>88</v>
      </c>
      <c r="K14" s="203"/>
      <c r="L14" s="203"/>
      <c r="M14" s="268"/>
      <c r="N14" s="269"/>
      <c r="O14" s="269"/>
      <c r="P14" s="269"/>
    </row>
    <row r="15" spans="1:16" ht="15" customHeight="1" x14ac:dyDescent="0.25">
      <c r="A15" s="201">
        <v>42808</v>
      </c>
      <c r="B15" s="201">
        <v>42810</v>
      </c>
      <c r="C15" s="202" t="s">
        <v>203</v>
      </c>
      <c r="D15" s="202">
        <v>12</v>
      </c>
      <c r="E15" s="202">
        <v>27</v>
      </c>
      <c r="F15" s="202">
        <v>27</v>
      </c>
      <c r="G15" s="207" t="s">
        <v>88</v>
      </c>
      <c r="H15" s="207" t="s">
        <v>88</v>
      </c>
      <c r="I15" s="202">
        <v>0</v>
      </c>
      <c r="J15" s="207" t="s">
        <v>88</v>
      </c>
      <c r="K15" s="203"/>
      <c r="L15" s="203"/>
      <c r="M15" s="268"/>
      <c r="N15" s="269"/>
      <c r="O15" s="269"/>
      <c r="P15" s="269"/>
    </row>
    <row r="16" spans="1:16" ht="15" customHeight="1" x14ac:dyDescent="0.25">
      <c r="A16" s="201">
        <v>42810</v>
      </c>
      <c r="B16" s="201">
        <v>42810</v>
      </c>
      <c r="C16" s="202" t="s">
        <v>208</v>
      </c>
      <c r="D16" s="202">
        <v>13</v>
      </c>
      <c r="E16" s="202">
        <v>13</v>
      </c>
      <c r="F16" s="202">
        <v>13</v>
      </c>
      <c r="G16" s="207" t="s">
        <v>88</v>
      </c>
      <c r="H16" s="207" t="s">
        <v>88</v>
      </c>
      <c r="I16" s="202">
        <v>0</v>
      </c>
      <c r="J16" s="207" t="s">
        <v>88</v>
      </c>
      <c r="K16" s="203"/>
      <c r="L16" s="203"/>
      <c r="M16" s="268"/>
      <c r="N16" s="269"/>
      <c r="O16" s="269"/>
      <c r="P16" s="269"/>
    </row>
    <row r="17" spans="1:16" ht="15" customHeight="1" x14ac:dyDescent="0.25">
      <c r="A17" s="201">
        <v>42810</v>
      </c>
      <c r="B17" s="201">
        <v>42811</v>
      </c>
      <c r="C17" s="202" t="s">
        <v>209</v>
      </c>
      <c r="D17" s="202">
        <v>14</v>
      </c>
      <c r="E17" s="202">
        <v>92</v>
      </c>
      <c r="F17" s="202">
        <v>62</v>
      </c>
      <c r="G17" s="207" t="s">
        <v>88</v>
      </c>
      <c r="H17" s="207" t="s">
        <v>88</v>
      </c>
      <c r="I17" s="202">
        <v>30</v>
      </c>
      <c r="J17" s="207" t="s">
        <v>88</v>
      </c>
      <c r="K17" s="203"/>
      <c r="L17" s="203"/>
      <c r="M17" s="268"/>
      <c r="N17" s="269"/>
      <c r="O17" s="269"/>
      <c r="P17" s="269"/>
    </row>
    <row r="18" spans="1:16" ht="15" customHeight="1" x14ac:dyDescent="0.25">
      <c r="A18" s="201">
        <v>42815</v>
      </c>
      <c r="B18" s="201">
        <v>42819</v>
      </c>
      <c r="C18" s="202" t="s">
        <v>201</v>
      </c>
      <c r="D18" s="202">
        <v>15</v>
      </c>
      <c r="E18" s="202">
        <v>258</v>
      </c>
      <c r="F18" s="202">
        <v>163</v>
      </c>
      <c r="G18" s="207" t="s">
        <v>88</v>
      </c>
      <c r="H18" s="207" t="s">
        <v>88</v>
      </c>
      <c r="I18" s="202">
        <v>95</v>
      </c>
      <c r="J18" s="207" t="s">
        <v>88</v>
      </c>
      <c r="K18" s="203"/>
      <c r="L18" s="203"/>
      <c r="M18" s="268"/>
      <c r="N18" s="269"/>
      <c r="O18" s="269"/>
      <c r="P18" s="269"/>
    </row>
    <row r="19" spans="1:16" ht="15" customHeight="1" x14ac:dyDescent="0.25">
      <c r="A19" s="201">
        <v>42822</v>
      </c>
      <c r="B19" s="201">
        <v>42824</v>
      </c>
      <c r="C19" s="202" t="s">
        <v>203</v>
      </c>
      <c r="D19" s="202">
        <v>16</v>
      </c>
      <c r="E19" s="202">
        <v>5</v>
      </c>
      <c r="F19" s="202">
        <v>5</v>
      </c>
      <c r="G19" s="207" t="s">
        <v>88</v>
      </c>
      <c r="H19" s="207" t="s">
        <v>88</v>
      </c>
      <c r="I19" s="202">
        <v>0</v>
      </c>
      <c r="J19" s="207" t="s">
        <v>88</v>
      </c>
      <c r="K19" s="203"/>
      <c r="L19" s="203"/>
      <c r="M19" s="272" t="s">
        <v>220</v>
      </c>
      <c r="N19" s="273"/>
      <c r="O19" s="273"/>
      <c r="P19" s="273"/>
    </row>
    <row r="20" spans="1:16" ht="15" customHeight="1" x14ac:dyDescent="0.25">
      <c r="A20" s="201">
        <v>42825</v>
      </c>
      <c r="B20" s="201">
        <v>42829</v>
      </c>
      <c r="C20" s="202" t="s">
        <v>201</v>
      </c>
      <c r="D20" s="202">
        <v>17</v>
      </c>
      <c r="E20" s="202">
        <v>203</v>
      </c>
      <c r="F20" s="202">
        <v>132</v>
      </c>
      <c r="G20" s="207" t="s">
        <v>88</v>
      </c>
      <c r="H20" s="207" t="s">
        <v>88</v>
      </c>
      <c r="I20" s="202">
        <v>71</v>
      </c>
      <c r="J20" s="207" t="s">
        <v>88</v>
      </c>
      <c r="K20" s="203"/>
      <c r="L20" s="203"/>
    </row>
    <row r="21" spans="1:16" ht="15" customHeight="1" x14ac:dyDescent="0.25">
      <c r="A21" s="201">
        <v>42832</v>
      </c>
      <c r="B21" s="201">
        <v>42832</v>
      </c>
      <c r="C21" s="202" t="s">
        <v>210</v>
      </c>
      <c r="D21" s="202">
        <v>18</v>
      </c>
      <c r="E21" s="202">
        <v>416</v>
      </c>
      <c r="F21" s="202">
        <v>218</v>
      </c>
      <c r="G21" s="207" t="s">
        <v>88</v>
      </c>
      <c r="H21" s="207" t="s">
        <v>88</v>
      </c>
      <c r="I21" s="202">
        <v>198</v>
      </c>
      <c r="J21" s="207" t="s">
        <v>88</v>
      </c>
      <c r="K21" s="203"/>
      <c r="L21" s="203"/>
    </row>
    <row r="22" spans="1:16" ht="15" customHeight="1" x14ac:dyDescent="0.25">
      <c r="A22" s="201">
        <v>42836</v>
      </c>
      <c r="B22" s="201">
        <v>42840</v>
      </c>
      <c r="C22" s="202" t="s">
        <v>201</v>
      </c>
      <c r="D22" s="202">
        <v>19</v>
      </c>
      <c r="E22" s="202">
        <v>330</v>
      </c>
      <c r="F22" s="202">
        <v>188</v>
      </c>
      <c r="G22" s="207" t="s">
        <v>88</v>
      </c>
      <c r="H22" s="207" t="s">
        <v>88</v>
      </c>
      <c r="I22" s="202">
        <v>142</v>
      </c>
      <c r="J22" s="207" t="s">
        <v>88</v>
      </c>
      <c r="K22" s="203"/>
      <c r="L22" s="207" t="s">
        <v>88</v>
      </c>
    </row>
    <row r="23" spans="1:16" ht="15" customHeight="1" x14ac:dyDescent="0.25">
      <c r="A23" s="201">
        <v>42821</v>
      </c>
      <c r="B23" s="202" t="s">
        <v>211</v>
      </c>
      <c r="C23" s="202" t="s">
        <v>212</v>
      </c>
      <c r="D23" s="202">
        <v>20</v>
      </c>
      <c r="E23" s="202">
        <v>58</v>
      </c>
      <c r="F23" s="202">
        <v>25</v>
      </c>
      <c r="G23" s="207" t="s">
        <v>88</v>
      </c>
      <c r="H23" s="207" t="s">
        <v>88</v>
      </c>
      <c r="I23" s="202">
        <v>23</v>
      </c>
      <c r="J23" s="207" t="s">
        <v>88</v>
      </c>
      <c r="K23" s="202">
        <v>10</v>
      </c>
      <c r="L23" s="207" t="s">
        <v>88</v>
      </c>
    </row>
    <row r="24" spans="1:16" ht="15" customHeight="1" x14ac:dyDescent="0.25">
      <c r="A24" s="201">
        <v>42844</v>
      </c>
      <c r="B24" s="201">
        <v>42846</v>
      </c>
      <c r="C24" s="202" t="s">
        <v>209</v>
      </c>
      <c r="D24" s="202">
        <v>21</v>
      </c>
      <c r="E24" s="202">
        <v>6</v>
      </c>
      <c r="F24" s="202">
        <v>5</v>
      </c>
      <c r="G24" s="207" t="s">
        <v>88</v>
      </c>
      <c r="H24" s="207" t="s">
        <v>88</v>
      </c>
      <c r="I24" s="202">
        <v>1</v>
      </c>
      <c r="J24" s="207" t="s">
        <v>88</v>
      </c>
      <c r="K24" s="203"/>
      <c r="L24" s="203"/>
    </row>
    <row r="25" spans="1:16" ht="15" customHeight="1" x14ac:dyDescent="0.25">
      <c r="A25" s="201">
        <v>42838</v>
      </c>
      <c r="B25" s="201">
        <v>42838</v>
      </c>
      <c r="C25" s="202" t="s">
        <v>208</v>
      </c>
      <c r="D25" s="202">
        <v>22</v>
      </c>
      <c r="E25" s="202">
        <v>6</v>
      </c>
      <c r="F25" s="202">
        <v>3</v>
      </c>
      <c r="G25" s="207" t="s">
        <v>88</v>
      </c>
      <c r="H25" s="207" t="s">
        <v>88</v>
      </c>
      <c r="I25" s="202">
        <v>3</v>
      </c>
      <c r="J25" s="207" t="s">
        <v>88</v>
      </c>
      <c r="K25" s="203"/>
      <c r="L25" s="203"/>
    </row>
    <row r="26" spans="1:16" ht="15" customHeight="1" x14ac:dyDescent="0.25">
      <c r="A26" s="201">
        <v>42845</v>
      </c>
      <c r="B26" s="201">
        <v>42846</v>
      </c>
      <c r="C26" s="202" t="s">
        <v>202</v>
      </c>
      <c r="D26" s="202">
        <v>23</v>
      </c>
      <c r="E26" s="202">
        <v>198</v>
      </c>
      <c r="F26" s="202">
        <v>139</v>
      </c>
      <c r="G26" s="207" t="s">
        <v>88</v>
      </c>
      <c r="H26" s="207" t="s">
        <v>88</v>
      </c>
      <c r="I26" s="202">
        <v>59</v>
      </c>
      <c r="J26" s="207" t="s">
        <v>88</v>
      </c>
      <c r="K26" s="203"/>
      <c r="L26" s="203"/>
    </row>
    <row r="27" spans="1:16" ht="15" customHeight="1" x14ac:dyDescent="0.25">
      <c r="A27" s="201">
        <v>42846</v>
      </c>
      <c r="B27" s="201">
        <v>42846</v>
      </c>
      <c r="C27" s="202" t="s">
        <v>213</v>
      </c>
      <c r="D27" s="202">
        <v>24</v>
      </c>
      <c r="E27" s="202">
        <v>27</v>
      </c>
      <c r="F27" s="202">
        <v>27</v>
      </c>
      <c r="G27" s="207" t="s">
        <v>88</v>
      </c>
      <c r="H27" s="207" t="s">
        <v>88</v>
      </c>
      <c r="I27" s="202">
        <v>0</v>
      </c>
      <c r="J27" s="207" t="s">
        <v>88</v>
      </c>
      <c r="K27" s="203"/>
      <c r="L27" s="203"/>
    </row>
    <row r="28" spans="1:16" ht="15" customHeight="1" x14ac:dyDescent="0.25">
      <c r="A28" s="201">
        <v>42850</v>
      </c>
      <c r="B28" s="205"/>
      <c r="C28" s="202" t="s">
        <v>201</v>
      </c>
      <c r="D28" s="205"/>
      <c r="E28" s="202">
        <v>284</v>
      </c>
      <c r="F28" s="202">
        <v>154</v>
      </c>
      <c r="G28" s="207" t="s">
        <v>88</v>
      </c>
      <c r="H28" s="207" t="s">
        <v>88</v>
      </c>
      <c r="I28" s="202">
        <v>130</v>
      </c>
      <c r="J28" s="207" t="s">
        <v>88</v>
      </c>
      <c r="K28" s="203"/>
      <c r="L28" s="203"/>
    </row>
    <row r="29" spans="1:16" ht="15" customHeight="1" x14ac:dyDescent="0.25">
      <c r="A29" s="205"/>
      <c r="B29" s="205"/>
      <c r="C29" s="205"/>
      <c r="D29" s="205"/>
      <c r="E29" s="205"/>
      <c r="F29" s="203"/>
      <c r="G29" s="207"/>
      <c r="H29" s="207"/>
      <c r="I29" s="203"/>
      <c r="J29" s="207"/>
      <c r="K29" s="203"/>
      <c r="L29" s="203"/>
    </row>
    <row r="30" spans="1:16" ht="15" customHeight="1" x14ac:dyDescent="0.25">
      <c r="A30" s="205"/>
      <c r="B30" s="205"/>
      <c r="C30" s="205"/>
      <c r="D30" s="205"/>
      <c r="E30" s="205"/>
      <c r="F30" s="203"/>
      <c r="G30" s="207"/>
      <c r="H30" s="207"/>
      <c r="I30" s="203"/>
      <c r="J30" s="207"/>
      <c r="K30" s="203"/>
      <c r="L30" s="203"/>
    </row>
    <row r="31" spans="1:16" ht="15" customHeight="1" x14ac:dyDescent="0.25">
      <c r="A31" s="205"/>
      <c r="B31" s="205"/>
      <c r="C31" s="205"/>
      <c r="D31" s="205"/>
      <c r="E31" s="205"/>
      <c r="F31" s="203"/>
      <c r="G31" s="207"/>
      <c r="H31" s="207"/>
      <c r="I31" s="203"/>
      <c r="J31" s="207"/>
      <c r="K31" s="203"/>
      <c r="L31" s="203"/>
    </row>
    <row r="32" spans="1:16" ht="15" customHeight="1" x14ac:dyDescent="0.25">
      <c r="A32" s="205"/>
      <c r="B32" s="205"/>
      <c r="C32" s="205"/>
      <c r="D32" s="205"/>
      <c r="E32" s="205"/>
      <c r="F32" s="203"/>
      <c r="G32" s="208"/>
      <c r="H32" s="208"/>
      <c r="I32" s="203"/>
      <c r="J32" s="207"/>
      <c r="K32" s="203"/>
      <c r="L32" s="203"/>
    </row>
    <row r="33" spans="1:12" ht="15" customHeight="1" x14ac:dyDescent="0.25">
      <c r="A33" s="205"/>
      <c r="B33" s="205"/>
      <c r="C33" s="205"/>
      <c r="D33" s="205"/>
      <c r="E33" s="205"/>
      <c r="F33" s="203"/>
      <c r="G33" s="208"/>
      <c r="H33" s="208"/>
      <c r="I33" s="203"/>
      <c r="J33" s="207"/>
      <c r="K33" s="203"/>
      <c r="L33" s="203"/>
    </row>
    <row r="34" spans="1:12" ht="15" customHeight="1" x14ac:dyDescent="0.25">
      <c r="A34" s="205"/>
      <c r="B34" s="205"/>
      <c r="C34" s="205"/>
      <c r="D34" s="205"/>
      <c r="E34" s="205"/>
      <c r="F34" s="203"/>
      <c r="G34" s="208"/>
      <c r="H34" s="208"/>
      <c r="I34" s="203"/>
      <c r="J34" s="207"/>
      <c r="K34" s="203"/>
      <c r="L34" s="203"/>
    </row>
    <row r="35" spans="1:12" ht="15" customHeight="1" x14ac:dyDescent="0.25">
      <c r="A35" s="205"/>
      <c r="B35" s="205"/>
      <c r="C35" s="205"/>
      <c r="D35" s="205"/>
      <c r="E35" s="205"/>
      <c r="F35" s="203"/>
      <c r="G35" s="208"/>
      <c r="H35" s="208"/>
      <c r="I35" s="203"/>
      <c r="J35" s="207"/>
      <c r="K35" s="203"/>
      <c r="L35" s="203"/>
    </row>
  </sheetData>
  <mergeCells count="5">
    <mergeCell ref="M1:N1"/>
    <mergeCell ref="O1:P1"/>
    <mergeCell ref="M6:P18"/>
    <mergeCell ref="M3:P5"/>
    <mergeCell ref="M19:P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12" sqref="B12"/>
    </sheetView>
  </sheetViews>
  <sheetFormatPr defaultRowHeight="15" x14ac:dyDescent="0.25"/>
  <cols>
    <col min="1" max="2" width="20" customWidth="1"/>
    <col min="3" max="3" width="35.7109375" customWidth="1"/>
  </cols>
  <sheetData>
    <row r="1" spans="1:3" x14ac:dyDescent="0.25">
      <c r="A1" s="215" t="s">
        <v>1</v>
      </c>
      <c r="B1" s="215" t="s">
        <v>233</v>
      </c>
      <c r="C1" s="215" t="s">
        <v>234</v>
      </c>
    </row>
    <row r="2" spans="1:3" x14ac:dyDescent="0.25">
      <c r="A2" s="279" t="s">
        <v>257</v>
      </c>
      <c r="B2" s="279"/>
      <c r="C2" s="279"/>
    </row>
    <row r="3" spans="1:3" x14ac:dyDescent="0.25">
      <c r="A3" s="279"/>
      <c r="B3" s="279"/>
      <c r="C3" s="279"/>
    </row>
    <row r="4" spans="1:3" x14ac:dyDescent="0.25">
      <c r="A4" s="280" t="s">
        <v>258</v>
      </c>
      <c r="B4" s="280"/>
      <c r="C4" s="280"/>
    </row>
    <row r="5" spans="1:3" x14ac:dyDescent="0.25">
      <c r="A5" s="280"/>
      <c r="B5" s="280"/>
      <c r="C5" s="280"/>
    </row>
    <row r="6" spans="1:3" x14ac:dyDescent="0.25">
      <c r="A6" s="280"/>
      <c r="B6" s="280"/>
      <c r="C6" s="280"/>
    </row>
  </sheetData>
  <mergeCells count="2">
    <mergeCell ref="A2:C3"/>
    <mergeCell ref="A4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ОТЧЕТ ПРОДАВЦА</vt:lpstr>
      <vt:lpstr>АПРЕЛЬ 17</vt:lpstr>
      <vt:lpstr>данные по возврату и обмену</vt:lpstr>
      <vt:lpstr>книга налоги</vt:lpstr>
      <vt:lpstr>бух справка</vt:lpstr>
      <vt:lpstr>реестр с гугл диска</vt:lpstr>
      <vt:lpstr>отказы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2017-04-27T09:43:18Z</dcterms:modified>
</cp:coreProperties>
</file>