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0" yWindow="460" windowWidth="18300" windowHeight="14620" activeTab="1"/>
  </bookViews>
  <sheets>
    <sheet name="Дисциплины" sheetId="1" r:id="rId1"/>
    <sheet name="ФамилияИО1" sheetId="2" r:id="rId2"/>
    <sheet name="Форма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Q13" authorId="0">
      <text>
        <r>
          <rPr>
            <sz val="10"/>
            <color indexed="8"/>
            <rFont val="DejaVu Sans"/>
            <family val="0"/>
          </rPr>
          <t>Кол-во недель X 3 часа в неделю</t>
        </r>
      </text>
    </comment>
    <comment ref="AP52" authorId="0">
      <text>
        <r>
          <rPr>
            <sz val="10"/>
            <color indexed="8"/>
            <rFont val="DejaVu Sans"/>
            <family val="0"/>
          </rPr>
          <t>0,15 * кол.недель * 6 дней в нед.* кол. студентов</t>
        </r>
      </text>
    </comment>
    <comment ref="AQ68" authorId="0">
      <text>
        <r>
          <rPr>
            <sz val="10"/>
            <color indexed="8"/>
            <rFont val="DejaVu Sans"/>
            <family val="0"/>
          </rPr>
          <t>Кол-во недель *
6 дней в неделю *
Кол-во студентов * 0,84 часа — не знаю почему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P52" authorId="0">
      <text>
        <r>
          <rPr>
            <sz val="10"/>
            <color indexed="8"/>
            <rFont val="DejaVu Sans"/>
            <family val="0"/>
          </rPr>
          <t>0,15 * кол.недель * 6 дней в нед.* кол. студентов</t>
        </r>
      </text>
    </comment>
    <comment ref="AQ68" authorId="0">
      <text>
        <r>
          <rPr>
            <sz val="10"/>
            <color indexed="8"/>
            <rFont val="DejaVu Sans"/>
            <family val="0"/>
          </rPr>
          <t>Кол-во недель *
6 дней в неделю *
Кол-во студентов * 0,84 часа — не знаю почему</t>
        </r>
      </text>
    </comment>
  </commentList>
</comments>
</file>

<file path=xl/sharedStrings.xml><?xml version="1.0" encoding="utf-8"?>
<sst xmlns="http://schemas.openxmlformats.org/spreadsheetml/2006/main" count="203" uniqueCount="69">
  <si>
    <t>Код</t>
  </si>
  <si>
    <t>Итого</t>
  </si>
  <si>
    <t>Магистров</t>
  </si>
  <si>
    <t>Бакалавров</t>
  </si>
  <si>
    <t>Студентов</t>
  </si>
  <si>
    <t>Исходные данные</t>
  </si>
  <si>
    <t>Расчёты</t>
  </si>
  <si>
    <t>Результаты</t>
  </si>
  <si>
    <t>Группы</t>
  </si>
  <si>
    <t>Семестр</t>
  </si>
  <si>
    <t>Групп</t>
  </si>
  <si>
    <t>Бюджет</t>
  </si>
  <si>
    <t>Контракт</t>
  </si>
  <si>
    <t>Дипломников</t>
  </si>
  <si>
    <t>Аспирантов</t>
  </si>
  <si>
    <t>Дисциплины</t>
  </si>
  <si>
    <t>Лекции</t>
  </si>
  <si>
    <t>Лабораторные</t>
  </si>
  <si>
    <t>Практика</t>
  </si>
  <si>
    <t>Семинары</t>
  </si>
  <si>
    <t>Индивид.</t>
  </si>
  <si>
    <t>КП (дип.пр.)</t>
  </si>
  <si>
    <t>КР (конс.д.пр.)</t>
  </si>
  <si>
    <t>Зачёт</t>
  </si>
  <si>
    <t>Экзамен</t>
  </si>
  <si>
    <t>Учебная пр.</t>
  </si>
  <si>
    <t>Произв. пр.</t>
  </si>
  <si>
    <t>РГР, РПР, реферат</t>
  </si>
  <si>
    <t>Контрольные работы</t>
  </si>
  <si>
    <t>Подгрупп</t>
  </si>
  <si>
    <t>Лаб. работы, шт.</t>
  </si>
  <si>
    <t>Консульт</t>
  </si>
  <si>
    <t>Защита лаб. работ</t>
  </si>
  <si>
    <t>Практические, семинары</t>
  </si>
  <si>
    <t>Консультации перед экзаменами</t>
  </si>
  <si>
    <t>Индивид. занятия</t>
  </si>
  <si>
    <t>Курсовые работы</t>
  </si>
  <si>
    <t>Курсовые проекты</t>
  </si>
  <si>
    <t>Руковод. дипломн. проектами</t>
  </si>
  <si>
    <t>Консульт. дипломн. проектов</t>
  </si>
  <si>
    <t>Преддипл. практика</t>
  </si>
  <si>
    <t>Производственная практика</t>
  </si>
  <si>
    <t>Госэкзамен</t>
  </si>
  <si>
    <t>Аспирант</t>
  </si>
  <si>
    <t>Вып. работа бакалавра</t>
  </si>
  <si>
    <t>Руководство магистра</t>
  </si>
  <si>
    <t>Магистерские диссертации</t>
  </si>
  <si>
    <t>Разное (ГАК, ГЭК и др.)</t>
  </si>
  <si>
    <t>ВТМ</t>
  </si>
  <si>
    <t>ИТ</t>
  </si>
  <si>
    <t>ВТ</t>
  </si>
  <si>
    <t>УТ</t>
  </si>
  <si>
    <t>Дисциплины1</t>
  </si>
  <si>
    <t>Дисциплины2</t>
  </si>
  <si>
    <t>Дисциплины3</t>
  </si>
  <si>
    <t>Дисциплины4</t>
  </si>
  <si>
    <t>Дисциплины5</t>
  </si>
  <si>
    <t>Дисциплины6</t>
  </si>
  <si>
    <t>Дисциплины7</t>
  </si>
  <si>
    <t>Дисциплины11</t>
  </si>
  <si>
    <t>Дисциплины12</t>
  </si>
  <si>
    <t>Дисциплины13</t>
  </si>
  <si>
    <t>Дисциплины14</t>
  </si>
  <si>
    <t>Дисциплины15</t>
  </si>
  <si>
    <t>Дисциплины16</t>
  </si>
  <si>
    <t>Дисциплины17</t>
  </si>
  <si>
    <t>ФамилияИО1</t>
  </si>
  <si>
    <t>ФамилияИО2</t>
  </si>
  <si>
    <t>т.д.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</si>
</sst>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&quot;-&quot;0.00"/>
  </numFmts>
  <fonts count="42">
    <font>
      <sz val="11"/>
      <color theme="1"/>
      <name val="Arial"/>
      <family val="2"/>
    </font>
    <font>
      <sz val="12"/>
      <color indexed="8"/>
      <name val="Calibri"/>
      <family val="2"/>
    </font>
    <font>
      <sz val="10"/>
      <color indexed="8"/>
      <name val="DejaVu Sans"/>
      <family val="0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94BD5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/>
      <protection/>
    </xf>
    <xf numFmtId="0" fontId="40" fillId="0" borderId="0">
      <alignment/>
      <protection/>
    </xf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textRotation="90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textRotation="90"/>
    </xf>
    <xf numFmtId="0" fontId="0" fillId="36" borderId="0" xfId="0" applyFill="1" applyAlignment="1">
      <alignment/>
    </xf>
    <xf numFmtId="0" fontId="0" fillId="20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Heading" xfId="61"/>
    <cellStyle name="Heading1" xfId="62"/>
    <cellStyle name="Result" xfId="63"/>
    <cellStyle name="Result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A77"/>
  <sheetViews>
    <sheetView zoomScalePageLayoutView="0" workbookViewId="0" topLeftCell="A2">
      <selection activeCell="B17" sqref="B17"/>
    </sheetView>
  </sheetViews>
  <sheetFormatPr defaultColWidth="8.875" defaultRowHeight="14.25"/>
  <cols>
    <col min="1" max="1" width="6.875" style="0" customWidth="1"/>
    <col min="2" max="2" width="10.875" style="0" bestFit="1" customWidth="1"/>
    <col min="3" max="3" width="4.625" style="0" customWidth="1"/>
    <col min="4" max="11" width="3.125" style="0" customWidth="1"/>
    <col min="12" max="12" width="50.125" style="0" customWidth="1"/>
    <col min="13" max="25" width="3.125" style="0" customWidth="1"/>
    <col min="26" max="26" width="4.125" style="0" customWidth="1"/>
    <col min="27" max="28" width="3.125" style="0" customWidth="1"/>
    <col min="29" max="29" width="5.125" style="0" customWidth="1"/>
    <col min="30" max="30" width="4.625" style="0" customWidth="1"/>
    <col min="31" max="31" width="5.50390625" style="0" customWidth="1"/>
    <col min="32" max="32" width="4.125" style="0" customWidth="1"/>
    <col min="33" max="33" width="4.375" style="0" customWidth="1"/>
    <col min="34" max="34" width="4.625" style="0" customWidth="1"/>
    <col min="35" max="36" width="3.125" style="0" customWidth="1"/>
    <col min="37" max="37" width="4.00390625" style="0" customWidth="1"/>
    <col min="38" max="38" width="5.625" style="0" customWidth="1"/>
    <col min="39" max="39" width="6.125" style="0" customWidth="1"/>
    <col min="40" max="40" width="4.50390625" style="0" customWidth="1"/>
    <col min="41" max="41" width="3.125" style="0" customWidth="1"/>
    <col min="42" max="42" width="6.375" style="0" customWidth="1"/>
    <col min="43" max="43" width="4.125" style="0" customWidth="1"/>
    <col min="44" max="44" width="4.00390625" style="0" customWidth="1"/>
    <col min="45" max="45" width="4.625" style="0" customWidth="1"/>
    <col min="46" max="46" width="4.50390625" style="0" customWidth="1"/>
    <col min="47" max="47" width="5.375" style="0" customWidth="1"/>
    <col min="48" max="49" width="3.125" style="0" customWidth="1"/>
    <col min="50" max="50" width="5.50390625" style="0" customWidth="1"/>
    <col min="51" max="53" width="10.625" style="0" customWidth="1"/>
  </cols>
  <sheetData>
    <row r="2" spans="6:51" ht="14.25">
      <c r="F2" s="1" t="s">
        <v>4</v>
      </c>
      <c r="G2" s="1"/>
      <c r="H2" s="1"/>
      <c r="I2" s="1"/>
      <c r="J2" s="1"/>
      <c r="K2" s="1"/>
      <c r="M2" s="2" t="s">
        <v>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6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t="s">
        <v>7</v>
      </c>
    </row>
    <row r="3" spans="2:53" ht="206.25">
      <c r="B3" t="s">
        <v>0</v>
      </c>
      <c r="C3" s="4" t="s">
        <v>8</v>
      </c>
      <c r="D3" s="4" t="s">
        <v>9</v>
      </c>
      <c r="E3" s="4" t="s">
        <v>10</v>
      </c>
      <c r="F3" s="7" t="s">
        <v>11</v>
      </c>
      <c r="G3" s="7" t="s">
        <v>12</v>
      </c>
      <c r="H3" s="7" t="s">
        <v>13</v>
      </c>
      <c r="I3" s="7" t="s">
        <v>3</v>
      </c>
      <c r="J3" s="7" t="s">
        <v>2</v>
      </c>
      <c r="K3" s="7" t="s">
        <v>14</v>
      </c>
      <c r="L3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  <c r="Z3" s="7" t="s">
        <v>29</v>
      </c>
      <c r="AA3" s="7" t="s">
        <v>30</v>
      </c>
      <c r="AB3" s="7" t="s">
        <v>16</v>
      </c>
      <c r="AC3" s="7" t="s">
        <v>31</v>
      </c>
      <c r="AD3" s="7" t="s">
        <v>17</v>
      </c>
      <c r="AE3" s="7" t="s">
        <v>32</v>
      </c>
      <c r="AF3" s="7" t="s">
        <v>33</v>
      </c>
      <c r="AG3" s="7" t="s">
        <v>23</v>
      </c>
      <c r="AH3" s="7" t="s">
        <v>24</v>
      </c>
      <c r="AI3" s="7" t="s">
        <v>34</v>
      </c>
      <c r="AJ3" s="7" t="s">
        <v>35</v>
      </c>
      <c r="AK3" s="7" t="s">
        <v>27</v>
      </c>
      <c r="AL3" s="7" t="s">
        <v>36</v>
      </c>
      <c r="AM3" s="7" t="s">
        <v>37</v>
      </c>
      <c r="AN3" s="7" t="s">
        <v>38</v>
      </c>
      <c r="AO3" s="7" t="s">
        <v>39</v>
      </c>
      <c r="AP3" s="7" t="s">
        <v>40</v>
      </c>
      <c r="AQ3" s="7" t="s">
        <v>41</v>
      </c>
      <c r="AR3" s="7" t="s">
        <v>28</v>
      </c>
      <c r="AS3" s="7" t="s">
        <v>42</v>
      </c>
      <c r="AT3" s="7" t="s">
        <v>43</v>
      </c>
      <c r="AU3" s="7" t="s">
        <v>44</v>
      </c>
      <c r="AV3" s="7" t="s">
        <v>45</v>
      </c>
      <c r="AW3" s="7" t="s">
        <v>46</v>
      </c>
      <c r="AX3" s="7" t="s">
        <v>47</v>
      </c>
      <c r="AY3" t="s">
        <v>1</v>
      </c>
      <c r="AZ3" t="s">
        <v>11</v>
      </c>
      <c r="BA3" t="s">
        <v>12</v>
      </c>
    </row>
    <row r="4" spans="4:53" ht="14.25">
      <c r="D4">
        <v>1</v>
      </c>
      <c r="F4" s="5">
        <v>3</v>
      </c>
      <c r="G4" s="5">
        <v>0</v>
      </c>
      <c r="H4" s="5">
        <v>0</v>
      </c>
      <c r="I4" s="5">
        <v>0</v>
      </c>
      <c r="J4" s="5">
        <v>0</v>
      </c>
      <c r="K4" s="5"/>
      <c r="L4" t="s">
        <v>52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>
        <v>1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>
        <f>K4*50</f>
        <v>0</v>
      </c>
      <c r="AU4" s="5"/>
      <c r="AV4" s="5"/>
      <c r="AW4" s="5"/>
      <c r="AX4" s="5"/>
      <c r="AY4">
        <f aca="true" t="shared" si="0" ref="AY4:AY17">SUM(AB4:AX4)</f>
        <v>0</v>
      </c>
      <c r="AZ4">
        <f aca="true" t="shared" si="1" ref="AZ4:AZ17">AY4/(F4+G4)*F4</f>
        <v>0</v>
      </c>
      <c r="BA4">
        <f aca="true" t="shared" si="2" ref="BA4:BA17">AY4-AZ4</f>
        <v>0</v>
      </c>
    </row>
    <row r="5" spans="2:53" ht="14.25">
      <c r="B5" t="s">
        <v>66</v>
      </c>
      <c r="C5" t="s">
        <v>48</v>
      </c>
      <c r="D5">
        <v>3</v>
      </c>
      <c r="E5">
        <v>1</v>
      </c>
      <c r="F5" s="5">
        <v>15</v>
      </c>
      <c r="G5" s="5">
        <v>9</v>
      </c>
      <c r="H5" s="5"/>
      <c r="I5" s="5"/>
      <c r="J5" s="5"/>
      <c r="K5" s="5"/>
      <c r="L5" t="s">
        <v>53</v>
      </c>
      <c r="M5" s="5">
        <v>12</v>
      </c>
      <c r="N5" s="5">
        <v>24</v>
      </c>
      <c r="O5" s="5"/>
      <c r="P5" s="5">
        <v>12</v>
      </c>
      <c r="Q5" s="5">
        <v>10</v>
      </c>
      <c r="R5" s="5"/>
      <c r="S5" s="5"/>
      <c r="T5" s="5">
        <v>1</v>
      </c>
      <c r="U5" s="5"/>
      <c r="V5" s="5"/>
      <c r="W5" s="5"/>
      <c r="X5" s="5">
        <v>2</v>
      </c>
      <c r="Y5" s="5">
        <v>0</v>
      </c>
      <c r="Z5" s="5">
        <v>1</v>
      </c>
      <c r="AA5" s="5">
        <v>6</v>
      </c>
      <c r="AB5" s="5">
        <f aca="true" t="shared" si="3" ref="AB5:AB17">M5</f>
        <v>12</v>
      </c>
      <c r="AC5" s="5">
        <f aca="true" t="shared" si="4" ref="AC5:AC17">IF(Q5=0,0.05*AB5*E5,0)</f>
        <v>0</v>
      </c>
      <c r="AD5" s="5">
        <f aca="true" t="shared" si="5" ref="AD5:AD17">N5*2*E5*Z5</f>
        <v>48</v>
      </c>
      <c r="AE5" s="5">
        <f>IF(Z5=0,0,0.065*AA5*(F5+G5)/Дисциплины!Z5*Z5)</f>
        <v>9.36</v>
      </c>
      <c r="AF5" s="5">
        <f aca="true" t="shared" si="6" ref="AF5:AF17">(O5+P5)*E5*Z5</f>
        <v>12</v>
      </c>
      <c r="AG5" s="5">
        <f aca="true" t="shared" si="7" ref="AG5:AG17">T5*0.2*(F5+G5)</f>
        <v>4.800000000000001</v>
      </c>
      <c r="AH5" s="5">
        <f aca="true" t="shared" si="8" ref="AH5:AH17">IF(AS5&gt;0,0,U5*0.3*(F5+G5))</f>
        <v>0</v>
      </c>
      <c r="AI5" s="5">
        <f aca="true" t="shared" si="9" ref="AI5:AI17">IF(AH5&gt;0,2*E5,0)</f>
        <v>0</v>
      </c>
      <c r="AJ5" s="5">
        <f aca="true" t="shared" si="10" ref="AJ5:AJ17">Q5*E5</f>
        <v>10</v>
      </c>
      <c r="AK5">
        <f aca="true" t="shared" si="11" ref="AK5:AK17">0.3*X5*(F5+G5)</f>
        <v>14.399999999999999</v>
      </c>
      <c r="AL5">
        <f aca="true" t="shared" si="12" ref="AL5:AL17">IF(E5=0,0,S5*(1.25*($F5+$G5)))</f>
        <v>0</v>
      </c>
      <c r="AM5">
        <f aca="true" t="shared" si="13" ref="AM5:AM17">IF(E5=0,0,R5*(1.5*($F5+$G5)))</f>
        <v>0</v>
      </c>
      <c r="AN5">
        <f aca="true" t="shared" si="14" ref="AN5:AN17">IF(E5=0,20*H5*R5,0)</f>
        <v>0</v>
      </c>
      <c r="AO5">
        <f aca="true" t="shared" si="15" ref="AO5:AO17">IF(E5=0,2*H5*S5,0)</f>
        <v>0</v>
      </c>
      <c r="AR5">
        <f aca="true" t="shared" si="16" ref="AR5:AR17">0.2*Y5*(F5+G5)</f>
        <v>0</v>
      </c>
      <c r="AS5">
        <f aca="true" t="shared" si="17" ref="AS5:AS17">(I5+H5)*0.5*4*Z5*U5</f>
        <v>0</v>
      </c>
      <c r="AY5">
        <f t="shared" si="0"/>
        <v>110.56</v>
      </c>
      <c r="AZ5">
        <f t="shared" si="1"/>
        <v>69.1</v>
      </c>
      <c r="BA5">
        <f t="shared" si="2"/>
        <v>41.46000000000001</v>
      </c>
    </row>
    <row r="6" spans="3:53" ht="14.25">
      <c r="C6" t="s">
        <v>48</v>
      </c>
      <c r="D6">
        <v>3</v>
      </c>
      <c r="E6">
        <v>1</v>
      </c>
      <c r="F6" s="5">
        <v>15</v>
      </c>
      <c r="G6" s="5">
        <v>9</v>
      </c>
      <c r="H6" s="5"/>
      <c r="I6" s="5"/>
      <c r="J6" s="5"/>
      <c r="K6" s="5"/>
      <c r="L6" t="s">
        <v>54</v>
      </c>
      <c r="M6" s="5">
        <v>12</v>
      </c>
      <c r="N6" s="5">
        <v>24</v>
      </c>
      <c r="O6" s="5"/>
      <c r="P6" s="5"/>
      <c r="Q6" s="5">
        <v>10</v>
      </c>
      <c r="R6" s="5"/>
      <c r="S6" s="5"/>
      <c r="T6" s="5"/>
      <c r="U6" s="5">
        <v>1</v>
      </c>
      <c r="V6" s="5"/>
      <c r="W6" s="5"/>
      <c r="X6" s="5"/>
      <c r="Y6" s="5"/>
      <c r="Z6" s="5">
        <v>1</v>
      </c>
      <c r="AA6" s="5">
        <v>9</v>
      </c>
      <c r="AB6" s="5">
        <f t="shared" si="3"/>
        <v>12</v>
      </c>
      <c r="AC6" s="5">
        <f t="shared" si="4"/>
        <v>0</v>
      </c>
      <c r="AD6" s="5">
        <f t="shared" si="5"/>
        <v>48</v>
      </c>
      <c r="AE6" s="5">
        <f>IF(Z6=0,0,0.065*AA6*(F6+G6)/Дисциплины!Z6*Z6)</f>
        <v>14.04</v>
      </c>
      <c r="AF6" s="5">
        <f t="shared" si="6"/>
        <v>0</v>
      </c>
      <c r="AG6" s="5">
        <f t="shared" si="7"/>
        <v>0</v>
      </c>
      <c r="AH6" s="5">
        <f t="shared" si="8"/>
        <v>7.199999999999999</v>
      </c>
      <c r="AI6" s="5">
        <f t="shared" si="9"/>
        <v>2</v>
      </c>
      <c r="AJ6" s="5">
        <f t="shared" si="10"/>
        <v>10</v>
      </c>
      <c r="AK6">
        <f t="shared" si="11"/>
        <v>0</v>
      </c>
      <c r="AL6">
        <f t="shared" si="12"/>
        <v>0</v>
      </c>
      <c r="AM6">
        <f t="shared" si="13"/>
        <v>0</v>
      </c>
      <c r="AN6">
        <f t="shared" si="14"/>
        <v>0</v>
      </c>
      <c r="AO6">
        <f t="shared" si="15"/>
        <v>0</v>
      </c>
      <c r="AR6">
        <f t="shared" si="16"/>
        <v>0</v>
      </c>
      <c r="AS6">
        <f t="shared" si="17"/>
        <v>0</v>
      </c>
      <c r="AY6">
        <f t="shared" si="0"/>
        <v>93.24</v>
      </c>
      <c r="AZ6">
        <f t="shared" si="1"/>
        <v>58.275</v>
      </c>
      <c r="BA6">
        <f t="shared" si="2"/>
        <v>34.964999999999996</v>
      </c>
    </row>
    <row r="7" spans="3:53" ht="14.25">
      <c r="C7" t="s">
        <v>48</v>
      </c>
      <c r="D7">
        <v>3</v>
      </c>
      <c r="E7">
        <v>1</v>
      </c>
      <c r="F7" s="5">
        <v>15</v>
      </c>
      <c r="G7" s="5">
        <v>9</v>
      </c>
      <c r="H7" s="5"/>
      <c r="I7" s="5"/>
      <c r="J7" s="5"/>
      <c r="K7" s="5"/>
      <c r="L7" t="s">
        <v>55</v>
      </c>
      <c r="M7" s="5">
        <v>24</v>
      </c>
      <c r="N7" s="5">
        <v>24</v>
      </c>
      <c r="O7" s="5">
        <v>12</v>
      </c>
      <c r="P7" s="5"/>
      <c r="Q7" s="5"/>
      <c r="R7" s="5"/>
      <c r="S7" s="5"/>
      <c r="T7" s="5">
        <v>1</v>
      </c>
      <c r="U7" s="5"/>
      <c r="V7" s="5"/>
      <c r="W7" s="5"/>
      <c r="X7" s="5"/>
      <c r="Y7" s="5">
        <v>3</v>
      </c>
      <c r="Z7" s="5">
        <v>1</v>
      </c>
      <c r="AA7" s="5">
        <v>4</v>
      </c>
      <c r="AB7" s="5">
        <f t="shared" si="3"/>
        <v>24</v>
      </c>
      <c r="AC7" s="5">
        <f t="shared" si="4"/>
        <v>1.2000000000000002</v>
      </c>
      <c r="AD7" s="5">
        <f t="shared" si="5"/>
        <v>48</v>
      </c>
      <c r="AE7" s="5">
        <f>IF(Z7=0,0,0.065*AA7*(F7+G7)/Дисциплины!Z7*Z7)</f>
        <v>6.24</v>
      </c>
      <c r="AF7" s="5">
        <f t="shared" si="6"/>
        <v>12</v>
      </c>
      <c r="AG7" s="5">
        <f t="shared" si="7"/>
        <v>4.800000000000001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>
        <f t="shared" si="11"/>
        <v>0</v>
      </c>
      <c r="AL7">
        <f t="shared" si="12"/>
        <v>0</v>
      </c>
      <c r="AM7">
        <f t="shared" si="13"/>
        <v>0</v>
      </c>
      <c r="AN7">
        <f t="shared" si="14"/>
        <v>0</v>
      </c>
      <c r="AO7">
        <f t="shared" si="15"/>
        <v>0</v>
      </c>
      <c r="AR7">
        <f t="shared" si="16"/>
        <v>14.400000000000002</v>
      </c>
      <c r="AS7">
        <f t="shared" si="17"/>
        <v>0</v>
      </c>
      <c r="AY7">
        <f t="shared" si="0"/>
        <v>110.64</v>
      </c>
      <c r="AZ7">
        <f t="shared" si="1"/>
        <v>69.15</v>
      </c>
      <c r="BA7">
        <f t="shared" si="2"/>
        <v>41.489999999999995</v>
      </c>
    </row>
    <row r="8" spans="2:53" ht="14.25">
      <c r="B8" t="s">
        <v>66</v>
      </c>
      <c r="C8" t="s">
        <v>48</v>
      </c>
      <c r="D8">
        <v>3</v>
      </c>
      <c r="E8">
        <v>1</v>
      </c>
      <c r="F8" s="5">
        <v>15</v>
      </c>
      <c r="G8" s="5">
        <v>9</v>
      </c>
      <c r="H8" s="5"/>
      <c r="I8" s="5"/>
      <c r="J8" s="5"/>
      <c r="K8" s="5"/>
      <c r="L8" t="s">
        <v>56</v>
      </c>
      <c r="M8" s="5">
        <v>12</v>
      </c>
      <c r="N8" s="5">
        <v>36</v>
      </c>
      <c r="O8" s="5"/>
      <c r="P8" s="5"/>
      <c r="Q8" s="5"/>
      <c r="R8" s="5"/>
      <c r="S8" s="5"/>
      <c r="T8" s="5"/>
      <c r="U8" s="5">
        <v>1</v>
      </c>
      <c r="V8" s="5"/>
      <c r="W8" s="5"/>
      <c r="X8" s="5">
        <v>1</v>
      </c>
      <c r="Y8" s="5"/>
      <c r="Z8" s="5">
        <v>1</v>
      </c>
      <c r="AA8" s="5">
        <v>6</v>
      </c>
      <c r="AB8" s="5">
        <f t="shared" si="3"/>
        <v>12</v>
      </c>
      <c r="AC8" s="5">
        <f t="shared" si="4"/>
        <v>0.6000000000000001</v>
      </c>
      <c r="AD8" s="5">
        <f t="shared" si="5"/>
        <v>72</v>
      </c>
      <c r="AE8" s="5">
        <f>IF(Z8=0,0,0.065*AA8*(F8+G8)/Дисциплины!Z8*Z8)</f>
        <v>9.36</v>
      </c>
      <c r="AF8" s="5">
        <f t="shared" si="6"/>
        <v>0</v>
      </c>
      <c r="AG8" s="5">
        <f t="shared" si="7"/>
        <v>0</v>
      </c>
      <c r="AH8" s="5">
        <f t="shared" si="8"/>
        <v>7.199999999999999</v>
      </c>
      <c r="AI8" s="5">
        <f t="shared" si="9"/>
        <v>2</v>
      </c>
      <c r="AJ8" s="5">
        <f t="shared" si="10"/>
        <v>0</v>
      </c>
      <c r="AK8">
        <f t="shared" si="11"/>
        <v>7.199999999999999</v>
      </c>
      <c r="AL8">
        <f t="shared" si="12"/>
        <v>0</v>
      </c>
      <c r="AM8">
        <f t="shared" si="13"/>
        <v>0</v>
      </c>
      <c r="AN8">
        <f t="shared" si="14"/>
        <v>0</v>
      </c>
      <c r="AO8">
        <f t="shared" si="15"/>
        <v>0</v>
      </c>
      <c r="AR8">
        <f t="shared" si="16"/>
        <v>0</v>
      </c>
      <c r="AS8">
        <f t="shared" si="17"/>
        <v>0</v>
      </c>
      <c r="AY8">
        <f t="shared" si="0"/>
        <v>110.36</v>
      </c>
      <c r="AZ8">
        <f t="shared" si="1"/>
        <v>68.97500000000001</v>
      </c>
      <c r="BA8">
        <f t="shared" si="2"/>
        <v>41.38499999999999</v>
      </c>
    </row>
    <row r="9" spans="3:53" ht="14.25">
      <c r="C9" t="s">
        <v>48</v>
      </c>
      <c r="D9">
        <v>3</v>
      </c>
      <c r="E9">
        <v>1</v>
      </c>
      <c r="F9" s="5">
        <v>15</v>
      </c>
      <c r="G9" s="5">
        <v>9</v>
      </c>
      <c r="H9" s="5"/>
      <c r="I9" s="5"/>
      <c r="J9" s="5"/>
      <c r="K9" s="5"/>
      <c r="L9" t="s">
        <v>57</v>
      </c>
      <c r="M9" s="5"/>
      <c r="N9" s="5"/>
      <c r="O9" s="5"/>
      <c r="P9" s="5"/>
      <c r="Q9" s="5">
        <v>72</v>
      </c>
      <c r="R9" s="5"/>
      <c r="S9" s="5"/>
      <c r="T9" s="5">
        <v>1</v>
      </c>
      <c r="U9" s="5"/>
      <c r="V9" s="5"/>
      <c r="W9" s="5"/>
      <c r="X9" s="5"/>
      <c r="Y9" s="5"/>
      <c r="Z9" s="5">
        <v>1</v>
      </c>
      <c r="AA9" s="5"/>
      <c r="AB9" s="5">
        <f t="shared" si="3"/>
        <v>0</v>
      </c>
      <c r="AC9" s="5">
        <f t="shared" si="4"/>
        <v>0</v>
      </c>
      <c r="AD9" s="5">
        <f t="shared" si="5"/>
        <v>0</v>
      </c>
      <c r="AE9" s="5">
        <f>IF(Z9=0,0,0.065*AA9*(F9+G9)/Дисциплины!Z9*Z9)</f>
        <v>0</v>
      </c>
      <c r="AF9" s="5">
        <f t="shared" si="6"/>
        <v>0</v>
      </c>
      <c r="AG9" s="5">
        <f t="shared" si="7"/>
        <v>4.800000000000001</v>
      </c>
      <c r="AH9" s="5">
        <f t="shared" si="8"/>
        <v>0</v>
      </c>
      <c r="AI9" s="5">
        <f t="shared" si="9"/>
        <v>0</v>
      </c>
      <c r="AJ9" s="5">
        <f t="shared" si="10"/>
        <v>72</v>
      </c>
      <c r="AK9">
        <f t="shared" si="11"/>
        <v>0</v>
      </c>
      <c r="AL9">
        <f t="shared" si="12"/>
        <v>0</v>
      </c>
      <c r="AM9">
        <f t="shared" si="13"/>
        <v>0</v>
      </c>
      <c r="AN9">
        <f t="shared" si="14"/>
        <v>0</v>
      </c>
      <c r="AO9">
        <f t="shared" si="15"/>
        <v>0</v>
      </c>
      <c r="AR9">
        <f t="shared" si="16"/>
        <v>0</v>
      </c>
      <c r="AS9">
        <f t="shared" si="17"/>
        <v>0</v>
      </c>
      <c r="AY9">
        <f t="shared" si="0"/>
        <v>76.8</v>
      </c>
      <c r="AZ9">
        <f t="shared" si="1"/>
        <v>47.99999999999999</v>
      </c>
      <c r="BA9">
        <f t="shared" si="2"/>
        <v>28.800000000000004</v>
      </c>
    </row>
    <row r="10" spans="3:53" ht="14.25">
      <c r="C10" t="s">
        <v>48</v>
      </c>
      <c r="D10">
        <v>3</v>
      </c>
      <c r="E10">
        <v>1</v>
      </c>
      <c r="F10" s="5">
        <v>15</v>
      </c>
      <c r="G10" s="5">
        <v>9</v>
      </c>
      <c r="H10" s="5"/>
      <c r="I10" s="5"/>
      <c r="J10" s="5">
        <f>F10+G10</f>
        <v>24</v>
      </c>
      <c r="K10" s="5"/>
      <c r="L10" t="s">
        <v>58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1</v>
      </c>
      <c r="AA10" s="5"/>
      <c r="AB10" s="5">
        <f t="shared" si="3"/>
        <v>0</v>
      </c>
      <c r="AC10" s="5">
        <f t="shared" si="4"/>
        <v>0</v>
      </c>
      <c r="AD10" s="5">
        <f t="shared" si="5"/>
        <v>0</v>
      </c>
      <c r="AE10" s="5">
        <f>IF(Z10=0,0,0.065*AA10*(F10+G10)/Дисциплины!Z10*Z10)</f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>
        <f t="shared" si="11"/>
        <v>0</v>
      </c>
      <c r="AL10">
        <f t="shared" si="12"/>
        <v>0</v>
      </c>
      <c r="AM10">
        <f t="shared" si="13"/>
        <v>0</v>
      </c>
      <c r="AN10">
        <f t="shared" si="14"/>
        <v>0</v>
      </c>
      <c r="AO10">
        <f t="shared" si="15"/>
        <v>0</v>
      </c>
      <c r="AR10">
        <f t="shared" si="16"/>
        <v>0</v>
      </c>
      <c r="AS10">
        <f t="shared" si="17"/>
        <v>0</v>
      </c>
      <c r="AV10">
        <f>30*J10</f>
        <v>720</v>
      </c>
      <c r="AY10">
        <f t="shared" si="0"/>
        <v>720</v>
      </c>
      <c r="AZ10">
        <f t="shared" si="1"/>
        <v>450</v>
      </c>
      <c r="BA10">
        <f t="shared" si="2"/>
        <v>270</v>
      </c>
    </row>
    <row r="11" spans="3:53" ht="14.25">
      <c r="C11" t="s">
        <v>48</v>
      </c>
      <c r="D11">
        <v>4</v>
      </c>
      <c r="E11">
        <v>1</v>
      </c>
      <c r="F11" s="5">
        <v>15</v>
      </c>
      <c r="G11" s="5">
        <v>9</v>
      </c>
      <c r="H11" s="5"/>
      <c r="I11" s="5"/>
      <c r="J11" s="5">
        <f>F11+G11</f>
        <v>24</v>
      </c>
      <c r="K11" s="5"/>
      <c r="L11" t="s">
        <v>59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12</v>
      </c>
      <c r="X11" s="5"/>
      <c r="Y11" s="5"/>
      <c r="Z11" s="5"/>
      <c r="AA11" s="5"/>
      <c r="AB11" s="5">
        <f t="shared" si="3"/>
        <v>0</v>
      </c>
      <c r="AC11" s="5">
        <f t="shared" si="4"/>
        <v>0</v>
      </c>
      <c r="AD11" s="5">
        <f t="shared" si="5"/>
        <v>0</v>
      </c>
      <c r="AE11" s="5">
        <f>IF(Z11=0,0,0.065*AA11*(F11+G11)/Дисциплины!Z11*Z11)</f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>
        <f t="shared" si="11"/>
        <v>0</v>
      </c>
      <c r="AL11">
        <f t="shared" si="12"/>
        <v>0</v>
      </c>
      <c r="AM11">
        <f t="shared" si="13"/>
        <v>0</v>
      </c>
      <c r="AN11">
        <f t="shared" si="14"/>
        <v>0</v>
      </c>
      <c r="AO11">
        <f t="shared" si="15"/>
        <v>0</v>
      </c>
      <c r="AQ11">
        <f>0.15*W11*5*J11</f>
        <v>216</v>
      </c>
      <c r="AR11">
        <f t="shared" si="16"/>
        <v>0</v>
      </c>
      <c r="AS11">
        <f t="shared" si="17"/>
        <v>0</v>
      </c>
      <c r="AY11">
        <f t="shared" si="0"/>
        <v>216</v>
      </c>
      <c r="AZ11">
        <f t="shared" si="1"/>
        <v>135</v>
      </c>
      <c r="BA11">
        <f t="shared" si="2"/>
        <v>81</v>
      </c>
    </row>
    <row r="12" spans="3:53" ht="14.25">
      <c r="C12" t="s">
        <v>49</v>
      </c>
      <c r="D12">
        <v>8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t="s">
        <v>60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3"/>
        <v>0</v>
      </c>
      <c r="AC12" s="5">
        <f t="shared" si="4"/>
        <v>0</v>
      </c>
      <c r="AD12" s="5">
        <f t="shared" si="5"/>
        <v>0</v>
      </c>
      <c r="AE12" s="5">
        <f>IF(Z12=0,0,0.065*AA12*(F12+G12)/Дисциплины!Z12*Z12)</f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>
        <f t="shared" si="11"/>
        <v>0</v>
      </c>
      <c r="AL12">
        <f t="shared" si="12"/>
        <v>0</v>
      </c>
      <c r="AM12">
        <f t="shared" si="13"/>
        <v>0</v>
      </c>
      <c r="AN12">
        <f t="shared" si="14"/>
        <v>0</v>
      </c>
      <c r="AO12">
        <f t="shared" si="15"/>
        <v>0</v>
      </c>
      <c r="AR12">
        <f t="shared" si="16"/>
        <v>0</v>
      </c>
      <c r="AS12">
        <f t="shared" si="17"/>
        <v>0</v>
      </c>
      <c r="AY12">
        <f t="shared" si="0"/>
        <v>0</v>
      </c>
      <c r="AZ12">
        <f t="shared" si="1"/>
        <v>0</v>
      </c>
      <c r="BA12">
        <f t="shared" si="2"/>
        <v>0</v>
      </c>
    </row>
    <row r="13" spans="3:53" ht="14.25">
      <c r="C13" t="s">
        <v>50</v>
      </c>
      <c r="D13">
        <v>2</v>
      </c>
      <c r="E13">
        <v>2</v>
      </c>
      <c r="F13" s="5">
        <v>40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t="s">
        <v>61</v>
      </c>
      <c r="V13">
        <v>18</v>
      </c>
      <c r="AB13" s="5">
        <f t="shared" si="3"/>
        <v>0</v>
      </c>
      <c r="AC13" s="5">
        <f t="shared" si="4"/>
        <v>0</v>
      </c>
      <c r="AD13" s="5">
        <f t="shared" si="5"/>
        <v>0</v>
      </c>
      <c r="AE13" s="5">
        <f>IF(Z13=0,0,0.065*AA13*(F13+G13)/Дисциплины!Z13*Z13)</f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>
        <f t="shared" si="11"/>
        <v>0</v>
      </c>
      <c r="AL13">
        <f t="shared" si="12"/>
        <v>0</v>
      </c>
      <c r="AM13">
        <f t="shared" si="13"/>
        <v>0</v>
      </c>
      <c r="AN13">
        <f t="shared" si="14"/>
        <v>0</v>
      </c>
      <c r="AO13">
        <f t="shared" si="15"/>
        <v>0</v>
      </c>
      <c r="AQ13">
        <f>V13*3</f>
        <v>54</v>
      </c>
      <c r="AR13">
        <f t="shared" si="16"/>
        <v>0</v>
      </c>
      <c r="AS13">
        <f t="shared" si="17"/>
        <v>0</v>
      </c>
      <c r="AY13">
        <f t="shared" si="0"/>
        <v>54</v>
      </c>
      <c r="AZ13">
        <f t="shared" si="1"/>
        <v>54</v>
      </c>
      <c r="BA13">
        <f t="shared" si="2"/>
        <v>0</v>
      </c>
    </row>
    <row r="14" spans="2:53" ht="14.25">
      <c r="B14" t="s">
        <v>66</v>
      </c>
      <c r="C14" t="s">
        <v>51</v>
      </c>
      <c r="D14">
        <v>5</v>
      </c>
      <c r="E14">
        <v>1</v>
      </c>
      <c r="F14" s="5">
        <v>24</v>
      </c>
      <c r="G14" s="5">
        <v>4</v>
      </c>
      <c r="H14" s="5">
        <v>0</v>
      </c>
      <c r="I14" s="5">
        <v>0</v>
      </c>
      <c r="J14" s="5">
        <v>0</v>
      </c>
      <c r="K14" s="5">
        <v>0</v>
      </c>
      <c r="L14" t="s">
        <v>62</v>
      </c>
      <c r="M14" s="5">
        <v>36</v>
      </c>
      <c r="N14" s="5">
        <v>18</v>
      </c>
      <c r="O14" s="5"/>
      <c r="P14" s="5"/>
      <c r="Q14" s="5"/>
      <c r="R14" s="5"/>
      <c r="S14" s="5"/>
      <c r="T14" s="5"/>
      <c r="U14" s="5">
        <v>1</v>
      </c>
      <c r="V14" s="5"/>
      <c r="W14" s="5"/>
      <c r="X14" s="5"/>
      <c r="Y14" s="5"/>
      <c r="Z14" s="5">
        <v>1</v>
      </c>
      <c r="AA14" s="5">
        <v>6</v>
      </c>
      <c r="AB14" s="5">
        <f t="shared" si="3"/>
        <v>36</v>
      </c>
      <c r="AC14" s="5">
        <f t="shared" si="4"/>
        <v>1.8</v>
      </c>
      <c r="AD14" s="5">
        <f t="shared" si="5"/>
        <v>36</v>
      </c>
      <c r="AE14" s="5">
        <f>IF(Z14=0,0,0.065*AA14*(F14+G14)/Дисциплины!Z14*Z14)</f>
        <v>10.92</v>
      </c>
      <c r="AF14" s="5">
        <f t="shared" si="6"/>
        <v>0</v>
      </c>
      <c r="AG14" s="5">
        <f t="shared" si="7"/>
        <v>0</v>
      </c>
      <c r="AH14" s="5">
        <f t="shared" si="8"/>
        <v>8.4</v>
      </c>
      <c r="AI14" s="5">
        <f t="shared" si="9"/>
        <v>2</v>
      </c>
      <c r="AJ14" s="5">
        <f t="shared" si="10"/>
        <v>0</v>
      </c>
      <c r="AK14">
        <f t="shared" si="11"/>
        <v>0</v>
      </c>
      <c r="AL14">
        <f t="shared" si="12"/>
        <v>0</v>
      </c>
      <c r="AM14">
        <f t="shared" si="13"/>
        <v>0</v>
      </c>
      <c r="AN14">
        <f t="shared" si="14"/>
        <v>0</v>
      </c>
      <c r="AO14">
        <f t="shared" si="15"/>
        <v>0</v>
      </c>
      <c r="AR14">
        <f t="shared" si="16"/>
        <v>0</v>
      </c>
      <c r="AS14">
        <f t="shared" si="17"/>
        <v>0</v>
      </c>
      <c r="AY14">
        <f t="shared" si="0"/>
        <v>95.12</v>
      </c>
      <c r="AZ14">
        <f t="shared" si="1"/>
        <v>81.53142857142858</v>
      </c>
      <c r="BA14">
        <f t="shared" si="2"/>
        <v>13.588571428571427</v>
      </c>
    </row>
    <row r="15" spans="3:53" ht="14.25">
      <c r="C15" t="s">
        <v>50</v>
      </c>
      <c r="D15">
        <v>1</v>
      </c>
      <c r="E15">
        <v>2</v>
      </c>
      <c r="F15">
        <v>40</v>
      </c>
      <c r="G15">
        <v>0</v>
      </c>
      <c r="H15">
        <v>0</v>
      </c>
      <c r="I15">
        <v>0</v>
      </c>
      <c r="J15">
        <v>0</v>
      </c>
      <c r="K15">
        <v>0</v>
      </c>
      <c r="L15" t="s">
        <v>63</v>
      </c>
      <c r="M15">
        <v>36</v>
      </c>
      <c r="N15">
        <v>18</v>
      </c>
      <c r="U15">
        <v>1</v>
      </c>
      <c r="Z15">
        <v>1</v>
      </c>
      <c r="AA15">
        <v>5</v>
      </c>
      <c r="AB15" s="5">
        <f t="shared" si="3"/>
        <v>36</v>
      </c>
      <c r="AC15" s="5">
        <f t="shared" si="4"/>
        <v>3.6</v>
      </c>
      <c r="AD15" s="5">
        <f t="shared" si="5"/>
        <v>72</v>
      </c>
      <c r="AE15" s="5">
        <f>IF(Z15=0,0,0.065*AA15*(F15+G15)/Дисциплины!Z15*Z15)</f>
        <v>13</v>
      </c>
      <c r="AF15" s="5">
        <f t="shared" si="6"/>
        <v>0</v>
      </c>
      <c r="AG15" s="5">
        <f t="shared" si="7"/>
        <v>0</v>
      </c>
      <c r="AH15" s="5">
        <f t="shared" si="8"/>
        <v>12</v>
      </c>
      <c r="AI15" s="5">
        <f t="shared" si="9"/>
        <v>4</v>
      </c>
      <c r="AJ15" s="5">
        <f t="shared" si="10"/>
        <v>0</v>
      </c>
      <c r="AK15">
        <f t="shared" si="11"/>
        <v>0</v>
      </c>
      <c r="AL15">
        <f t="shared" si="12"/>
        <v>0</v>
      </c>
      <c r="AM15">
        <f t="shared" si="13"/>
        <v>0</v>
      </c>
      <c r="AN15">
        <f t="shared" si="14"/>
        <v>0</v>
      </c>
      <c r="AO15">
        <f t="shared" si="15"/>
        <v>0</v>
      </c>
      <c r="AR15">
        <f t="shared" si="16"/>
        <v>0</v>
      </c>
      <c r="AS15">
        <f t="shared" si="17"/>
        <v>0</v>
      </c>
      <c r="AY15">
        <f t="shared" si="0"/>
        <v>140.6</v>
      </c>
      <c r="AZ15">
        <f t="shared" si="1"/>
        <v>140.6</v>
      </c>
      <c r="BA15">
        <f t="shared" si="2"/>
        <v>0</v>
      </c>
    </row>
    <row r="16" spans="3:53" ht="14.25">
      <c r="C16" t="s">
        <v>50</v>
      </c>
      <c r="D16">
        <v>1</v>
      </c>
      <c r="E16">
        <v>2</v>
      </c>
      <c r="F16">
        <v>40</v>
      </c>
      <c r="G16">
        <v>0</v>
      </c>
      <c r="H16">
        <v>0</v>
      </c>
      <c r="I16">
        <v>0</v>
      </c>
      <c r="J16">
        <v>0</v>
      </c>
      <c r="K16">
        <v>0</v>
      </c>
      <c r="L16" t="s">
        <v>64</v>
      </c>
      <c r="M16">
        <v>36</v>
      </c>
      <c r="N16">
        <v>18</v>
      </c>
      <c r="T16">
        <v>1</v>
      </c>
      <c r="Y16">
        <v>1</v>
      </c>
      <c r="Z16">
        <v>1</v>
      </c>
      <c r="AA16">
        <v>4</v>
      </c>
      <c r="AB16" s="5">
        <f t="shared" si="3"/>
        <v>36</v>
      </c>
      <c r="AC16" s="5">
        <f t="shared" si="4"/>
        <v>3.6</v>
      </c>
      <c r="AD16" s="5">
        <f t="shared" si="5"/>
        <v>72</v>
      </c>
      <c r="AE16" s="5">
        <f>IF(Z16=0,0,0.065*AA16*(F16+G16)/Дисциплины!Z16*Z16)</f>
        <v>10.4</v>
      </c>
      <c r="AF16" s="5">
        <f t="shared" si="6"/>
        <v>0</v>
      </c>
      <c r="AG16" s="5">
        <f t="shared" si="7"/>
        <v>8</v>
      </c>
      <c r="AH16" s="5">
        <f t="shared" si="8"/>
        <v>0</v>
      </c>
      <c r="AI16" s="5">
        <f t="shared" si="9"/>
        <v>0</v>
      </c>
      <c r="AJ16" s="5">
        <f t="shared" si="10"/>
        <v>0</v>
      </c>
      <c r="AK16">
        <f t="shared" si="11"/>
        <v>0</v>
      </c>
      <c r="AL16">
        <f t="shared" si="12"/>
        <v>0</v>
      </c>
      <c r="AM16">
        <f t="shared" si="13"/>
        <v>0</v>
      </c>
      <c r="AN16">
        <f t="shared" si="14"/>
        <v>0</v>
      </c>
      <c r="AO16">
        <f t="shared" si="15"/>
        <v>0</v>
      </c>
      <c r="AR16">
        <f t="shared" si="16"/>
        <v>8</v>
      </c>
      <c r="AS16">
        <f t="shared" si="17"/>
        <v>0</v>
      </c>
      <c r="AY16">
        <f t="shared" si="0"/>
        <v>138</v>
      </c>
      <c r="AZ16">
        <f t="shared" si="1"/>
        <v>138</v>
      </c>
      <c r="BA16">
        <f t="shared" si="2"/>
        <v>0</v>
      </c>
    </row>
    <row r="17" spans="2:53" ht="14.25">
      <c r="B17" t="s">
        <v>66</v>
      </c>
      <c r="C17" t="s">
        <v>50</v>
      </c>
      <c r="D17">
        <v>2</v>
      </c>
      <c r="E17">
        <v>2</v>
      </c>
      <c r="F17">
        <v>40</v>
      </c>
      <c r="G17">
        <v>0</v>
      </c>
      <c r="H17">
        <v>0</v>
      </c>
      <c r="I17">
        <v>0</v>
      </c>
      <c r="J17">
        <v>0</v>
      </c>
      <c r="K17">
        <v>0</v>
      </c>
      <c r="L17" t="s">
        <v>65</v>
      </c>
      <c r="M17">
        <v>36</v>
      </c>
      <c r="N17">
        <v>36</v>
      </c>
      <c r="T17">
        <v>1</v>
      </c>
      <c r="Z17">
        <v>1</v>
      </c>
      <c r="AA17">
        <v>10</v>
      </c>
      <c r="AB17" s="5">
        <f t="shared" si="3"/>
        <v>36</v>
      </c>
      <c r="AC17" s="5">
        <f t="shared" si="4"/>
        <v>3.6</v>
      </c>
      <c r="AD17" s="5">
        <f t="shared" si="5"/>
        <v>144</v>
      </c>
      <c r="AE17" s="5">
        <f>IF(Z17=0,0,0.065*AA17*(F17+G17)/Дисциплины!Z17*Z17)</f>
        <v>26</v>
      </c>
      <c r="AF17" s="5">
        <f t="shared" si="6"/>
        <v>0</v>
      </c>
      <c r="AG17" s="5">
        <f t="shared" si="7"/>
        <v>8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>
        <f t="shared" si="11"/>
        <v>0</v>
      </c>
      <c r="AL17">
        <f t="shared" si="12"/>
        <v>0</v>
      </c>
      <c r="AM17">
        <f t="shared" si="13"/>
        <v>0</v>
      </c>
      <c r="AN17">
        <f t="shared" si="14"/>
        <v>0</v>
      </c>
      <c r="AO17">
        <f t="shared" si="15"/>
        <v>0</v>
      </c>
      <c r="AR17">
        <f t="shared" si="16"/>
        <v>0</v>
      </c>
      <c r="AS17">
        <f t="shared" si="17"/>
        <v>0</v>
      </c>
      <c r="AY17">
        <f t="shared" si="0"/>
        <v>217.6</v>
      </c>
      <c r="AZ17">
        <f t="shared" si="1"/>
        <v>217.59999999999997</v>
      </c>
      <c r="BA17">
        <f t="shared" si="2"/>
        <v>0</v>
      </c>
    </row>
    <row r="18" spans="28:36" ht="14.25">
      <c r="AB18" s="5"/>
      <c r="AC18" s="5"/>
      <c r="AD18" s="5"/>
      <c r="AE18" s="5"/>
      <c r="AF18" s="5"/>
      <c r="AG18" s="5"/>
      <c r="AH18" s="5"/>
      <c r="AI18" s="5"/>
      <c r="AJ18" s="5"/>
    </row>
    <row r="19" spans="28:36" ht="14.25">
      <c r="AB19" s="5"/>
      <c r="AC19" s="5"/>
      <c r="AD19" s="5"/>
      <c r="AE19" s="5"/>
      <c r="AF19" s="5"/>
      <c r="AG19" s="5"/>
      <c r="AH19" s="5"/>
      <c r="AI19" s="5"/>
      <c r="AJ19" s="5"/>
    </row>
    <row r="20" spans="28:36" ht="14.25">
      <c r="AB20" s="5"/>
      <c r="AC20" s="5"/>
      <c r="AD20" s="5"/>
      <c r="AE20" s="5"/>
      <c r="AF20" s="5"/>
      <c r="AG20" s="5"/>
      <c r="AH20" s="5"/>
      <c r="AI20" s="5"/>
      <c r="AJ20" s="5"/>
    </row>
    <row r="21" spans="28:36" ht="14.25">
      <c r="AB21" s="5"/>
      <c r="AC21" s="5"/>
      <c r="AD21" s="5"/>
      <c r="AE21" s="5"/>
      <c r="AF21" s="5"/>
      <c r="AG21" s="5"/>
      <c r="AH21" s="5"/>
      <c r="AI21" s="5"/>
      <c r="AJ21" s="5"/>
    </row>
    <row r="22" spans="28:36" ht="14.25">
      <c r="AB22" s="5"/>
      <c r="AC22" s="5"/>
      <c r="AD22" s="5"/>
      <c r="AE22" s="5"/>
      <c r="AF22" s="5"/>
      <c r="AG22" s="5"/>
      <c r="AH22" s="5"/>
      <c r="AI22" s="5"/>
      <c r="AJ22" s="5"/>
    </row>
    <row r="23" spans="28:36" ht="14.25">
      <c r="AB23" s="5"/>
      <c r="AC23" s="5"/>
      <c r="AD23" s="5"/>
      <c r="AE23" s="5"/>
      <c r="AF23" s="5"/>
      <c r="AG23" s="5"/>
      <c r="AH23" s="5"/>
      <c r="AI23" s="5"/>
      <c r="AJ23" s="5"/>
    </row>
    <row r="24" spans="28:36" ht="14.25">
      <c r="AB24" s="5"/>
      <c r="AC24" s="5"/>
      <c r="AD24" s="5"/>
      <c r="AE24" s="5"/>
      <c r="AF24" s="5"/>
      <c r="AG24" s="5"/>
      <c r="AH24" s="5"/>
      <c r="AI24" s="5"/>
      <c r="AJ24" s="5"/>
    </row>
    <row r="25" spans="28:36" ht="14.25">
      <c r="AB25" s="5"/>
      <c r="AC25" s="5"/>
      <c r="AD25" s="5"/>
      <c r="AE25" s="5"/>
      <c r="AF25" s="5"/>
      <c r="AG25" s="5"/>
      <c r="AH25" s="5"/>
      <c r="AI25" s="5"/>
      <c r="AJ25" s="5"/>
    </row>
    <row r="26" spans="28:36" ht="14.25">
      <c r="AB26" s="5"/>
      <c r="AC26" s="5"/>
      <c r="AD26" s="5"/>
      <c r="AE26" s="5"/>
      <c r="AF26" s="5"/>
      <c r="AG26" s="5"/>
      <c r="AH26" s="5"/>
      <c r="AI26" s="5"/>
      <c r="AJ26" s="5"/>
    </row>
    <row r="27" spans="28:36" ht="14.25">
      <c r="AB27" s="5"/>
      <c r="AC27" s="5"/>
      <c r="AD27" s="5"/>
      <c r="AE27" s="5"/>
      <c r="AF27" s="5"/>
      <c r="AG27" s="5"/>
      <c r="AH27" s="5"/>
      <c r="AI27" s="5"/>
      <c r="AJ27" s="5"/>
    </row>
    <row r="28" spans="28:36" ht="14.25">
      <c r="AB28" s="5"/>
      <c r="AC28" s="5"/>
      <c r="AD28" s="5"/>
      <c r="AE28" s="5"/>
      <c r="AF28" s="5"/>
      <c r="AG28" s="5"/>
      <c r="AH28" s="5"/>
      <c r="AI28" s="5"/>
      <c r="AJ28" s="5"/>
    </row>
    <row r="29" spans="28:36" ht="14.25">
      <c r="AB29" s="5"/>
      <c r="AC29" s="5"/>
      <c r="AD29" s="5"/>
      <c r="AE29" s="5"/>
      <c r="AF29" s="5"/>
      <c r="AG29" s="5"/>
      <c r="AH29" s="5"/>
      <c r="AI29" s="5"/>
      <c r="AJ29" s="5"/>
    </row>
    <row r="30" spans="28:36" ht="14.25">
      <c r="AB30" s="5"/>
      <c r="AC30" s="5"/>
      <c r="AD30" s="5"/>
      <c r="AE30" s="5"/>
      <c r="AF30" s="5"/>
      <c r="AG30" s="5"/>
      <c r="AH30" s="5"/>
      <c r="AI30" s="5"/>
      <c r="AJ30" s="5"/>
    </row>
    <row r="31" spans="28:36" ht="14.25">
      <c r="AB31" s="5"/>
      <c r="AC31" s="5"/>
      <c r="AD31" s="5"/>
      <c r="AE31" s="5"/>
      <c r="AF31" s="5"/>
      <c r="AG31" s="5"/>
      <c r="AH31" s="5"/>
      <c r="AI31" s="5"/>
      <c r="AJ31" s="5"/>
    </row>
    <row r="32" spans="28:36" ht="14.25">
      <c r="AB32" s="5"/>
      <c r="AC32" s="5"/>
      <c r="AD32" s="5"/>
      <c r="AE32" s="5"/>
      <c r="AF32" s="5"/>
      <c r="AG32" s="5"/>
      <c r="AH32" s="5"/>
      <c r="AI32" s="5"/>
      <c r="AJ32" s="5"/>
    </row>
    <row r="33" spans="28:36" ht="14.25">
      <c r="AB33" s="5"/>
      <c r="AC33" s="5"/>
      <c r="AD33" s="5"/>
      <c r="AE33" s="5"/>
      <c r="AF33" s="5"/>
      <c r="AG33" s="5"/>
      <c r="AH33" s="5"/>
      <c r="AI33" s="5"/>
      <c r="AJ33" s="5"/>
    </row>
    <row r="34" spans="28:36" ht="14.25">
      <c r="AB34" s="5"/>
      <c r="AC34" s="5"/>
      <c r="AD34" s="5"/>
      <c r="AE34" s="5"/>
      <c r="AF34" s="5"/>
      <c r="AG34" s="5"/>
      <c r="AH34" s="5"/>
      <c r="AI34" s="5"/>
      <c r="AJ34" s="5"/>
    </row>
    <row r="35" spans="28:36" ht="14.25">
      <c r="AB35" s="5"/>
      <c r="AC35" s="5"/>
      <c r="AD35" s="5"/>
      <c r="AE35" s="5"/>
      <c r="AF35" s="5"/>
      <c r="AG35" s="5"/>
      <c r="AH35" s="5"/>
      <c r="AI35" s="5"/>
      <c r="AJ35" s="5"/>
    </row>
    <row r="36" spans="28:36" ht="14.25">
      <c r="AB36" s="5"/>
      <c r="AC36" s="5"/>
      <c r="AD36" s="5"/>
      <c r="AE36" s="5"/>
      <c r="AF36" s="5"/>
      <c r="AG36" s="5"/>
      <c r="AH36" s="5"/>
      <c r="AI36" s="5"/>
      <c r="AJ36" s="5"/>
    </row>
    <row r="37" spans="28:36" ht="14.25">
      <c r="AB37" s="5"/>
      <c r="AC37" s="5"/>
      <c r="AD37" s="5"/>
      <c r="AE37" s="5"/>
      <c r="AF37" s="5"/>
      <c r="AG37" s="5"/>
      <c r="AH37" s="5"/>
      <c r="AI37" s="5"/>
      <c r="AJ37" s="5"/>
    </row>
    <row r="38" spans="28:36" ht="14.25">
      <c r="AB38" s="5"/>
      <c r="AC38" s="5"/>
      <c r="AD38" s="5"/>
      <c r="AE38" s="5"/>
      <c r="AF38" s="5"/>
      <c r="AG38" s="5"/>
      <c r="AH38" s="5"/>
      <c r="AI38" s="5"/>
      <c r="AJ38" s="5"/>
    </row>
    <row r="39" spans="28:36" ht="14.25">
      <c r="AB39" s="5"/>
      <c r="AC39" s="5"/>
      <c r="AD39" s="5"/>
      <c r="AE39" s="5"/>
      <c r="AF39" s="5"/>
      <c r="AG39" s="5"/>
      <c r="AH39" s="5"/>
      <c r="AI39" s="5"/>
      <c r="AJ39" s="5"/>
    </row>
    <row r="40" spans="28:36" ht="14.25">
      <c r="AB40" s="5"/>
      <c r="AC40" s="5"/>
      <c r="AD40" s="5"/>
      <c r="AE40" s="5"/>
      <c r="AF40" s="5"/>
      <c r="AG40" s="5"/>
      <c r="AH40" s="5"/>
      <c r="AI40" s="5"/>
      <c r="AJ40" s="5"/>
    </row>
    <row r="41" spans="28:36" ht="14.25">
      <c r="AB41" s="5"/>
      <c r="AC41" s="5"/>
      <c r="AD41" s="5"/>
      <c r="AE41" s="5"/>
      <c r="AF41" s="5"/>
      <c r="AG41" s="5"/>
      <c r="AH41" s="5"/>
      <c r="AI41" s="5"/>
      <c r="AJ41" s="5"/>
    </row>
    <row r="42" spans="28:36" ht="14.25">
      <c r="AB42" s="5"/>
      <c r="AC42" s="5"/>
      <c r="AD42" s="5"/>
      <c r="AE42" s="5"/>
      <c r="AF42" s="5"/>
      <c r="AG42" s="5"/>
      <c r="AH42" s="5"/>
      <c r="AI42" s="5"/>
      <c r="AJ42" s="5"/>
    </row>
    <row r="43" spans="28:36" ht="14.25">
      <c r="AB43" s="5"/>
      <c r="AC43" s="5"/>
      <c r="AD43" s="5"/>
      <c r="AE43" s="5"/>
      <c r="AF43" s="5"/>
      <c r="AG43" s="5"/>
      <c r="AH43" s="5"/>
      <c r="AI43" s="5"/>
      <c r="AJ43" s="5"/>
    </row>
    <row r="44" spans="28:36" ht="14.25">
      <c r="AB44" s="5"/>
      <c r="AC44" s="5"/>
      <c r="AD44" s="5"/>
      <c r="AE44" s="5"/>
      <c r="AF44" s="5"/>
      <c r="AG44" s="5"/>
      <c r="AH44" s="5"/>
      <c r="AI44" s="5"/>
      <c r="AJ44" s="5"/>
    </row>
    <row r="45" spans="28:36" ht="14.25">
      <c r="AB45" s="5"/>
      <c r="AC45" s="5"/>
      <c r="AD45" s="5"/>
      <c r="AE45" s="5"/>
      <c r="AF45" s="5"/>
      <c r="AG45" s="5"/>
      <c r="AH45" s="5"/>
      <c r="AI45" s="5"/>
      <c r="AJ45" s="5"/>
    </row>
    <row r="46" spans="28:36" ht="14.25">
      <c r="AB46" s="5"/>
      <c r="AC46" s="5"/>
      <c r="AD46" s="5"/>
      <c r="AE46" s="5"/>
      <c r="AF46" s="5"/>
      <c r="AG46" s="5"/>
      <c r="AH46" s="5"/>
      <c r="AI46" s="5"/>
      <c r="AJ46" s="5"/>
    </row>
    <row r="47" spans="28:36" ht="14.25">
      <c r="AB47" s="5"/>
      <c r="AC47" s="5"/>
      <c r="AD47" s="5"/>
      <c r="AE47" s="5"/>
      <c r="AF47" s="5"/>
      <c r="AG47" s="5"/>
      <c r="AH47" s="5"/>
      <c r="AI47" s="5"/>
      <c r="AJ47" s="5"/>
    </row>
    <row r="48" spans="28:36" ht="14.25">
      <c r="AB48" s="5"/>
      <c r="AC48" s="5"/>
      <c r="AD48" s="5"/>
      <c r="AE48" s="5"/>
      <c r="AF48" s="5"/>
      <c r="AG48" s="5"/>
      <c r="AH48" s="5"/>
      <c r="AI48" s="5"/>
      <c r="AJ48" s="5"/>
    </row>
    <row r="49" spans="28:36" ht="14.25">
      <c r="AB49" s="5"/>
      <c r="AC49" s="5"/>
      <c r="AD49" s="5"/>
      <c r="AE49" s="5"/>
      <c r="AF49" s="5"/>
      <c r="AG49" s="5"/>
      <c r="AH49" s="5"/>
      <c r="AI49" s="5"/>
      <c r="AJ49" s="5"/>
    </row>
    <row r="50" spans="28:36" ht="14.25">
      <c r="AB50" s="5"/>
      <c r="AC50" s="5"/>
      <c r="AD50" s="5"/>
      <c r="AE50" s="5"/>
      <c r="AF50" s="5"/>
      <c r="AG50" s="5"/>
      <c r="AH50" s="5"/>
      <c r="AI50" s="5"/>
      <c r="AJ50" s="5"/>
    </row>
    <row r="51" spans="28:36" ht="14.25">
      <c r="AB51" s="5"/>
      <c r="AC51" s="5"/>
      <c r="AD51" s="5"/>
      <c r="AE51" s="5"/>
      <c r="AF51" s="5"/>
      <c r="AG51" s="5"/>
      <c r="AH51" s="5"/>
      <c r="AI51" s="5"/>
      <c r="AJ51" s="5"/>
    </row>
    <row r="52" spans="28:36" ht="14.25">
      <c r="AB52" s="5"/>
      <c r="AC52" s="5"/>
      <c r="AD52" s="5"/>
      <c r="AE52" s="5"/>
      <c r="AF52" s="5"/>
      <c r="AG52" s="5"/>
      <c r="AH52" s="5"/>
      <c r="AI52" s="5"/>
      <c r="AJ52" s="5"/>
    </row>
    <row r="53" spans="28:36" ht="14.25">
      <c r="AB53" s="5"/>
      <c r="AC53" s="5"/>
      <c r="AD53" s="5"/>
      <c r="AE53" s="5"/>
      <c r="AF53" s="5"/>
      <c r="AG53" s="5"/>
      <c r="AH53" s="5"/>
      <c r="AI53" s="5"/>
      <c r="AJ53" s="5"/>
    </row>
    <row r="54" spans="28:36" ht="14.25">
      <c r="AB54" s="5"/>
      <c r="AC54" s="5"/>
      <c r="AD54" s="5"/>
      <c r="AE54" s="5"/>
      <c r="AF54" s="5"/>
      <c r="AG54" s="5"/>
      <c r="AH54" s="5"/>
      <c r="AI54" s="5"/>
      <c r="AJ54" s="5"/>
    </row>
    <row r="55" spans="28:36" ht="14.25">
      <c r="AB55" s="5"/>
      <c r="AC55" s="5"/>
      <c r="AD55" s="5"/>
      <c r="AE55" s="5"/>
      <c r="AF55" s="5"/>
      <c r="AG55" s="5"/>
      <c r="AH55" s="5"/>
      <c r="AI55" s="5"/>
      <c r="AJ55" s="5"/>
    </row>
    <row r="56" spans="9:36" ht="14.25">
      <c r="I56" s="6"/>
      <c r="AB56" s="5"/>
      <c r="AC56" s="5"/>
      <c r="AD56" s="5"/>
      <c r="AE56" s="5"/>
      <c r="AF56" s="5"/>
      <c r="AG56" s="5"/>
      <c r="AH56" s="5"/>
      <c r="AI56" s="5"/>
      <c r="AJ56" s="5"/>
    </row>
    <row r="57" spans="28:36" ht="14.25">
      <c r="AB57" s="5"/>
      <c r="AC57" s="5"/>
      <c r="AD57" s="5"/>
      <c r="AE57" s="5"/>
      <c r="AF57" s="5"/>
      <c r="AG57" s="5"/>
      <c r="AH57" s="5"/>
      <c r="AI57" s="5"/>
      <c r="AJ57" s="5"/>
    </row>
    <row r="58" spans="28:36" ht="14.25">
      <c r="AB58" s="5"/>
      <c r="AC58" s="5"/>
      <c r="AD58" s="5"/>
      <c r="AE58" s="5"/>
      <c r="AF58" s="5"/>
      <c r="AG58" s="5"/>
      <c r="AH58" s="5"/>
      <c r="AI58" s="5"/>
      <c r="AJ58" s="5"/>
    </row>
    <row r="59" spans="28:36" ht="14.25">
      <c r="AB59" s="5"/>
      <c r="AC59" s="5"/>
      <c r="AD59" s="5"/>
      <c r="AE59" s="5"/>
      <c r="AF59" s="5"/>
      <c r="AG59" s="5"/>
      <c r="AH59" s="5"/>
      <c r="AI59" s="5"/>
      <c r="AJ59" s="5"/>
    </row>
    <row r="60" spans="28:36" ht="14.25">
      <c r="AB60" s="5"/>
      <c r="AC60" s="5"/>
      <c r="AD60" s="5"/>
      <c r="AE60" s="5"/>
      <c r="AF60" s="5"/>
      <c r="AG60" s="5"/>
      <c r="AH60" s="5"/>
      <c r="AI60" s="5"/>
      <c r="AJ60" s="5"/>
    </row>
    <row r="61" spans="28:36" ht="14.25">
      <c r="AB61" s="5"/>
      <c r="AC61" s="5"/>
      <c r="AD61" s="5"/>
      <c r="AE61" s="5"/>
      <c r="AF61" s="5"/>
      <c r="AG61" s="5"/>
      <c r="AH61" s="5"/>
      <c r="AI61" s="5"/>
      <c r="AJ61" s="5"/>
    </row>
    <row r="62" spans="28:36" ht="14.25">
      <c r="AB62" s="5"/>
      <c r="AC62" s="5"/>
      <c r="AD62" s="5"/>
      <c r="AE62" s="5"/>
      <c r="AF62" s="5"/>
      <c r="AG62" s="5"/>
      <c r="AH62" s="5"/>
      <c r="AI62" s="5"/>
      <c r="AJ62" s="5"/>
    </row>
    <row r="63" spans="28:36" ht="14.25">
      <c r="AB63" s="5"/>
      <c r="AC63" s="5"/>
      <c r="AD63" s="5"/>
      <c r="AE63" s="5"/>
      <c r="AF63" s="5"/>
      <c r="AG63" s="5"/>
      <c r="AH63" s="5"/>
      <c r="AI63" s="5"/>
      <c r="AJ63" s="5"/>
    </row>
    <row r="64" spans="28:36" ht="14.25">
      <c r="AB64" s="5"/>
      <c r="AC64" s="5"/>
      <c r="AD64" s="5"/>
      <c r="AE64" s="5"/>
      <c r="AF64" s="5"/>
      <c r="AG64" s="5"/>
      <c r="AH64" s="5"/>
      <c r="AI64" s="5"/>
      <c r="AJ64" s="5"/>
    </row>
    <row r="65" spans="28:36" ht="14.25">
      <c r="AB65" s="5"/>
      <c r="AC65" s="5"/>
      <c r="AD65" s="5"/>
      <c r="AE65" s="5"/>
      <c r="AF65" s="5"/>
      <c r="AG65" s="5"/>
      <c r="AH65" s="5"/>
      <c r="AI65" s="5"/>
      <c r="AJ65" s="5"/>
    </row>
    <row r="66" spans="28:36" ht="14.25">
      <c r="AB66" s="5"/>
      <c r="AC66" s="5"/>
      <c r="AD66" s="5"/>
      <c r="AE66" s="5"/>
      <c r="AF66" s="5"/>
      <c r="AG66" s="5"/>
      <c r="AH66" s="5"/>
      <c r="AI66" s="5"/>
      <c r="AJ66" s="5"/>
    </row>
    <row r="67" spans="28:36" ht="14.25">
      <c r="AB67" s="5"/>
      <c r="AC67" s="5"/>
      <c r="AD67" s="5"/>
      <c r="AE67" s="5"/>
      <c r="AF67" s="5"/>
      <c r="AG67" s="5"/>
      <c r="AH67" s="5"/>
      <c r="AI67" s="5"/>
      <c r="AJ67" s="5"/>
    </row>
    <row r="68" spans="10:36" ht="14.25">
      <c r="J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8:36" ht="14.25">
      <c r="AB69" s="5"/>
      <c r="AC69" s="5"/>
      <c r="AD69" s="5"/>
      <c r="AE69" s="5"/>
      <c r="AF69" s="5"/>
      <c r="AG69" s="5"/>
      <c r="AH69" s="5"/>
      <c r="AI69" s="5"/>
      <c r="AJ69" s="5"/>
    </row>
    <row r="70" spans="28:36" ht="14.25">
      <c r="AB70" s="5"/>
      <c r="AC70" s="5"/>
      <c r="AD70" s="5"/>
      <c r="AE70" s="5"/>
      <c r="AF70" s="5"/>
      <c r="AG70" s="5"/>
      <c r="AH70" s="5"/>
      <c r="AI70" s="5"/>
      <c r="AJ70" s="5"/>
    </row>
    <row r="71" spans="28:36" ht="14.25">
      <c r="AB71" s="5"/>
      <c r="AC71" s="5"/>
      <c r="AD71" s="5"/>
      <c r="AE71" s="5"/>
      <c r="AF71" s="5"/>
      <c r="AG71" s="5"/>
      <c r="AH71" s="5"/>
      <c r="AI71" s="5"/>
      <c r="AJ71" s="5"/>
    </row>
    <row r="72" spans="28:36" ht="14.25">
      <c r="AB72" s="5"/>
      <c r="AC72" s="5"/>
      <c r="AD72" s="5"/>
      <c r="AE72" s="5"/>
      <c r="AF72" s="5"/>
      <c r="AG72" s="5"/>
      <c r="AH72" s="5"/>
      <c r="AI72" s="5"/>
      <c r="AJ72" s="5"/>
    </row>
    <row r="73" spans="28:36" ht="14.25">
      <c r="AB73" s="5"/>
      <c r="AC73" s="5"/>
      <c r="AD73" s="5"/>
      <c r="AE73" s="5"/>
      <c r="AF73" s="5"/>
      <c r="AG73" s="5"/>
      <c r="AH73" s="5"/>
      <c r="AI73" s="5"/>
      <c r="AJ73" s="5"/>
    </row>
    <row r="74" spans="28:36" ht="14.25">
      <c r="AB74" s="5"/>
      <c r="AC74" s="5"/>
      <c r="AD74" s="5"/>
      <c r="AE74" s="5"/>
      <c r="AF74" s="5"/>
      <c r="AG74" s="5"/>
      <c r="AH74" s="5"/>
      <c r="AI74" s="5"/>
      <c r="AJ74" s="5"/>
    </row>
    <row r="75" spans="28:36" ht="14.25">
      <c r="AB75" s="5"/>
      <c r="AC75" s="5"/>
      <c r="AD75" s="5"/>
      <c r="AE75" s="5"/>
      <c r="AF75" s="5"/>
      <c r="AG75" s="5"/>
      <c r="AH75" s="5"/>
      <c r="AI75" s="5"/>
      <c r="AJ75" s="5"/>
    </row>
    <row r="76" spans="28:36" ht="14.25">
      <c r="AB76" s="5"/>
      <c r="AC76" s="5"/>
      <c r="AD76" s="5"/>
      <c r="AE76" s="5"/>
      <c r="AF76" s="5"/>
      <c r="AG76" s="5"/>
      <c r="AH76" s="5"/>
      <c r="AI76" s="5"/>
      <c r="AJ76" s="5"/>
    </row>
    <row r="77" spans="28:36" ht="14.25"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printOptions/>
  <pageMargins left="0" right="0" top="0.3940944881889764" bottom="0.3940944881889764" header="0" footer="0"/>
  <pageSetup orientation="portrait" paperSize="3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74"/>
  <sheetViews>
    <sheetView tabSelected="1" zoomScalePageLayoutView="0" workbookViewId="0" topLeftCell="H1">
      <selection activeCell="AA17" sqref="AA17"/>
    </sheetView>
  </sheetViews>
  <sheetFormatPr defaultColWidth="8.875" defaultRowHeight="14.25"/>
  <cols>
    <col min="1" max="1" width="10.625" style="0" customWidth="1"/>
    <col min="2" max="2" width="23.625" style="0" customWidth="1"/>
    <col min="3" max="11" width="3.125" style="0" customWidth="1"/>
    <col min="12" max="12" width="13.875" style="0" bestFit="1" customWidth="1"/>
    <col min="13" max="25" width="3.125" style="0" customWidth="1"/>
    <col min="26" max="26" width="4.125" style="0" customWidth="1"/>
    <col min="27" max="29" width="3.125" style="0" customWidth="1"/>
    <col min="30" max="30" width="4.625" style="0" customWidth="1"/>
    <col min="31" max="31" width="5.50390625" style="0" customWidth="1"/>
    <col min="32" max="32" width="4.125" style="0" customWidth="1"/>
    <col min="33" max="33" width="4.375" style="0" customWidth="1"/>
    <col min="34" max="34" width="4.625" style="0" customWidth="1"/>
    <col min="35" max="36" width="3.125" style="0" customWidth="1"/>
    <col min="37" max="37" width="4.00390625" style="0" customWidth="1"/>
    <col min="38" max="38" width="5.625" style="0" customWidth="1"/>
    <col min="39" max="39" width="6.125" style="0" customWidth="1"/>
    <col min="40" max="40" width="4.50390625" style="0" customWidth="1"/>
    <col min="41" max="41" width="3.125" style="0" customWidth="1"/>
    <col min="42" max="42" width="6.375" style="0" customWidth="1"/>
    <col min="43" max="43" width="3.125" style="0" customWidth="1"/>
    <col min="44" max="44" width="4.00390625" style="0" customWidth="1"/>
    <col min="45" max="45" width="4.625" style="0" customWidth="1"/>
    <col min="46" max="46" width="4.50390625" style="0" customWidth="1"/>
    <col min="47" max="47" width="5.375" style="0" customWidth="1"/>
    <col min="48" max="49" width="3.125" style="0" customWidth="1"/>
    <col min="50" max="50" width="5.50390625" style="0" customWidth="1"/>
    <col min="51" max="51" width="10.625" style="0" customWidth="1"/>
    <col min="52" max="52" width="13.125" style="0" customWidth="1"/>
    <col min="53" max="53" width="12.00390625" style="0" customWidth="1"/>
  </cols>
  <sheetData>
    <row r="2" spans="6:51" ht="14.25">
      <c r="F2" s="1" t="s">
        <v>4</v>
      </c>
      <c r="G2" s="1"/>
      <c r="H2" s="1"/>
      <c r="I2" s="1"/>
      <c r="J2" s="1"/>
      <c r="K2" s="1"/>
      <c r="M2" s="2" t="s">
        <v>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6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t="s">
        <v>7</v>
      </c>
    </row>
    <row r="3" spans="2:53" ht="206.25">
      <c r="B3" t="s">
        <v>0</v>
      </c>
      <c r="C3" s="4" t="s">
        <v>8</v>
      </c>
      <c r="D3" s="4" t="s">
        <v>9</v>
      </c>
      <c r="E3" s="4" t="s">
        <v>10</v>
      </c>
      <c r="F3" s="7" t="s">
        <v>11</v>
      </c>
      <c r="G3" s="7" t="s">
        <v>12</v>
      </c>
      <c r="H3" s="7" t="s">
        <v>13</v>
      </c>
      <c r="I3" s="7" t="s">
        <v>3</v>
      </c>
      <c r="J3" s="7" t="s">
        <v>2</v>
      </c>
      <c r="K3" s="7" t="s">
        <v>14</v>
      </c>
      <c r="L3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  <c r="Z3" s="7" t="s">
        <v>29</v>
      </c>
      <c r="AA3" s="7" t="s">
        <v>30</v>
      </c>
      <c r="AB3" s="7" t="s">
        <v>16</v>
      </c>
      <c r="AC3" s="7" t="s">
        <v>31</v>
      </c>
      <c r="AD3" s="7" t="s">
        <v>17</v>
      </c>
      <c r="AE3" s="7" t="s">
        <v>32</v>
      </c>
      <c r="AF3" s="7" t="s">
        <v>33</v>
      </c>
      <c r="AG3" s="7" t="s">
        <v>23</v>
      </c>
      <c r="AH3" s="7" t="s">
        <v>24</v>
      </c>
      <c r="AI3" s="7" t="s">
        <v>34</v>
      </c>
      <c r="AJ3" s="7" t="s">
        <v>35</v>
      </c>
      <c r="AK3" s="7" t="s">
        <v>27</v>
      </c>
      <c r="AL3" s="7" t="s">
        <v>36</v>
      </c>
      <c r="AM3" s="7" t="s">
        <v>37</v>
      </c>
      <c r="AN3" s="7" t="s">
        <v>38</v>
      </c>
      <c r="AO3" s="7" t="s">
        <v>39</v>
      </c>
      <c r="AP3" s="7" t="s">
        <v>40</v>
      </c>
      <c r="AQ3" s="7" t="s">
        <v>41</v>
      </c>
      <c r="AR3" s="7" t="s">
        <v>28</v>
      </c>
      <c r="AS3" s="7" t="s">
        <v>42</v>
      </c>
      <c r="AT3" s="7" t="s">
        <v>43</v>
      </c>
      <c r="AU3" s="7" t="s">
        <v>44</v>
      </c>
      <c r="AV3" s="7" t="s">
        <v>45</v>
      </c>
      <c r="AW3" s="7" t="s">
        <v>46</v>
      </c>
      <c r="AX3" s="7" t="s">
        <v>47</v>
      </c>
      <c r="AY3" t="s">
        <v>1</v>
      </c>
      <c r="AZ3" t="s">
        <v>11</v>
      </c>
      <c r="BA3" t="s">
        <v>12</v>
      </c>
    </row>
    <row r="4" spans="3:53" ht="14.25">
      <c r="C4">
        <f>Дисциплины!C4</f>
        <v>0</v>
      </c>
      <c r="D4">
        <f>Дисциплины!D4</f>
        <v>1</v>
      </c>
      <c r="E4">
        <f>Дисциплины!E4</f>
        <v>0</v>
      </c>
      <c r="F4">
        <f>Дисциплины!F4</f>
        <v>3</v>
      </c>
      <c r="G4">
        <f>Дисциплины!G4</f>
        <v>0</v>
      </c>
      <c r="H4" s="5">
        <v>0</v>
      </c>
      <c r="I4" s="5">
        <v>0</v>
      </c>
      <c r="J4" s="5">
        <v>0</v>
      </c>
      <c r="K4" s="5"/>
      <c r="L4" t="str">
        <f>Дисциплины!L4</f>
        <v>Дисциплины1</v>
      </c>
      <c r="M4" s="5">
        <f>IF(Дисциплины!$B4="ФамилияИО1",Дисциплины!M4,0)</f>
        <v>0</v>
      </c>
      <c r="N4" s="5">
        <f>IF(Дисциплины!$B4="ФамилияИО1",Дисциплины!N4,0)</f>
        <v>0</v>
      </c>
      <c r="O4" s="5">
        <f>IF(Дисциплины!$B4="ФамилияИО1",Дисциплины!O4,0)</f>
        <v>0</v>
      </c>
      <c r="P4" s="5">
        <f>IF(Дисциплины!$B4="ФамилияИО1",Дисциплины!P4,0)</f>
        <v>0</v>
      </c>
      <c r="Q4" s="5">
        <f>IF(Дисциплины!$B4="ФамилияИО1",Дисциплины!Q4,0)</f>
        <v>0</v>
      </c>
      <c r="R4" s="5">
        <f>IF(Дисциплины!$B4="ФамилияИО1",Дисциплины!R4,0)</f>
        <v>0</v>
      </c>
      <c r="S4" s="5">
        <f>IF(Дисциплины!$B4="ФамилияИО1",Дисциплины!S4,0)</f>
        <v>0</v>
      </c>
      <c r="T4" s="5">
        <f>IF(Дисциплины!$B4="ФамилияИО1",Дисциплины!T4,0)</f>
        <v>0</v>
      </c>
      <c r="U4" s="5">
        <f>IF(Дисциплины!$B4="ФамилияИО1",Дисциплины!U4,0)</f>
        <v>0</v>
      </c>
      <c r="V4" s="5">
        <f>IF(Дисциплины!$B4="ФамилияИО1",Дисциплины!V4,0)</f>
        <v>0</v>
      </c>
      <c r="W4" s="5">
        <f>IF(Дисциплины!$B4="ФамилияИО1",Дисциплины!W4,0)</f>
        <v>0</v>
      </c>
      <c r="X4" s="5">
        <f>IF(Дисциплины!$B4="ФамилияИО1",Дисциплины!X4,0)</f>
        <v>0</v>
      </c>
      <c r="Y4" s="5">
        <f>IF(Дисциплины!$B4="ФамилияИО1",Дисциплины!Y4,0)</f>
        <v>0</v>
      </c>
      <c r="Z4" s="5">
        <f>IF(Дисциплины!$B4="ФамилияИО1",Дисциплины!Z4,0)</f>
        <v>0</v>
      </c>
      <c r="AA4" s="5">
        <f>IF(Дисциплины!$B4="ФамилияИО1",Дисциплины!AA4,0)</f>
        <v>0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>
        <f>K4*50</f>
        <v>0</v>
      </c>
      <c r="AU4" s="5"/>
      <c r="AV4" s="5"/>
      <c r="AW4" s="5"/>
      <c r="AX4" s="5"/>
      <c r="AY4">
        <f aca="true" t="shared" si="0" ref="AY4:AY17">SUM(AB4:AX4)</f>
        <v>0</v>
      </c>
      <c r="AZ4">
        <f aca="true" t="shared" si="1" ref="AZ4:AZ17">AY4/(F4+G4)*F4</f>
        <v>0</v>
      </c>
      <c r="BA4">
        <f aca="true" t="shared" si="2" ref="BA4:BA17">AY4-AZ4</f>
        <v>0</v>
      </c>
    </row>
    <row r="5" spans="1:53" ht="14.25">
      <c r="A5" s="8"/>
      <c r="B5" s="8"/>
      <c r="C5" s="8" t="str">
        <f>Дисциплины!C5</f>
        <v>ВТМ</v>
      </c>
      <c r="D5" s="8">
        <f>Дисциплины!D5</f>
        <v>3</v>
      </c>
      <c r="E5" s="8">
        <f>Дисциплины!E5</f>
        <v>1</v>
      </c>
      <c r="F5" s="8">
        <f>Дисциплины!F5</f>
        <v>15</v>
      </c>
      <c r="G5" s="8">
        <f>Дисциплины!G5</f>
        <v>9</v>
      </c>
      <c r="H5" s="8"/>
      <c r="I5" s="8"/>
      <c r="J5" s="8"/>
      <c r="K5" s="8"/>
      <c r="L5" s="8" t="str">
        <f>Дисциплины!L5</f>
        <v>Дисциплины2</v>
      </c>
      <c r="M5" s="8">
        <f>IF(Дисциплины!$B5="ФамилияИО1",Дисциплины!M5,0)</f>
        <v>12</v>
      </c>
      <c r="N5" s="8">
        <f>IF(Дисциплины!$B5="ФамилияИО1",Дисциплины!N5,0)</f>
        <v>24</v>
      </c>
      <c r="O5" s="8">
        <f>IF(Дисциплины!$B5="ФамилияИО1",Дисциплины!O5,0)</f>
        <v>0</v>
      </c>
      <c r="P5" s="8">
        <f>IF(Дисциплины!$B5="ФамилияИО1",Дисциплины!P5,0)</f>
        <v>12</v>
      </c>
      <c r="Q5" s="8">
        <f>IF(Дисциплины!$B5="ФамилияИО1",Дисциплины!Q5,0)</f>
        <v>10</v>
      </c>
      <c r="R5" s="8">
        <f>IF(Дисциплины!$B5="ФамилияИО1",Дисциплины!R5,0)</f>
        <v>0</v>
      </c>
      <c r="S5" s="8">
        <f>IF(Дисциплины!$B5="ФамилияИО1",Дисциплины!S5,0)</f>
        <v>0</v>
      </c>
      <c r="T5" s="8">
        <f>IF(Дисциплины!$B5="ФамилияИО1",Дисциплины!T5,0)</f>
        <v>1</v>
      </c>
      <c r="U5" s="8">
        <f>IF(Дисциплины!$B5="ФамилияИО1",Дисциплины!U5,0)</f>
        <v>0</v>
      </c>
      <c r="V5" s="8">
        <f>IF(Дисциплины!$B5="ФамилияИО1",Дисциплины!V5,0)</f>
        <v>0</v>
      </c>
      <c r="W5" s="8">
        <f>IF(Дисциплины!$B5="ФамилияИО1",Дисциплины!W5,0)</f>
        <v>0</v>
      </c>
      <c r="X5" s="8">
        <f>IF(Дисциплины!$B5="ФамилияИО1",Дисциплины!X5,0)</f>
        <v>2</v>
      </c>
      <c r="Y5" s="8">
        <f>IF(Дисциплины!$B5="ФамилияИО1",Дисциплины!Y5,0)</f>
        <v>0</v>
      </c>
      <c r="Z5" s="8">
        <f>IF(Дисциплины!$B5="ФамилияИО1",Дисциплины!Z5,0)</f>
        <v>1</v>
      </c>
      <c r="AA5" s="8">
        <f>IF(Дисциплины!$B5="ФамилияИО1",Дисциплины!AA5,0)</f>
        <v>6</v>
      </c>
      <c r="AB5" s="8">
        <f aca="true" t="shared" si="3" ref="AB5:AB17">M5</f>
        <v>12</v>
      </c>
      <c r="AC5" s="8">
        <f aca="true" t="shared" si="4" ref="AC5:AC17">IF(Q5=0,0.05*AB5*E5,0)</f>
        <v>0</v>
      </c>
      <c r="AD5" s="8">
        <f aca="true" t="shared" si="5" ref="AD5:AD17">N5*2*E5*Z5</f>
        <v>48</v>
      </c>
      <c r="AE5" s="8">
        <f>IF(Z5=0,0,0.065*AA5*(F5+G5)/Дисциплины!Z5*Z5)</f>
        <v>9.36</v>
      </c>
      <c r="AF5" s="8">
        <f aca="true" t="shared" si="6" ref="AF5:AF17">(O5+P5)*E5*Z5</f>
        <v>12</v>
      </c>
      <c r="AG5" s="8">
        <f aca="true" t="shared" si="7" ref="AG5:AG17">T5*0.2*(F5+G5)</f>
        <v>4.800000000000001</v>
      </c>
      <c r="AH5" s="8">
        <f aca="true" t="shared" si="8" ref="AH5:AH17">IF(AS5&gt;0,0,U5*0.3*(F5+G5))</f>
        <v>0</v>
      </c>
      <c r="AI5" s="8">
        <f aca="true" t="shared" si="9" ref="AI5:AI17">IF(AH5&gt;0,2*E5,0)</f>
        <v>0</v>
      </c>
      <c r="AJ5" s="8">
        <f aca="true" t="shared" si="10" ref="AJ5:AJ17">Q5*E5</f>
        <v>10</v>
      </c>
      <c r="AK5" s="8">
        <f aca="true" t="shared" si="11" ref="AK5:AK17">0.3*X5*(F5+G5)</f>
        <v>14.399999999999999</v>
      </c>
      <c r="AL5" s="8">
        <f aca="true" t="shared" si="12" ref="AL5:AL17">IF(E5=0,0,S5*(1.25*($F5+$G5)))</f>
        <v>0</v>
      </c>
      <c r="AM5" s="8">
        <f aca="true" t="shared" si="13" ref="AM5:AM17">IF(E5=0,0,R5*(1.5*($F5+$G5)))</f>
        <v>0</v>
      </c>
      <c r="AN5" s="8">
        <f aca="true" t="shared" si="14" ref="AN5:AN17">IF(E5=0,20*H5*R5,0)</f>
        <v>0</v>
      </c>
      <c r="AO5" s="8">
        <f aca="true" t="shared" si="15" ref="AO5:AO17">IF(E5=0,2*H5*S5,0)</f>
        <v>0</v>
      </c>
      <c r="AP5" s="8"/>
      <c r="AQ5" s="8"/>
      <c r="AR5" s="8">
        <f aca="true" t="shared" si="16" ref="AR5:AR17">0.2*Y5*(F5+G5)</f>
        <v>0</v>
      </c>
      <c r="AS5" s="8">
        <f aca="true" t="shared" si="17" ref="AS5:AS17">(I5+H5)*0.5*Z5*U5</f>
        <v>0</v>
      </c>
      <c r="AT5" s="8"/>
      <c r="AU5" s="8"/>
      <c r="AV5" s="8"/>
      <c r="AW5" s="8"/>
      <c r="AX5" s="8"/>
      <c r="AY5" s="8">
        <f t="shared" si="0"/>
        <v>110.56</v>
      </c>
      <c r="AZ5" s="8">
        <f t="shared" si="1"/>
        <v>69.1</v>
      </c>
      <c r="BA5" s="8">
        <f t="shared" si="2"/>
        <v>41.46000000000001</v>
      </c>
    </row>
    <row r="6" spans="3:53" ht="14.25">
      <c r="C6" t="str">
        <f>Дисциплины!C6</f>
        <v>ВТМ</v>
      </c>
      <c r="D6">
        <f>Дисциплины!D6</f>
        <v>3</v>
      </c>
      <c r="E6">
        <f>Дисциплины!E6</f>
        <v>1</v>
      </c>
      <c r="F6">
        <f>Дисциплины!F6</f>
        <v>15</v>
      </c>
      <c r="G6">
        <f>Дисциплины!G6</f>
        <v>9</v>
      </c>
      <c r="H6" s="5"/>
      <c r="I6" s="5"/>
      <c r="J6" s="5"/>
      <c r="K6" s="5"/>
      <c r="L6" t="str">
        <f>Дисциплины!L6</f>
        <v>Дисциплины3</v>
      </c>
      <c r="M6" s="5">
        <f>IF(Дисциплины!$B6="ФамилияИО1",Дисциплины!M6,0)</f>
        <v>0</v>
      </c>
      <c r="N6" s="5">
        <f>IF(Дисциплины!$B6="ФамилияИО1",Дисциплины!N6,0)</f>
        <v>0</v>
      </c>
      <c r="O6" s="5">
        <f>IF(Дисциплины!$B6="ФамилияИО1",Дисциплины!O6,0)</f>
        <v>0</v>
      </c>
      <c r="P6" s="5">
        <f>IF(Дисциплины!$B6="ФамилияИО1",Дисциплины!P6,0)</f>
        <v>0</v>
      </c>
      <c r="Q6" s="5">
        <f>IF(Дисциплины!$B6="ФамилияИО1",Дисциплины!Q6,0)</f>
        <v>0</v>
      </c>
      <c r="R6" s="5">
        <f>IF(Дисциплины!$B6="ФамилияИО1",Дисциплины!R6,0)</f>
        <v>0</v>
      </c>
      <c r="S6" s="5">
        <f>IF(Дисциплины!$B6="ФамилияИО1",Дисциплины!S6,0)</f>
        <v>0</v>
      </c>
      <c r="T6" s="5">
        <f>IF(Дисциплины!$B6="ФамилияИО1",Дисциплины!T6,0)</f>
        <v>0</v>
      </c>
      <c r="U6" s="5">
        <f>IF(Дисциплины!$B6="ФамилияИО1",Дисциплины!U6,0)</f>
        <v>0</v>
      </c>
      <c r="V6" s="5">
        <f>IF(Дисциплины!$B6="ФамилияИО1",Дисциплины!V6,0)</f>
        <v>0</v>
      </c>
      <c r="W6" s="5">
        <f>IF(Дисциплины!$B6="ФамилияИО1",Дисциплины!W6,0)</f>
        <v>0</v>
      </c>
      <c r="X6" s="5">
        <f>IF(Дисциплины!$B6="ФамилияИО1",Дисциплины!X6,0)</f>
        <v>0</v>
      </c>
      <c r="Y6" s="5">
        <f>IF(Дисциплины!$B6="ФамилияИО1",Дисциплины!Y6,0)</f>
        <v>0</v>
      </c>
      <c r="Z6" s="5">
        <f>IF(Дисциплины!$B6="ФамилияИО1",Дисциплины!Z6,0)</f>
        <v>0</v>
      </c>
      <c r="AA6" s="5">
        <f>IF(Дисциплины!$B6="ФамилияИО1",Дисциплины!AA6,0)</f>
        <v>0</v>
      </c>
      <c r="AB6" s="5">
        <f t="shared" si="3"/>
        <v>0</v>
      </c>
      <c r="AC6" s="5">
        <f t="shared" si="4"/>
        <v>0</v>
      </c>
      <c r="AD6" s="5">
        <f t="shared" si="5"/>
        <v>0</v>
      </c>
      <c r="AE6" s="5">
        <f>IF(Z6=0,0,0.065*AA6*(F6+G6)/Дисциплины!Z6*Z6)</f>
        <v>0</v>
      </c>
      <c r="AF6" s="5">
        <f t="shared" si="6"/>
        <v>0</v>
      </c>
      <c r="AG6" s="5">
        <f t="shared" si="7"/>
        <v>0</v>
      </c>
      <c r="AH6" s="5">
        <f t="shared" si="8"/>
        <v>0</v>
      </c>
      <c r="AI6" s="5">
        <f t="shared" si="9"/>
        <v>0</v>
      </c>
      <c r="AJ6" s="5">
        <f t="shared" si="10"/>
        <v>0</v>
      </c>
      <c r="AK6">
        <f t="shared" si="11"/>
        <v>0</v>
      </c>
      <c r="AL6">
        <f t="shared" si="12"/>
        <v>0</v>
      </c>
      <c r="AM6">
        <f t="shared" si="13"/>
        <v>0</v>
      </c>
      <c r="AN6">
        <f t="shared" si="14"/>
        <v>0</v>
      </c>
      <c r="AO6">
        <f t="shared" si="15"/>
        <v>0</v>
      </c>
      <c r="AR6">
        <f t="shared" si="16"/>
        <v>0</v>
      </c>
      <c r="AS6">
        <f t="shared" si="17"/>
        <v>0</v>
      </c>
      <c r="AY6">
        <f t="shared" si="0"/>
        <v>0</v>
      </c>
      <c r="AZ6">
        <f t="shared" si="1"/>
        <v>0</v>
      </c>
      <c r="BA6">
        <f t="shared" si="2"/>
        <v>0</v>
      </c>
    </row>
    <row r="7" spans="3:53" ht="14.25">
      <c r="C7" t="str">
        <f>Дисциплины!C7</f>
        <v>ВТМ</v>
      </c>
      <c r="D7">
        <f>Дисциплины!D7</f>
        <v>3</v>
      </c>
      <c r="E7">
        <f>Дисциплины!E7</f>
        <v>1</v>
      </c>
      <c r="F7">
        <f>Дисциплины!F7</f>
        <v>15</v>
      </c>
      <c r="G7">
        <f>Дисциплины!G7</f>
        <v>9</v>
      </c>
      <c r="H7" s="5"/>
      <c r="I7" s="5"/>
      <c r="J7" s="5"/>
      <c r="K7" s="5"/>
      <c r="L7" t="str">
        <f>Дисциплины!L7</f>
        <v>Дисциплины4</v>
      </c>
      <c r="M7" s="5">
        <f>IF(Дисциплины!$B7="ФамилияИО1",Дисциплины!M7,0)</f>
        <v>0</v>
      </c>
      <c r="N7" s="5">
        <f>IF(Дисциплины!$B7="ФамилияИО1",Дисциплины!N7,0)</f>
        <v>0</v>
      </c>
      <c r="O7" s="5">
        <f>IF(Дисциплины!$B7="ФамилияИО1",Дисциплины!O7,0)</f>
        <v>0</v>
      </c>
      <c r="P7" s="5">
        <f>IF(Дисциплины!$B7="ФамилияИО1",Дисциплины!P7,0)</f>
        <v>0</v>
      </c>
      <c r="Q7" s="5">
        <f>IF(Дисциплины!$B7="ФамилияИО1",Дисциплины!Q7,0)</f>
        <v>0</v>
      </c>
      <c r="R7" s="5">
        <f>IF(Дисциплины!$B7="ФамилияИО1",Дисциплины!R7,0)</f>
        <v>0</v>
      </c>
      <c r="S7" s="5">
        <f>IF(Дисциплины!$B7="ФамилияИО1",Дисциплины!S7,0)</f>
        <v>0</v>
      </c>
      <c r="T7" s="5">
        <f>IF(Дисциплины!$B7="ФамилияИО1",Дисциплины!T7,0)</f>
        <v>0</v>
      </c>
      <c r="U7" s="5">
        <f>IF(Дисциплины!$B7="ФамилияИО1",Дисциплины!U7,0)</f>
        <v>0</v>
      </c>
      <c r="V7" s="5">
        <f>IF(Дисциплины!$B7="ФамилияИО1",Дисциплины!V7,0)</f>
        <v>0</v>
      </c>
      <c r="W7" s="5">
        <f>IF(Дисциплины!$B7="ФамилияИО1",Дисциплины!W7,0)</f>
        <v>0</v>
      </c>
      <c r="X7" s="5">
        <f>IF(Дисциплины!$B7="ФамилияИО1",Дисциплины!X7,0)</f>
        <v>0</v>
      </c>
      <c r="Y7" s="5">
        <f>IF(Дисциплины!$B7="ФамилияИО1",Дисциплины!Y7,0)</f>
        <v>0</v>
      </c>
      <c r="Z7" s="5">
        <f>IF(Дисциплины!$B7="ФамилияИО1",Дисциплины!Z7,0)</f>
        <v>0</v>
      </c>
      <c r="AA7" s="5">
        <f>IF(Дисциплины!$B7="ФамилияИО1",Дисциплины!AA7,0)</f>
        <v>0</v>
      </c>
      <c r="AB7" s="5">
        <f t="shared" si="3"/>
        <v>0</v>
      </c>
      <c r="AC7" s="5">
        <f t="shared" si="4"/>
        <v>0</v>
      </c>
      <c r="AD7" s="5">
        <f t="shared" si="5"/>
        <v>0</v>
      </c>
      <c r="AE7" s="5">
        <f>IF(Z7=0,0,0.065*AA7*(F7+G7)/Дисциплины!Z7*Z7)</f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>
        <f t="shared" si="11"/>
        <v>0</v>
      </c>
      <c r="AL7">
        <f t="shared" si="12"/>
        <v>0</v>
      </c>
      <c r="AM7">
        <f t="shared" si="13"/>
        <v>0</v>
      </c>
      <c r="AN7">
        <f t="shared" si="14"/>
        <v>0</v>
      </c>
      <c r="AO7">
        <f t="shared" si="15"/>
        <v>0</v>
      </c>
      <c r="AR7">
        <f t="shared" si="16"/>
        <v>0</v>
      </c>
      <c r="AS7">
        <f t="shared" si="17"/>
        <v>0</v>
      </c>
      <c r="AY7">
        <f t="shared" si="0"/>
        <v>0</v>
      </c>
      <c r="AZ7">
        <f t="shared" si="1"/>
        <v>0</v>
      </c>
      <c r="BA7">
        <f t="shared" si="2"/>
        <v>0</v>
      </c>
    </row>
    <row r="8" spans="1:53" ht="14.25">
      <c r="A8" s="8"/>
      <c r="B8" s="8"/>
      <c r="C8" s="8" t="str">
        <f>Дисциплины!C8</f>
        <v>ВТМ</v>
      </c>
      <c r="D8" s="8">
        <f>Дисциплины!D8</f>
        <v>3</v>
      </c>
      <c r="E8" s="8">
        <f>Дисциплины!E8</f>
        <v>1</v>
      </c>
      <c r="F8" s="8">
        <f>Дисциплины!F8</f>
        <v>15</v>
      </c>
      <c r="G8" s="8">
        <f>Дисциплины!G8</f>
        <v>9</v>
      </c>
      <c r="H8" s="8"/>
      <c r="I8" s="8"/>
      <c r="J8" s="8"/>
      <c r="K8" s="8"/>
      <c r="L8" s="8" t="str">
        <f>Дисциплины!L8</f>
        <v>Дисциплины5</v>
      </c>
      <c r="M8" s="8">
        <f>IF(Дисциплины!$B8="ФамилияИО1",Дисциплины!M8,0)</f>
        <v>12</v>
      </c>
      <c r="N8" s="8">
        <f>IF(Дисциплины!$B8="ФамилияИО1",Дисциплины!N8,0)</f>
        <v>36</v>
      </c>
      <c r="O8" s="8">
        <f>IF(Дисциплины!$B8="ФамилияИО1",Дисциплины!O8,0)</f>
        <v>0</v>
      </c>
      <c r="P8" s="8">
        <f>IF(Дисциплины!$B8="ФамилияИО1",Дисциплины!P8,0)</f>
        <v>0</v>
      </c>
      <c r="Q8" s="8">
        <f>IF(Дисциплины!$B8="ФамилияИО1",Дисциплины!Q8,0)</f>
        <v>0</v>
      </c>
      <c r="R8" s="8">
        <f>IF(Дисциплины!$B8="ФамилияИО1",Дисциплины!R8,0)</f>
        <v>0</v>
      </c>
      <c r="S8" s="8">
        <f>IF(Дисциплины!$B8="ФамилияИО1",Дисциплины!S8,0)</f>
        <v>0</v>
      </c>
      <c r="T8" s="8">
        <f>IF(Дисциплины!$B8="ФамилияИО1",Дисциплины!T8,0)</f>
        <v>0</v>
      </c>
      <c r="U8" s="8">
        <f>IF(Дисциплины!$B8="ФамилияИО1",Дисциплины!U8,0)</f>
        <v>1</v>
      </c>
      <c r="V8" s="8">
        <f>IF(Дисциплины!$B8="ФамилияИО1",Дисциплины!V8,0)</f>
        <v>0</v>
      </c>
      <c r="W8" s="8">
        <f>IF(Дисциплины!$B8="ФамилияИО1",Дисциплины!W8,0)</f>
        <v>0</v>
      </c>
      <c r="X8" s="8">
        <f>IF(Дисциплины!$B8="ФамилияИО1",Дисциплины!X8,0)</f>
        <v>1</v>
      </c>
      <c r="Y8" s="8">
        <f>IF(Дисциплины!$B8="ФамилияИО1",Дисциплины!Y8,0)</f>
        <v>0</v>
      </c>
      <c r="Z8" s="8">
        <f>IF(Дисциплины!$B8="ФамилияИО1",Дисциплины!Z8,0)</f>
        <v>1</v>
      </c>
      <c r="AA8" s="8">
        <f>IF(Дисциплины!$B8="ФамилияИО1",Дисциплины!AA8,0)</f>
        <v>6</v>
      </c>
      <c r="AB8" s="8">
        <f t="shared" si="3"/>
        <v>12</v>
      </c>
      <c r="AC8" s="8">
        <f t="shared" si="4"/>
        <v>0.6000000000000001</v>
      </c>
      <c r="AD8" s="8">
        <f t="shared" si="5"/>
        <v>72</v>
      </c>
      <c r="AE8" s="8">
        <f>IF(Z8=0,0,0.065*AA8*(F8+G8)/Дисциплины!Z8*Z8)</f>
        <v>9.36</v>
      </c>
      <c r="AF8" s="8">
        <f t="shared" si="6"/>
        <v>0</v>
      </c>
      <c r="AG8" s="8">
        <f t="shared" si="7"/>
        <v>0</v>
      </c>
      <c r="AH8" s="8">
        <f t="shared" si="8"/>
        <v>7.199999999999999</v>
      </c>
      <c r="AI8" s="8">
        <f t="shared" si="9"/>
        <v>2</v>
      </c>
      <c r="AJ8" s="8">
        <f t="shared" si="10"/>
        <v>0</v>
      </c>
      <c r="AK8" s="8">
        <f t="shared" si="11"/>
        <v>7.199999999999999</v>
      </c>
      <c r="AL8" s="8">
        <f t="shared" si="12"/>
        <v>0</v>
      </c>
      <c r="AM8" s="8">
        <f t="shared" si="13"/>
        <v>0</v>
      </c>
      <c r="AN8" s="8">
        <f t="shared" si="14"/>
        <v>0</v>
      </c>
      <c r="AO8" s="8">
        <f t="shared" si="15"/>
        <v>0</v>
      </c>
      <c r="AP8" s="8"/>
      <c r="AQ8" s="8"/>
      <c r="AR8" s="8">
        <f t="shared" si="16"/>
        <v>0</v>
      </c>
      <c r="AS8" s="8">
        <f t="shared" si="17"/>
        <v>0</v>
      </c>
      <c r="AT8" s="8"/>
      <c r="AU8" s="8"/>
      <c r="AV8" s="8"/>
      <c r="AW8" s="8"/>
      <c r="AX8" s="8"/>
      <c r="AY8" s="8">
        <f t="shared" si="0"/>
        <v>110.36</v>
      </c>
      <c r="AZ8" s="8">
        <f t="shared" si="1"/>
        <v>68.97500000000001</v>
      </c>
      <c r="BA8" s="8">
        <f t="shared" si="2"/>
        <v>41.38499999999999</v>
      </c>
    </row>
    <row r="9" spans="3:53" ht="14.25">
      <c r="C9" t="str">
        <f>Дисциплины!C9</f>
        <v>ВТМ</v>
      </c>
      <c r="D9">
        <f>Дисциплины!D9</f>
        <v>3</v>
      </c>
      <c r="E9">
        <f>Дисциплины!E9</f>
        <v>1</v>
      </c>
      <c r="F9">
        <f>Дисциплины!F9</f>
        <v>15</v>
      </c>
      <c r="G9">
        <f>Дисциплины!G9</f>
        <v>9</v>
      </c>
      <c r="H9" s="5"/>
      <c r="I9" s="5"/>
      <c r="J9" s="5"/>
      <c r="K9" s="5"/>
      <c r="L9" t="str">
        <f>Дисциплины!L9</f>
        <v>Дисциплины6</v>
      </c>
      <c r="M9" s="5">
        <f>IF(Дисциплины!$B9="ФамилияИО1",Дисциплины!M9,0)</f>
        <v>0</v>
      </c>
      <c r="N9" s="5">
        <f>IF(Дисциплины!$B9="ФамилияИО1",Дисциплины!N9,0)</f>
        <v>0</v>
      </c>
      <c r="O9" s="5">
        <f>IF(Дисциплины!$B9="ФамилияИО1",Дисциплины!O9,0)</f>
        <v>0</v>
      </c>
      <c r="P9" s="5">
        <f>IF(Дисциплины!$B9="ФамилияИО1",Дисциплины!P9,0)</f>
        <v>0</v>
      </c>
      <c r="Q9" s="5">
        <f>IF(Дисциплины!$B9="ФамилияИО1",Дисциплины!Q9,0)</f>
        <v>0</v>
      </c>
      <c r="R9" s="5">
        <f>IF(Дисциплины!$B9="ФамилияИО1",Дисциплины!R9,0)</f>
        <v>0</v>
      </c>
      <c r="S9" s="5">
        <f>IF(Дисциплины!$B9="ФамилияИО1",Дисциплины!S9,0)</f>
        <v>0</v>
      </c>
      <c r="T9" s="5">
        <f>IF(Дисциплины!$B9="ФамилияИО1",Дисциплины!T9,0)</f>
        <v>0</v>
      </c>
      <c r="U9" s="5">
        <f>IF(Дисциплины!$B9="ФамилияИО1",Дисциплины!U9,0)</f>
        <v>0</v>
      </c>
      <c r="V9" s="5">
        <f>IF(Дисциплины!$B9="ФамилияИО1",Дисциплины!V9,0)</f>
        <v>0</v>
      </c>
      <c r="W9" s="5">
        <f>IF(Дисциплины!$B9="ФамилияИО1",Дисциплины!W9,0)</f>
        <v>0</v>
      </c>
      <c r="X9" s="5">
        <f>IF(Дисциплины!$B9="ФамилияИО1",Дисциплины!X9,0)</f>
        <v>0</v>
      </c>
      <c r="Y9" s="5">
        <f>IF(Дисциплины!$B9="ФамилияИО1",Дисциплины!Y9,0)</f>
        <v>0</v>
      </c>
      <c r="Z9" s="5">
        <f>IF(Дисциплины!$B9="ФамилияИО1",Дисциплины!Z9,0)</f>
        <v>0</v>
      </c>
      <c r="AA9" s="5">
        <f>IF(Дисциплины!$B9="ФамилияИО1",Дисциплины!AA9,0)</f>
        <v>0</v>
      </c>
      <c r="AB9" s="5">
        <f t="shared" si="3"/>
        <v>0</v>
      </c>
      <c r="AC9" s="5">
        <f t="shared" si="4"/>
        <v>0</v>
      </c>
      <c r="AD9" s="5">
        <f t="shared" si="5"/>
        <v>0</v>
      </c>
      <c r="AE9" s="5">
        <f>IF(Z9=0,0,0.065*AA9*(F9+G9)/Дисциплины!Z9*Z9)</f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>
        <f t="shared" si="11"/>
        <v>0</v>
      </c>
      <c r="AL9">
        <f t="shared" si="12"/>
        <v>0</v>
      </c>
      <c r="AM9">
        <f t="shared" si="13"/>
        <v>0</v>
      </c>
      <c r="AN9">
        <f t="shared" si="14"/>
        <v>0</v>
      </c>
      <c r="AO9">
        <f t="shared" si="15"/>
        <v>0</v>
      </c>
      <c r="AR9">
        <f t="shared" si="16"/>
        <v>0</v>
      </c>
      <c r="AS9">
        <f t="shared" si="17"/>
        <v>0</v>
      </c>
      <c r="AY9">
        <f t="shared" si="0"/>
        <v>0</v>
      </c>
      <c r="AZ9">
        <f t="shared" si="1"/>
        <v>0</v>
      </c>
      <c r="BA9">
        <f t="shared" si="2"/>
        <v>0</v>
      </c>
    </row>
    <row r="10" spans="3:53" ht="14.25">
      <c r="C10" t="str">
        <f>Дисциплины!C10</f>
        <v>ВТМ</v>
      </c>
      <c r="D10">
        <f>Дисциплины!D10</f>
        <v>3</v>
      </c>
      <c r="E10">
        <f>Дисциплины!E10</f>
        <v>1</v>
      </c>
      <c r="F10">
        <f>Дисциплины!F10</f>
        <v>15</v>
      </c>
      <c r="G10">
        <f>Дисциплины!G10</f>
        <v>9</v>
      </c>
      <c r="H10" s="5"/>
      <c r="I10" s="5"/>
      <c r="J10" s="5"/>
      <c r="K10" s="5"/>
      <c r="L10" t="str">
        <f>Дисциплины!L10</f>
        <v>Дисциплины7</v>
      </c>
      <c r="M10" s="5">
        <f>IF(Дисциплины!$B10="ФамилияИО1",Дисциплины!M10,0)</f>
        <v>0</v>
      </c>
      <c r="N10" s="5">
        <f>IF(Дисциплины!$B10="ФамилияИО1",Дисциплины!N10,0)</f>
        <v>0</v>
      </c>
      <c r="O10" s="5">
        <f>IF(Дисциплины!$B10="ФамилияИО1",Дисциплины!O10,0)</f>
        <v>0</v>
      </c>
      <c r="P10" s="5">
        <f>IF(Дисциплины!$B10="ФамилияИО1",Дисциплины!P10,0)</f>
        <v>0</v>
      </c>
      <c r="Q10" s="5">
        <f>IF(Дисциплины!$B10="ФамилияИО1",Дисциплины!Q10,0)</f>
        <v>0</v>
      </c>
      <c r="R10" s="5">
        <f>IF(Дисциплины!$B10="ФамилияИО1",Дисциплины!R10,0)</f>
        <v>0</v>
      </c>
      <c r="S10" s="5">
        <f>IF(Дисциплины!$B10="ФамилияИО1",Дисциплины!S10,0)</f>
        <v>0</v>
      </c>
      <c r="T10" s="5">
        <f>IF(Дисциплины!$B10="ФамилияИО1",Дисциплины!T10,0)</f>
        <v>0</v>
      </c>
      <c r="U10" s="5">
        <f>IF(Дисциплины!$B10="ФамилияИО1",Дисциплины!U10,0)</f>
        <v>0</v>
      </c>
      <c r="V10" s="5">
        <f>IF(Дисциплины!$B10="ФамилияИО1",Дисциплины!V10,0)</f>
        <v>0</v>
      </c>
      <c r="W10" s="5">
        <f>IF(Дисциплины!$B10="ФамилияИО1",Дисциплины!W10,0)</f>
        <v>0</v>
      </c>
      <c r="X10" s="5">
        <f>IF(Дисциплины!$B10="ФамилияИО1",Дисциплины!X10,0)</f>
        <v>0</v>
      </c>
      <c r="Y10" s="5">
        <f>IF(Дисциплины!$B10="ФамилияИО1",Дисциплины!Y10,0)</f>
        <v>0</v>
      </c>
      <c r="Z10" s="5">
        <f>IF(Дисциплины!$B10="ФамилияИО1",Дисциплины!Z10,0)</f>
        <v>0</v>
      </c>
      <c r="AA10" s="5">
        <f>IF(Дисциплины!$B10="ФамилияИО1",Дисциплины!AA10,0)</f>
        <v>0</v>
      </c>
      <c r="AB10" s="5">
        <f t="shared" si="3"/>
        <v>0</v>
      </c>
      <c r="AC10" s="5">
        <f t="shared" si="4"/>
        <v>0</v>
      </c>
      <c r="AD10" s="5">
        <f t="shared" si="5"/>
        <v>0</v>
      </c>
      <c r="AE10" s="5">
        <f>IF(Z10=0,0,0.065*AA10*(F10+G10)/Дисциплины!Z10*Z10)</f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>
        <f t="shared" si="11"/>
        <v>0</v>
      </c>
      <c r="AL10">
        <f t="shared" si="12"/>
        <v>0</v>
      </c>
      <c r="AM10">
        <f t="shared" si="13"/>
        <v>0</v>
      </c>
      <c r="AN10">
        <f t="shared" si="14"/>
        <v>0</v>
      </c>
      <c r="AO10">
        <f t="shared" si="15"/>
        <v>0</v>
      </c>
      <c r="AR10">
        <f t="shared" si="16"/>
        <v>0</v>
      </c>
      <c r="AS10">
        <f t="shared" si="17"/>
        <v>0</v>
      </c>
      <c r="AV10">
        <f>30*J10</f>
        <v>0</v>
      </c>
      <c r="AY10">
        <f t="shared" si="0"/>
        <v>0</v>
      </c>
      <c r="AZ10">
        <f t="shared" si="1"/>
        <v>0</v>
      </c>
      <c r="BA10">
        <f t="shared" si="2"/>
        <v>0</v>
      </c>
    </row>
    <row r="11" spans="3:53" ht="14.25">
      <c r="C11" t="str">
        <f>Дисциплины!C11</f>
        <v>ВТМ</v>
      </c>
      <c r="D11">
        <f>Дисциплины!D11</f>
        <v>4</v>
      </c>
      <c r="E11">
        <f>Дисциплины!E11</f>
        <v>1</v>
      </c>
      <c r="F11">
        <f>Дисциплины!F11</f>
        <v>15</v>
      </c>
      <c r="G11">
        <f>Дисциплины!G11</f>
        <v>9</v>
      </c>
      <c r="H11" s="5"/>
      <c r="I11" s="5"/>
      <c r="J11" s="5"/>
      <c r="K11" s="5"/>
      <c r="L11" t="str">
        <f>Дисциплины!L11</f>
        <v>Дисциплины11</v>
      </c>
      <c r="M11" s="5">
        <f>IF(Дисциплины!$B11="ФамилияИО1",Дисциплины!M11,0)</f>
        <v>0</v>
      </c>
      <c r="N11" s="5">
        <f>IF(Дисциплины!$B11="ФамилияИО1",Дисциплины!N11,0)</f>
        <v>0</v>
      </c>
      <c r="O11" s="5">
        <f>IF(Дисциплины!$B11="ФамилияИО1",Дисциплины!O11,0)</f>
        <v>0</v>
      </c>
      <c r="P11" s="5">
        <f>IF(Дисциплины!$B11="ФамилияИО1",Дисциплины!P11,0)</f>
        <v>0</v>
      </c>
      <c r="Q11" s="5">
        <f>IF(Дисциплины!$B11="ФамилияИО1",Дисциплины!Q11,0)</f>
        <v>0</v>
      </c>
      <c r="R11" s="5">
        <f>IF(Дисциплины!$B11="ФамилияИО1",Дисциплины!R11,0)</f>
        <v>0</v>
      </c>
      <c r="S11" s="5">
        <f>IF(Дисциплины!$B11="ФамилияИО1",Дисциплины!S11,0)</f>
        <v>0</v>
      </c>
      <c r="T11" s="5">
        <f>IF(Дисциплины!$B11="ФамилияИО1",Дисциплины!T11,0)</f>
        <v>0</v>
      </c>
      <c r="U11" s="5">
        <f>IF(Дисциплины!$B11="ФамилияИО1",Дисциплины!U11,0)</f>
        <v>0</v>
      </c>
      <c r="V11" s="5">
        <f>IF(Дисциплины!$B11="ФамилияИО1",Дисциплины!V11,0)</f>
        <v>0</v>
      </c>
      <c r="W11" s="5">
        <f>IF(Дисциплины!$B11="ФамилияИО1",Дисциплины!W11,0)</f>
        <v>0</v>
      </c>
      <c r="X11" s="5">
        <f>IF(Дисциплины!$B11="ФамилияИО1",Дисциплины!X11,0)</f>
        <v>0</v>
      </c>
      <c r="Y11" s="5">
        <f>IF(Дисциплины!$B11="ФамилияИО1",Дисциплины!Y11,0)</f>
        <v>0</v>
      </c>
      <c r="Z11" s="5">
        <f>IF(Дисциплины!$B11="ФамилияИО1",Дисциплины!Z11,0)</f>
        <v>0</v>
      </c>
      <c r="AA11" s="5">
        <f>IF(Дисциплины!$B11="ФамилияИО1",Дисциплины!AA11,0)</f>
        <v>0</v>
      </c>
      <c r="AB11" s="5">
        <f t="shared" si="3"/>
        <v>0</v>
      </c>
      <c r="AC11" s="5">
        <f t="shared" si="4"/>
        <v>0</v>
      </c>
      <c r="AD11" s="5">
        <f t="shared" si="5"/>
        <v>0</v>
      </c>
      <c r="AE11" s="5">
        <f>IF(Z11=0,0,0.065*AA11*(F11+G11)/Дисциплины!Z11*Z11)</f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>
        <f t="shared" si="11"/>
        <v>0</v>
      </c>
      <c r="AL11">
        <f t="shared" si="12"/>
        <v>0</v>
      </c>
      <c r="AM11">
        <f t="shared" si="13"/>
        <v>0</v>
      </c>
      <c r="AN11">
        <f t="shared" si="14"/>
        <v>0</v>
      </c>
      <c r="AO11">
        <f t="shared" si="15"/>
        <v>0</v>
      </c>
      <c r="AR11">
        <f t="shared" si="16"/>
        <v>0</v>
      </c>
      <c r="AS11">
        <f t="shared" si="17"/>
        <v>0</v>
      </c>
      <c r="AX11">
        <f>J11*0.5</f>
        <v>0</v>
      </c>
      <c r="AY11">
        <f t="shared" si="0"/>
        <v>0</v>
      </c>
      <c r="AZ11">
        <f t="shared" si="1"/>
        <v>0</v>
      </c>
      <c r="BA11">
        <f t="shared" si="2"/>
        <v>0</v>
      </c>
    </row>
    <row r="12" spans="3:53" ht="14.25">
      <c r="C12" t="str">
        <f>Дисциплины!C12</f>
        <v>ИТ</v>
      </c>
      <c r="D12">
        <f>Дисциплины!D12</f>
        <v>8</v>
      </c>
      <c r="E12">
        <f>Дисциплины!E12</f>
        <v>0</v>
      </c>
      <c r="F12">
        <f>Дисциплины!F12</f>
        <v>1</v>
      </c>
      <c r="G12">
        <f>Дисциплины!G12</f>
        <v>0</v>
      </c>
      <c r="H12" s="5">
        <v>0</v>
      </c>
      <c r="I12" s="5">
        <v>0</v>
      </c>
      <c r="J12" s="5">
        <v>0</v>
      </c>
      <c r="K12" s="5">
        <v>0</v>
      </c>
      <c r="L12" t="str">
        <f>Дисциплины!L12</f>
        <v>Дисциплины12</v>
      </c>
      <c r="M12" s="5">
        <f>IF(Дисциплины!$B12="ФамилияИО1",Дисциплины!M12,0)</f>
        <v>0</v>
      </c>
      <c r="N12" s="5">
        <f>IF(Дисциплины!$B12="ФамилияИО1",Дисциплины!N12,0)</f>
        <v>0</v>
      </c>
      <c r="O12" s="5">
        <f>IF(Дисциплины!$B12="ФамилияИО1",Дисциплины!O12,0)</f>
        <v>0</v>
      </c>
      <c r="P12" s="5">
        <f>IF(Дисциплины!$B12="ФамилияИО1",Дисциплины!P12,0)</f>
        <v>0</v>
      </c>
      <c r="Q12" s="5">
        <f>IF(Дисциплины!$B12="ФамилияИО1",Дисциплины!Q12,0)</f>
        <v>0</v>
      </c>
      <c r="R12" s="5">
        <f>IF(Дисциплины!$B12="ФамилияИО1",Дисциплины!R12,0)</f>
        <v>0</v>
      </c>
      <c r="S12" s="5">
        <f>IF(Дисциплины!$B12="ФамилияИО1",Дисциплины!S12,0)</f>
        <v>0</v>
      </c>
      <c r="T12" s="5">
        <f>IF(Дисциплины!$B12="ФамилияИО1",Дисциплины!T12,0)</f>
        <v>0</v>
      </c>
      <c r="U12" s="5">
        <f>IF(Дисциплины!$B12="ФамилияИО1",Дисциплины!U12,0)</f>
        <v>0</v>
      </c>
      <c r="V12" s="5">
        <f>IF(Дисциплины!$B12="ФамилияИО1",Дисциплины!V12,0)</f>
        <v>0</v>
      </c>
      <c r="W12" s="5">
        <f>IF(Дисциплины!$B12="ФамилияИО1",Дисциплины!W12,0)</f>
        <v>0</v>
      </c>
      <c r="X12" s="5">
        <f>IF(Дисциплины!$B12="ФамилияИО1",Дисциплины!X12,0)</f>
        <v>0</v>
      </c>
      <c r="Y12" s="5">
        <f>IF(Дисциплины!$B12="ФамилияИО1",Дисциплины!Y12,0)</f>
        <v>0</v>
      </c>
      <c r="Z12" s="5">
        <f>IF(Дисциплины!$B12="ФамилияИО1",Дисциплины!Z12,0)</f>
        <v>0</v>
      </c>
      <c r="AA12" s="5">
        <f>IF(Дисциплины!$B12="ФамилияИО1",Дисциплины!AA12,0)</f>
        <v>0</v>
      </c>
      <c r="AB12" s="5">
        <f t="shared" si="3"/>
        <v>0</v>
      </c>
      <c r="AC12" s="5">
        <f t="shared" si="4"/>
        <v>0</v>
      </c>
      <c r="AD12" s="5">
        <f t="shared" si="5"/>
        <v>0</v>
      </c>
      <c r="AE12" s="5">
        <f>IF(Z12=0,0,0.065*AA12*(F12+G12)/Дисциплины!Z12*Z12)</f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>
        <f t="shared" si="11"/>
        <v>0</v>
      </c>
      <c r="AL12">
        <f t="shared" si="12"/>
        <v>0</v>
      </c>
      <c r="AM12">
        <f t="shared" si="13"/>
        <v>0</v>
      </c>
      <c r="AN12">
        <f t="shared" si="14"/>
        <v>0</v>
      </c>
      <c r="AO12">
        <f t="shared" si="15"/>
        <v>0</v>
      </c>
      <c r="AR12">
        <f t="shared" si="16"/>
        <v>0</v>
      </c>
      <c r="AS12">
        <f t="shared" si="17"/>
        <v>0</v>
      </c>
      <c r="AY12">
        <f t="shared" si="0"/>
        <v>0</v>
      </c>
      <c r="AZ12">
        <f t="shared" si="1"/>
        <v>0</v>
      </c>
      <c r="BA12">
        <f t="shared" si="2"/>
        <v>0</v>
      </c>
    </row>
    <row r="13" spans="3:53" ht="14.25">
      <c r="C13" t="str">
        <f>Дисциплины!C13</f>
        <v>ВТ</v>
      </c>
      <c r="D13">
        <f>Дисциплины!D13</f>
        <v>2</v>
      </c>
      <c r="E13">
        <f>Дисциплины!E13</f>
        <v>2</v>
      </c>
      <c r="F13">
        <f>Дисциплины!F13</f>
        <v>40</v>
      </c>
      <c r="G13">
        <f>Дисциплины!G13</f>
        <v>0</v>
      </c>
      <c r="H13" s="5">
        <v>0</v>
      </c>
      <c r="I13" s="5">
        <v>0</v>
      </c>
      <c r="J13" s="5">
        <v>0</v>
      </c>
      <c r="K13" s="5">
        <v>0</v>
      </c>
      <c r="L13" t="str">
        <f>Дисциплины!L13</f>
        <v>Дисциплины13</v>
      </c>
      <c r="M13" s="5">
        <f>IF(Дисциплины!$B13="ФамилияИО1",Дисциплины!M13,0)</f>
        <v>0</v>
      </c>
      <c r="N13" s="5">
        <f>IF(Дисциплины!$B13="ФамилияИО1",Дисциплины!N13,0)</f>
        <v>0</v>
      </c>
      <c r="O13" s="5">
        <f>IF(Дисциплины!$B13="ФамилияИО1",Дисциплины!O13,0)</f>
        <v>0</v>
      </c>
      <c r="P13" s="5">
        <f>IF(Дисциплины!$B13="ФамилияИО1",Дисциплины!P13,0)</f>
        <v>0</v>
      </c>
      <c r="Q13" s="5">
        <f>IF(Дисциплины!$B13="ФамилияИО1",Дисциплины!Q13,0)</f>
        <v>0</v>
      </c>
      <c r="R13" s="5">
        <f>IF(Дисциплины!$B13="ФамилияИО1",Дисциплины!R13,0)</f>
        <v>0</v>
      </c>
      <c r="S13" s="5">
        <f>IF(Дисциплины!$B13="ФамилияИО1",Дисциплины!S13,0)</f>
        <v>0</v>
      </c>
      <c r="T13" s="5">
        <f>IF(Дисциплины!$B13="ФамилияИО1",Дисциплины!T13,0)</f>
        <v>0</v>
      </c>
      <c r="U13" s="5">
        <f>IF(Дисциплины!$B13="ФамилияИО1",Дисциплины!U13,0)</f>
        <v>0</v>
      </c>
      <c r="V13" s="5">
        <f>IF(Дисциплины!$B13="ФамилияИО1",Дисциплины!V13,0)</f>
        <v>0</v>
      </c>
      <c r="W13" s="5">
        <f>IF(Дисциплины!$B13="ФамилияИО1",Дисциплины!W13,0)</f>
        <v>0</v>
      </c>
      <c r="X13" s="5">
        <f>IF(Дисциплины!$B13="ФамилияИО1",Дисциплины!X13,0)</f>
        <v>0</v>
      </c>
      <c r="Y13" s="5">
        <f>IF(Дисциплины!$B13="ФамилияИО1",Дисциплины!Y13,0)</f>
        <v>0</v>
      </c>
      <c r="Z13" s="5">
        <f>IF(Дисциплины!$B13="ФамилияИО1",Дисциплины!Z13,0)</f>
        <v>0</v>
      </c>
      <c r="AA13" s="5">
        <f>IF(Дисциплины!$B13="ФамилияИО1",Дисциплины!AA13,0)</f>
        <v>0</v>
      </c>
      <c r="AB13" s="5">
        <f t="shared" si="3"/>
        <v>0</v>
      </c>
      <c r="AC13" s="5">
        <f t="shared" si="4"/>
        <v>0</v>
      </c>
      <c r="AD13" s="5">
        <f t="shared" si="5"/>
        <v>0</v>
      </c>
      <c r="AE13" s="5">
        <f>IF(Z13=0,0,0.065*AA13*(F13+G13)/Дисциплины!Z13*Z13)</f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>
        <f t="shared" si="11"/>
        <v>0</v>
      </c>
      <c r="AL13">
        <f t="shared" si="12"/>
        <v>0</v>
      </c>
      <c r="AM13">
        <f t="shared" si="13"/>
        <v>0</v>
      </c>
      <c r="AN13">
        <f t="shared" si="14"/>
        <v>0</v>
      </c>
      <c r="AO13">
        <f t="shared" si="15"/>
        <v>0</v>
      </c>
      <c r="AR13">
        <f t="shared" si="16"/>
        <v>0</v>
      </c>
      <c r="AS13">
        <f t="shared" si="17"/>
        <v>0</v>
      </c>
      <c r="AY13">
        <f t="shared" si="0"/>
        <v>0</v>
      </c>
      <c r="AZ13">
        <f t="shared" si="1"/>
        <v>0</v>
      </c>
      <c r="BA13">
        <f t="shared" si="2"/>
        <v>0</v>
      </c>
    </row>
    <row r="14" spans="1:53" ht="14.25">
      <c r="A14" s="8"/>
      <c r="B14" s="8"/>
      <c r="C14" s="8" t="str">
        <f>Дисциплины!C14</f>
        <v>УТ</v>
      </c>
      <c r="D14" s="8">
        <f>Дисциплины!D14</f>
        <v>5</v>
      </c>
      <c r="E14" s="8">
        <f>Дисциплины!E14</f>
        <v>1</v>
      </c>
      <c r="F14" s="8">
        <f>Дисциплины!F14</f>
        <v>24</v>
      </c>
      <c r="G14" s="8">
        <f>Дисциплины!G14</f>
        <v>4</v>
      </c>
      <c r="H14" s="8">
        <v>0</v>
      </c>
      <c r="I14" s="8">
        <v>0</v>
      </c>
      <c r="J14" s="8">
        <v>0</v>
      </c>
      <c r="K14" s="8">
        <v>0</v>
      </c>
      <c r="L14" s="8" t="str">
        <f>Дисциплины!L14</f>
        <v>Дисциплины14</v>
      </c>
      <c r="M14" s="8">
        <f>IF(Дисциплины!$B14="ФамилияИО1",Дисциплины!M14,0)</f>
        <v>36</v>
      </c>
      <c r="N14" s="8">
        <f>IF(Дисциплины!$B14="ФамилияИО1",Дисциплины!N14,0)</f>
        <v>18</v>
      </c>
      <c r="O14" s="8">
        <f>IF(Дисциплины!$B14="ФамилияИО1",Дисциплины!O14,0)</f>
        <v>0</v>
      </c>
      <c r="P14" s="8">
        <f>IF(Дисциплины!$B14="ФамилияИО1",Дисциплины!P14,0)</f>
        <v>0</v>
      </c>
      <c r="Q14" s="8">
        <f>IF(Дисциплины!$B14="ФамилияИО1",Дисциплины!Q14,0)</f>
        <v>0</v>
      </c>
      <c r="R14" s="8">
        <f>IF(Дисциплины!$B14="ФамилияИО1",Дисциплины!R14,0)</f>
        <v>0</v>
      </c>
      <c r="S14" s="8">
        <f>IF(Дисциплины!$B14="ФамилияИО1",Дисциплины!S14,0)</f>
        <v>0</v>
      </c>
      <c r="T14" s="8">
        <f>IF(Дисциплины!$B14="ФамилияИО1",Дисциплины!T14,0)</f>
        <v>0</v>
      </c>
      <c r="U14" s="8">
        <f>IF(Дисциплины!$B14="ФамилияИО1",Дисциплины!U14,0)</f>
        <v>1</v>
      </c>
      <c r="V14" s="8">
        <f>IF(Дисциплины!$B14="ФамилияИО1",Дисциплины!V14,0)</f>
        <v>0</v>
      </c>
      <c r="W14" s="8">
        <f>IF(Дисциплины!$B14="ФамилияИО1",Дисциплины!W14,0)</f>
        <v>0</v>
      </c>
      <c r="X14" s="8">
        <f>IF(Дисциплины!$B14="ФамилияИО1",Дисциплины!X14,0)</f>
        <v>0</v>
      </c>
      <c r="Y14" s="8">
        <f>IF(Дисциплины!$B14="ФамилияИО1",Дисциплины!Y14,0)</f>
        <v>0</v>
      </c>
      <c r="Z14" s="8">
        <f>IF(Дисциплины!$B14="ФамилияИО1",Дисциплины!Z14,0)</f>
        <v>1</v>
      </c>
      <c r="AA14" s="8">
        <f>IF(Дисциплины!$B14="ФамилияИО1",Дисциплины!AA14,0)</f>
        <v>6</v>
      </c>
      <c r="AB14" s="8">
        <f t="shared" si="3"/>
        <v>36</v>
      </c>
      <c r="AC14" s="8">
        <f t="shared" si="4"/>
        <v>1.8</v>
      </c>
      <c r="AD14" s="8">
        <f t="shared" si="5"/>
        <v>36</v>
      </c>
      <c r="AE14" s="8">
        <f>IF(Z14=0,0,0.065*AA14*(F14+G14)/Дисциплины!Z14*Z14)</f>
        <v>10.92</v>
      </c>
      <c r="AF14" s="8">
        <f t="shared" si="6"/>
        <v>0</v>
      </c>
      <c r="AG14" s="8">
        <f t="shared" si="7"/>
        <v>0</v>
      </c>
      <c r="AH14" s="8">
        <f t="shared" si="8"/>
        <v>8.4</v>
      </c>
      <c r="AI14" s="8">
        <f t="shared" si="9"/>
        <v>2</v>
      </c>
      <c r="AJ14" s="8">
        <f t="shared" si="10"/>
        <v>0</v>
      </c>
      <c r="AK14" s="8">
        <f t="shared" si="11"/>
        <v>0</v>
      </c>
      <c r="AL14" s="8">
        <f t="shared" si="12"/>
        <v>0</v>
      </c>
      <c r="AM14" s="8">
        <f t="shared" si="13"/>
        <v>0</v>
      </c>
      <c r="AN14" s="8">
        <f t="shared" si="14"/>
        <v>0</v>
      </c>
      <c r="AO14" s="8">
        <f t="shared" si="15"/>
        <v>0</v>
      </c>
      <c r="AP14" s="8"/>
      <c r="AQ14" s="8"/>
      <c r="AR14" s="8">
        <f t="shared" si="16"/>
        <v>0</v>
      </c>
      <c r="AS14" s="8">
        <f t="shared" si="17"/>
        <v>0</v>
      </c>
      <c r="AT14" s="8"/>
      <c r="AU14" s="8"/>
      <c r="AV14" s="8"/>
      <c r="AW14" s="8"/>
      <c r="AX14" s="8"/>
      <c r="AY14" s="8">
        <f t="shared" si="0"/>
        <v>95.12</v>
      </c>
      <c r="AZ14" s="8">
        <f t="shared" si="1"/>
        <v>81.53142857142858</v>
      </c>
      <c r="BA14" s="8">
        <f t="shared" si="2"/>
        <v>13.588571428571427</v>
      </c>
    </row>
    <row r="15" spans="3:53" ht="14.25">
      <c r="C15" t="str">
        <f>Дисциплины!C15</f>
        <v>ВТ</v>
      </c>
      <c r="D15">
        <f>Дисциплины!D15</f>
        <v>1</v>
      </c>
      <c r="E15">
        <f>Дисциплины!E15</f>
        <v>2</v>
      </c>
      <c r="F15">
        <f>Дисциплины!F15</f>
        <v>40</v>
      </c>
      <c r="G15">
        <f>Дисциплины!G15</f>
        <v>0</v>
      </c>
      <c r="H15">
        <v>0</v>
      </c>
      <c r="I15">
        <v>0</v>
      </c>
      <c r="J15">
        <v>0</v>
      </c>
      <c r="K15">
        <v>0</v>
      </c>
      <c r="L15" t="str">
        <f>Дисциплины!L15</f>
        <v>Дисциплины15</v>
      </c>
      <c r="M15" s="5">
        <f>IF(Дисциплины!$B15="ФамилияИО1",Дисциплины!M15,0)</f>
        <v>0</v>
      </c>
      <c r="N15" s="5">
        <f>IF(Дисциплины!$B15="ФамилияИО1",Дисциплины!N15,0)</f>
        <v>0</v>
      </c>
      <c r="O15" s="5">
        <f>IF(Дисциплины!$B15="ФамилияИО1",Дисциплины!O15,0)</f>
        <v>0</v>
      </c>
      <c r="P15" s="5">
        <f>IF(Дисциплины!$B15="ФамилияИО1",Дисциплины!P15,0)</f>
        <v>0</v>
      </c>
      <c r="Q15" s="5">
        <f>IF(Дисциплины!$B15="ФамилияИО1",Дисциплины!Q15,0)</f>
        <v>0</v>
      </c>
      <c r="R15" s="5">
        <f>IF(Дисциплины!$B15="ФамилияИО1",Дисциплины!R15,0)</f>
        <v>0</v>
      </c>
      <c r="S15" s="5">
        <f>IF(Дисциплины!$B15="ФамилияИО1",Дисциплины!S15,0)</f>
        <v>0</v>
      </c>
      <c r="T15" s="5">
        <f>IF(Дисциплины!$B15="ФамилияИО1",Дисциплины!T15,0)</f>
        <v>0</v>
      </c>
      <c r="U15" s="5">
        <f>IF(Дисциплины!$B15="ФамилияИО1",Дисциплины!U15,0)</f>
        <v>0</v>
      </c>
      <c r="V15" s="5">
        <f>IF(Дисциплины!$B15="ФамилияИО1",Дисциплины!V15,0)</f>
        <v>0</v>
      </c>
      <c r="W15" s="5">
        <f>IF(Дисциплины!$B15="ФамилияИО1",Дисциплины!W15,0)</f>
        <v>0</v>
      </c>
      <c r="X15" s="5">
        <f>IF(Дисциплины!$B15="ФамилияИО1",Дисциплины!X15,0)</f>
        <v>0</v>
      </c>
      <c r="Y15" s="5">
        <f>IF(Дисциплины!$B15="ФамилияИО1",Дисциплины!Y15,0)</f>
        <v>0</v>
      </c>
      <c r="Z15" s="5">
        <f>IF(Дисциплины!$B15="ФамилияИО1",Дисциплины!Z15,0)</f>
        <v>0</v>
      </c>
      <c r="AA15" s="5">
        <f>IF(Дисциплины!$B15="ФамилияИО1",Дисциплины!AA15,0)</f>
        <v>0</v>
      </c>
      <c r="AB15" s="5">
        <f t="shared" si="3"/>
        <v>0</v>
      </c>
      <c r="AC15" s="5">
        <f t="shared" si="4"/>
        <v>0</v>
      </c>
      <c r="AD15" s="5">
        <f t="shared" si="5"/>
        <v>0</v>
      </c>
      <c r="AE15" s="5">
        <f>IF(Z15=0,0,0.065*AA15*(F15+G15)/Дисциплины!Z15*Z15)</f>
        <v>0</v>
      </c>
      <c r="AF15" s="5">
        <f t="shared" si="6"/>
        <v>0</v>
      </c>
      <c r="AG15" s="5">
        <f t="shared" si="7"/>
        <v>0</v>
      </c>
      <c r="AH15" s="5">
        <f t="shared" si="8"/>
        <v>0</v>
      </c>
      <c r="AI15" s="5">
        <f t="shared" si="9"/>
        <v>0</v>
      </c>
      <c r="AJ15" s="5">
        <f t="shared" si="10"/>
        <v>0</v>
      </c>
      <c r="AK15">
        <f t="shared" si="11"/>
        <v>0</v>
      </c>
      <c r="AL15">
        <f t="shared" si="12"/>
        <v>0</v>
      </c>
      <c r="AM15">
        <f t="shared" si="13"/>
        <v>0</v>
      </c>
      <c r="AN15">
        <f t="shared" si="14"/>
        <v>0</v>
      </c>
      <c r="AO15">
        <f t="shared" si="15"/>
        <v>0</v>
      </c>
      <c r="AR15">
        <f t="shared" si="16"/>
        <v>0</v>
      </c>
      <c r="AS15">
        <f t="shared" si="17"/>
        <v>0</v>
      </c>
      <c r="AY15">
        <f t="shared" si="0"/>
        <v>0</v>
      </c>
      <c r="AZ15">
        <f t="shared" si="1"/>
        <v>0</v>
      </c>
      <c r="BA15">
        <f t="shared" si="2"/>
        <v>0</v>
      </c>
    </row>
    <row r="16" spans="3:53" ht="14.25">
      <c r="C16" t="str">
        <f>Дисциплины!C16</f>
        <v>ВТ</v>
      </c>
      <c r="D16">
        <f>Дисциплины!D16</f>
        <v>1</v>
      </c>
      <c r="E16">
        <f>Дисциплины!E16</f>
        <v>2</v>
      </c>
      <c r="F16">
        <f>Дисциплины!F16</f>
        <v>40</v>
      </c>
      <c r="G16">
        <f>Дисциплины!G16</f>
        <v>0</v>
      </c>
      <c r="H16">
        <v>0</v>
      </c>
      <c r="I16">
        <v>0</v>
      </c>
      <c r="J16">
        <v>0</v>
      </c>
      <c r="K16">
        <v>0</v>
      </c>
      <c r="L16" t="str">
        <f>Дисциплины!L16</f>
        <v>Дисциплины16</v>
      </c>
      <c r="M16" s="5">
        <f>IF(Дисциплины!$B16="ФамилияИО1",Дисциплины!M16,0)</f>
        <v>0</v>
      </c>
      <c r="N16" s="5">
        <f>IF(Дисциплины!$B16="ФамилияИО1",Дисциплины!N16,0)</f>
        <v>0</v>
      </c>
      <c r="O16" s="5">
        <f>IF(Дисциплины!$B16="ФамилияИО1",Дисциплины!O16,0)</f>
        <v>0</v>
      </c>
      <c r="P16" s="5">
        <f>IF(Дисциплины!$B16="ФамилияИО1",Дисциплины!P16,0)</f>
        <v>0</v>
      </c>
      <c r="Q16" s="5">
        <f>IF(Дисциплины!$B16="ФамилияИО1",Дисциплины!Q16,0)</f>
        <v>0</v>
      </c>
      <c r="R16" s="5">
        <f>IF(Дисциплины!$B16="ФамилияИО1",Дисциплины!R16,0)</f>
        <v>0</v>
      </c>
      <c r="S16" s="5">
        <f>IF(Дисциплины!$B16="ФамилияИО1",Дисциплины!S16,0)</f>
        <v>0</v>
      </c>
      <c r="T16" s="5">
        <f>IF(Дисциплины!$B16="ФамилияИО1",Дисциплины!T16,0)</f>
        <v>0</v>
      </c>
      <c r="U16" s="5">
        <f>IF(Дисциплины!$B16="ФамилияИО1",Дисциплины!U16,0)</f>
        <v>0</v>
      </c>
      <c r="V16" s="5">
        <f>IF(Дисциплины!$B16="ФамилияИО1",Дисциплины!V16,0)</f>
        <v>0</v>
      </c>
      <c r="W16" s="5">
        <f>IF(Дисциплины!$B16="ФамилияИО1",Дисциплины!W16,0)</f>
        <v>0</v>
      </c>
      <c r="X16" s="5">
        <f>IF(Дисциплины!$B16="ФамилияИО1",Дисциплины!X16,0)</f>
        <v>0</v>
      </c>
      <c r="Y16" s="5">
        <f>IF(Дисциплины!$B16="ФамилияИО1",Дисциплины!Y16,0)</f>
        <v>0</v>
      </c>
      <c r="Z16" s="5">
        <f>IF(Дисциплины!$B16="ФамилияИО1",Дисциплины!Z16,0)</f>
        <v>0</v>
      </c>
      <c r="AA16" s="5">
        <f>IF(Дисциплины!$B16="ФамилияИО1",Дисциплины!AA16,0)</f>
        <v>0</v>
      </c>
      <c r="AB16" s="5">
        <f t="shared" si="3"/>
        <v>0</v>
      </c>
      <c r="AC16" s="5">
        <f t="shared" si="4"/>
        <v>0</v>
      </c>
      <c r="AD16" s="5">
        <f t="shared" si="5"/>
        <v>0</v>
      </c>
      <c r="AE16" s="5">
        <f>IF(Z16=0,0,0.065*AA16*(F16+G16)/Дисциплины!Z16*Z16)</f>
        <v>0</v>
      </c>
      <c r="AF16" s="5">
        <f t="shared" si="6"/>
        <v>0</v>
      </c>
      <c r="AG16" s="5">
        <f t="shared" si="7"/>
        <v>0</v>
      </c>
      <c r="AH16" s="5">
        <f t="shared" si="8"/>
        <v>0</v>
      </c>
      <c r="AI16" s="5">
        <f t="shared" si="9"/>
        <v>0</v>
      </c>
      <c r="AJ16" s="5">
        <f t="shared" si="10"/>
        <v>0</v>
      </c>
      <c r="AK16">
        <f t="shared" si="11"/>
        <v>0</v>
      </c>
      <c r="AL16">
        <f t="shared" si="12"/>
        <v>0</v>
      </c>
      <c r="AM16">
        <f t="shared" si="13"/>
        <v>0</v>
      </c>
      <c r="AN16">
        <f t="shared" si="14"/>
        <v>0</v>
      </c>
      <c r="AO16">
        <f t="shared" si="15"/>
        <v>0</v>
      </c>
      <c r="AR16">
        <f t="shared" si="16"/>
        <v>0</v>
      </c>
      <c r="AS16">
        <f t="shared" si="17"/>
        <v>0</v>
      </c>
      <c r="AY16">
        <f t="shared" si="0"/>
        <v>0</v>
      </c>
      <c r="AZ16">
        <f t="shared" si="1"/>
        <v>0</v>
      </c>
      <c r="BA16">
        <f t="shared" si="2"/>
        <v>0</v>
      </c>
    </row>
    <row r="17" spans="1:53" ht="14.25">
      <c r="A17" s="8"/>
      <c r="B17" s="8"/>
      <c r="C17" s="8" t="str">
        <f>Дисциплины!C17</f>
        <v>ВТ</v>
      </c>
      <c r="D17" s="8">
        <f>Дисциплины!D17</f>
        <v>2</v>
      </c>
      <c r="E17" s="8">
        <f>Дисциплины!E17</f>
        <v>2</v>
      </c>
      <c r="F17" s="8">
        <f>Дисциплины!F17</f>
        <v>40</v>
      </c>
      <c r="G17" s="8">
        <f>Дисциплины!G17</f>
        <v>0</v>
      </c>
      <c r="H17" s="8">
        <v>0</v>
      </c>
      <c r="I17" s="8">
        <v>0</v>
      </c>
      <c r="J17" s="8">
        <v>0</v>
      </c>
      <c r="K17" s="8">
        <v>0</v>
      </c>
      <c r="L17" s="8" t="str">
        <f>Дисциплины!L17</f>
        <v>Дисциплины17</v>
      </c>
      <c r="M17" s="8">
        <f>IF(Дисциплины!$B17="ФамилияИО1",Дисциплины!M17,0)</f>
        <v>36</v>
      </c>
      <c r="N17" s="8">
        <f>IF(Дисциплины!$B17="ФамилияИО1",Дисциплины!N17,0)</f>
        <v>36</v>
      </c>
      <c r="O17" s="8">
        <f>IF(Дисциплины!$B17="ФамилияИО1",Дисциплины!O17,0)</f>
        <v>0</v>
      </c>
      <c r="P17" s="8">
        <f>IF(Дисциплины!$B17="ФамилияИО1",Дисциплины!P17,0)</f>
        <v>0</v>
      </c>
      <c r="Q17" s="8">
        <f>IF(Дисциплины!$B17="ФамилияИО1",Дисциплины!Q17,0)</f>
        <v>0</v>
      </c>
      <c r="R17" s="8">
        <f>IF(Дисциплины!$B17="ФамилияИО1",Дисциплины!R17,0)</f>
        <v>0</v>
      </c>
      <c r="S17" s="8">
        <f>IF(Дисциплины!$B17="ФамилияИО1",Дисциплины!S17,0)</f>
        <v>0</v>
      </c>
      <c r="T17" s="8">
        <f>IF(Дисциплины!$B17="ФамилияИО1",Дисциплины!T17,0)</f>
        <v>1</v>
      </c>
      <c r="U17" s="8">
        <f>IF(Дисциплины!$B17="ФамилияИО1",Дисциплины!U17,0)</f>
        <v>0</v>
      </c>
      <c r="V17" s="8">
        <f>IF(Дисциплины!$B17="ФамилияИО1",Дисциплины!V17,0)</f>
        <v>0</v>
      </c>
      <c r="W17" s="8">
        <f>IF(Дисциплины!$B17="ФамилияИО1",Дисциплины!W17,0)</f>
        <v>0</v>
      </c>
      <c r="X17" s="8">
        <f>IF(Дисциплины!$B17="ФамилияИО1",Дисциплины!X17,0)</f>
        <v>0</v>
      </c>
      <c r="Y17" s="8">
        <f>IF(Дисциплины!$B17="ФамилияИО1",Дисциплины!Y17,0)</f>
        <v>0</v>
      </c>
      <c r="Z17" s="8">
        <f>IF(Дисциплины!$B17="ФамилияИО1",Дисциплины!Z17,0)</f>
        <v>1</v>
      </c>
      <c r="AA17" s="8">
        <f>IF(Дисциплины!$B17="ФамилияИО1",Дисциплины!AA17,0)</f>
        <v>10</v>
      </c>
      <c r="AB17" s="8">
        <f t="shared" si="3"/>
        <v>36</v>
      </c>
      <c r="AC17" s="8">
        <f t="shared" si="4"/>
        <v>3.6</v>
      </c>
      <c r="AD17" s="8">
        <f t="shared" si="5"/>
        <v>144</v>
      </c>
      <c r="AE17" s="8">
        <f>IF(Z17=0,0,0.065*AA17*(F17+G17)/Дисциплины!Z17*Z17)</f>
        <v>26</v>
      </c>
      <c r="AF17" s="8">
        <f t="shared" si="6"/>
        <v>0</v>
      </c>
      <c r="AG17" s="8">
        <f t="shared" si="7"/>
        <v>8</v>
      </c>
      <c r="AH17" s="8">
        <f t="shared" si="8"/>
        <v>0</v>
      </c>
      <c r="AI17" s="8">
        <f t="shared" si="9"/>
        <v>0</v>
      </c>
      <c r="AJ17" s="8">
        <f t="shared" si="10"/>
        <v>0</v>
      </c>
      <c r="AK17" s="8">
        <f t="shared" si="11"/>
        <v>0</v>
      </c>
      <c r="AL17" s="8">
        <f t="shared" si="12"/>
        <v>0</v>
      </c>
      <c r="AM17" s="8">
        <f t="shared" si="13"/>
        <v>0</v>
      </c>
      <c r="AN17" s="8">
        <f t="shared" si="14"/>
        <v>0</v>
      </c>
      <c r="AO17" s="8">
        <f t="shared" si="15"/>
        <v>0</v>
      </c>
      <c r="AP17" s="8"/>
      <c r="AQ17" s="8"/>
      <c r="AR17" s="8">
        <f t="shared" si="16"/>
        <v>0</v>
      </c>
      <c r="AS17" s="8">
        <f t="shared" si="17"/>
        <v>0</v>
      </c>
      <c r="AT17" s="8"/>
      <c r="AU17" s="8"/>
      <c r="AV17" s="8"/>
      <c r="AW17" s="8"/>
      <c r="AX17" s="8"/>
      <c r="AY17" s="8">
        <f t="shared" si="0"/>
        <v>217.6</v>
      </c>
      <c r="AZ17" s="8">
        <f t="shared" si="1"/>
        <v>217.59999999999997</v>
      </c>
      <c r="BA17" s="8">
        <f t="shared" si="2"/>
        <v>0</v>
      </c>
    </row>
    <row r="18" spans="13:36" ht="14.25"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3:36" ht="14.25"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3:36" ht="14.25"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3:36" ht="14.25"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3:36" ht="14.25"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3:36" ht="14.25"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3:36" ht="14.25"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3:36" ht="14.25"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3:36" ht="14.25"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3:36" ht="14.25"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3:36" ht="14.25"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3:36" ht="14.25"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3:36" ht="14.25"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3:36" ht="14.25"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3:36" ht="14.25"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3:36" ht="14.25"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3:36" ht="14.25"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3:36" ht="14.25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3:36" ht="14.25"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3:36" ht="14.25"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3:36" ht="14.25"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3:36" ht="14.25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3:36" ht="14.25"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3:36" ht="14.25"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3:36" ht="14.25"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3:36" ht="14.25"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3:36" ht="14.25"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3:36" ht="14.25"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3:36" ht="14.25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3:36" ht="14.25"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3:36" ht="14.25"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3:36" ht="14.25"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9:36" ht="14.25">
      <c r="I50" s="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3:36" ht="14.25"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3:36" ht="14.25"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3:36" ht="14.25"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3:36" ht="14.25"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3:36" ht="14.25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3:36" ht="14.25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3:36" ht="14.25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3:36" ht="14.25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3:36" ht="14.25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3:36" ht="14.25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3:36" ht="14.25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3:36" ht="14.25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3:36" ht="14.25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3:36" ht="14.25"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3:36" ht="14.25"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3:36" ht="14.25"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3:36" ht="14.25"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3:36" ht="14.25"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8:36" ht="14.25">
      <c r="AB69" s="5"/>
      <c r="AC69" s="5"/>
      <c r="AD69" s="5"/>
      <c r="AE69" s="5"/>
      <c r="AF69" s="5"/>
      <c r="AG69" s="5"/>
      <c r="AH69" s="5"/>
      <c r="AI69" s="5"/>
      <c r="AJ69" s="5"/>
    </row>
    <row r="70" spans="28:36" ht="14.25">
      <c r="AB70" s="5"/>
      <c r="AC70" s="5"/>
      <c r="AD70" s="5"/>
      <c r="AE70" s="5"/>
      <c r="AF70" s="5"/>
      <c r="AG70" s="5"/>
      <c r="AH70" s="5"/>
      <c r="AI70" s="5"/>
      <c r="AJ70" s="5"/>
    </row>
    <row r="71" spans="28:36" ht="14.25">
      <c r="AB71" s="5"/>
      <c r="AC71" s="5"/>
      <c r="AD71" s="5"/>
      <c r="AE71" s="5"/>
      <c r="AF71" s="5"/>
      <c r="AG71" s="5"/>
      <c r="AH71" s="5"/>
      <c r="AI71" s="5"/>
      <c r="AJ71" s="5"/>
    </row>
    <row r="72" spans="28:36" ht="14.25">
      <c r="AB72" s="5"/>
      <c r="AC72" s="5"/>
      <c r="AD72" s="5"/>
      <c r="AE72" s="5"/>
      <c r="AF72" s="5"/>
      <c r="AG72" s="5"/>
      <c r="AH72" s="5"/>
      <c r="AI72" s="5"/>
      <c r="AJ72" s="5"/>
    </row>
    <row r="73" spans="28:36" ht="14.25">
      <c r="AB73" s="5"/>
      <c r="AC73" s="5"/>
      <c r="AD73" s="5"/>
      <c r="AE73" s="5"/>
      <c r="AF73" s="5"/>
      <c r="AG73" s="5"/>
      <c r="AH73" s="5"/>
      <c r="AI73" s="5"/>
      <c r="AJ73" s="5"/>
    </row>
    <row r="74" spans="28:36" ht="14.25"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printOptions/>
  <pageMargins left="0" right="0" top="0.3940944881889764" bottom="0.3940944881889764" header="0" footer="0"/>
  <pageSetup orientation="portrait" paperSize="3"/>
  <headerFooter alignWithMargins="0">
    <oddHeader>&amp;C&amp;A</oddHeader>
    <oddFooter>&amp;CСтраница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H13"/>
  <sheetViews>
    <sheetView zoomScalePageLayoutView="0" workbookViewId="0" topLeftCell="A1">
      <selection activeCell="P2" sqref="P2"/>
    </sheetView>
  </sheetViews>
  <sheetFormatPr defaultColWidth="8.875" defaultRowHeight="14.25"/>
  <cols>
    <col min="1" max="1" width="10.625" style="0" customWidth="1"/>
    <col min="2" max="2" width="4.125" style="0" bestFit="1" customWidth="1"/>
    <col min="3" max="5" width="3.375" style="0" bestFit="1" customWidth="1"/>
    <col min="6" max="6" width="10.125" style="0" bestFit="1" customWidth="1"/>
    <col min="7" max="11" width="3.375" style="0" bestFit="1" customWidth="1"/>
    <col min="12" max="12" width="14.625" style="0" customWidth="1"/>
    <col min="13" max="13" width="8.875" style="0" customWidth="1"/>
    <col min="14" max="27" width="3.375" style="0" bestFit="1" customWidth="1"/>
    <col min="28" max="28" width="8.375" style="0" bestFit="1" customWidth="1"/>
    <col min="29" max="50" width="3.375" style="0" bestFit="1" customWidth="1"/>
  </cols>
  <sheetData>
    <row r="3" ht="13.5">
      <c r="L3" s="9" t="s">
        <v>66</v>
      </c>
    </row>
    <row r="5" spans="6:51" ht="13.5">
      <c r="F5" s="1" t="s">
        <v>4</v>
      </c>
      <c r="G5" s="1"/>
      <c r="H5" s="1"/>
      <c r="I5" s="1"/>
      <c r="J5" s="1"/>
      <c r="K5" s="1"/>
      <c r="M5" s="2" t="s">
        <v>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 t="s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t="s">
        <v>7</v>
      </c>
    </row>
    <row r="6" spans="2:53" ht="175.5">
      <c r="B6" t="s">
        <v>0</v>
      </c>
      <c r="C6" s="4" t="s">
        <v>8</v>
      </c>
      <c r="D6" s="4" t="s">
        <v>9</v>
      </c>
      <c r="E6" s="4" t="s">
        <v>10</v>
      </c>
      <c r="F6" s="7" t="s">
        <v>11</v>
      </c>
      <c r="G6" s="7" t="s">
        <v>12</v>
      </c>
      <c r="H6" s="7" t="s">
        <v>13</v>
      </c>
      <c r="I6" s="7" t="s">
        <v>3</v>
      </c>
      <c r="J6" s="7" t="s">
        <v>2</v>
      </c>
      <c r="K6" s="7" t="s">
        <v>14</v>
      </c>
      <c r="L6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7" t="s">
        <v>24</v>
      </c>
      <c r="V6" s="7" t="s">
        <v>25</v>
      </c>
      <c r="W6" s="7" t="s">
        <v>26</v>
      </c>
      <c r="X6" s="7" t="s">
        <v>27</v>
      </c>
      <c r="Y6" s="7" t="s">
        <v>28</v>
      </c>
      <c r="Z6" s="7" t="s">
        <v>29</v>
      </c>
      <c r="AA6" s="7" t="s">
        <v>30</v>
      </c>
      <c r="AB6" s="7" t="s">
        <v>16</v>
      </c>
      <c r="AC6" s="7" t="s">
        <v>31</v>
      </c>
      <c r="AD6" s="7" t="s">
        <v>17</v>
      </c>
      <c r="AE6" s="7" t="s">
        <v>32</v>
      </c>
      <c r="AF6" s="7" t="s">
        <v>33</v>
      </c>
      <c r="AG6" s="7" t="s">
        <v>23</v>
      </c>
      <c r="AH6" s="7" t="s">
        <v>24</v>
      </c>
      <c r="AI6" s="7" t="s">
        <v>34</v>
      </c>
      <c r="AJ6" s="7" t="s">
        <v>35</v>
      </c>
      <c r="AK6" s="7" t="s">
        <v>27</v>
      </c>
      <c r="AL6" s="7" t="s">
        <v>36</v>
      </c>
      <c r="AM6" s="7" t="s">
        <v>37</v>
      </c>
      <c r="AN6" s="7" t="s">
        <v>38</v>
      </c>
      <c r="AO6" s="7" t="s">
        <v>39</v>
      </c>
      <c r="AP6" s="7" t="s">
        <v>40</v>
      </c>
      <c r="AQ6" s="7" t="s">
        <v>41</v>
      </c>
      <c r="AR6" s="7" t="s">
        <v>28</v>
      </c>
      <c r="AS6" s="7" t="s">
        <v>42</v>
      </c>
      <c r="AT6" s="7" t="s">
        <v>43</v>
      </c>
      <c r="AU6" s="7" t="s">
        <v>44</v>
      </c>
      <c r="AV6" s="7" t="s">
        <v>45</v>
      </c>
      <c r="AW6" s="7" t="s">
        <v>46</v>
      </c>
      <c r="AX6" s="7" t="s">
        <v>47</v>
      </c>
      <c r="AY6" t="s">
        <v>1</v>
      </c>
      <c r="AZ6" t="s">
        <v>11</v>
      </c>
      <c r="BA6" t="s">
        <v>12</v>
      </c>
    </row>
    <row r="7" spans="1:53" ht="13.5">
      <c r="A7" s="8"/>
      <c r="B7" s="8"/>
      <c r="C7" s="8" t="str">
        <f>Дисциплины!C7</f>
        <v>ВТМ</v>
      </c>
      <c r="D7" s="8">
        <f>Дисциплины!D7</f>
        <v>3</v>
      </c>
      <c r="E7" s="8">
        <f>Дисциплины!E7</f>
        <v>1</v>
      </c>
      <c r="F7" s="8">
        <f>Дисциплины!F7</f>
        <v>15</v>
      </c>
      <c r="G7" s="8">
        <f>Дисциплины!G7</f>
        <v>9</v>
      </c>
      <c r="H7" s="8"/>
      <c r="I7" s="8"/>
      <c r="J7" s="8"/>
      <c r="K7" s="8"/>
      <c r="L7" s="8" t="str">
        <f>Дисциплины!L7</f>
        <v>Дисциплины4</v>
      </c>
      <c r="M7" s="8">
        <v>12</v>
      </c>
      <c r="N7" s="8">
        <v>24</v>
      </c>
      <c r="O7" s="8"/>
      <c r="P7" s="8">
        <v>12</v>
      </c>
      <c r="Q7" s="8">
        <v>10</v>
      </c>
      <c r="R7" s="8"/>
      <c r="S7" s="8"/>
      <c r="T7" s="8">
        <v>1</v>
      </c>
      <c r="U7" s="8"/>
      <c r="V7" s="8"/>
      <c r="W7" s="8"/>
      <c r="X7" s="8">
        <v>2</v>
      </c>
      <c r="Y7" s="8">
        <v>0</v>
      </c>
      <c r="Z7" s="8">
        <v>1</v>
      </c>
      <c r="AA7" s="8">
        <v>6</v>
      </c>
      <c r="AB7" s="8">
        <f>M7</f>
        <v>12</v>
      </c>
      <c r="AC7" s="8">
        <f>IF(Q7=0,0.05*AB7*E7,0)</f>
        <v>0</v>
      </c>
      <c r="AD7" s="8">
        <f>N7*2*E7*Z7</f>
        <v>48</v>
      </c>
      <c r="AE7" s="8">
        <f>IF(Z7=0,0,0.065*AA7*(F7+G7)/Дисциплины!Z7*Z7)</f>
        <v>9.36</v>
      </c>
      <c r="AF7" s="8">
        <f>(O7+P7)*E7*Z7</f>
        <v>12</v>
      </c>
      <c r="AG7" s="8">
        <f>T7*0.2*(F7+G7)</f>
        <v>4.800000000000001</v>
      </c>
      <c r="AH7" s="8">
        <f>IF(AS7&gt;0,0,U7*0.3*(F7+G7))</f>
        <v>0</v>
      </c>
      <c r="AI7" s="8">
        <f>IF(AH7&gt;0,2*E7,0)</f>
        <v>0</v>
      </c>
      <c r="AJ7" s="8">
        <f>Q7*E7</f>
        <v>10</v>
      </c>
      <c r="AK7" s="8">
        <f>0.3*X7*(F7+G7)</f>
        <v>14.399999999999999</v>
      </c>
      <c r="AL7" s="8">
        <f>IF(E7=0,0,S7*(1.25*($F7+$G7)))</f>
        <v>0</v>
      </c>
      <c r="AM7" s="8">
        <f>IF(E7=0,0,R7*(1.5*($F7+$G7)))</f>
        <v>0</v>
      </c>
      <c r="AN7" s="8">
        <f>IF(E7=0,20*H7*R7,0)</f>
        <v>0</v>
      </c>
      <c r="AO7" s="8">
        <f>IF(E7=0,2*H7*S7,0)</f>
        <v>0</v>
      </c>
      <c r="AP7" s="8"/>
      <c r="AQ7" s="8"/>
      <c r="AR7" s="8">
        <f>0.2*Y7*(F7+G7)</f>
        <v>0</v>
      </c>
      <c r="AS7" s="8">
        <f>(I7+H7)*0.5*Z7*U7</f>
        <v>0</v>
      </c>
      <c r="AT7" s="8"/>
      <c r="AU7" s="8"/>
      <c r="AV7" s="8"/>
      <c r="AW7" s="8"/>
      <c r="AX7" s="8"/>
      <c r="AY7" s="8">
        <f>SUM(AB7:AX7)</f>
        <v>110.56</v>
      </c>
      <c r="AZ7" s="8">
        <f>AY7/(F7+G7)*F7</f>
        <v>69.1</v>
      </c>
      <c r="BA7" s="8">
        <f>AY7-AZ7</f>
        <v>41.46000000000001</v>
      </c>
    </row>
    <row r="8" spans="1:53" ht="13.5">
      <c r="A8" s="8"/>
      <c r="B8" s="8"/>
      <c r="C8" s="8" t="str">
        <f>Дисциплины!C8</f>
        <v>ВТМ</v>
      </c>
      <c r="D8" s="8">
        <f>Дисциплины!D8</f>
        <v>3</v>
      </c>
      <c r="E8" s="8">
        <f>Дисциплины!E8</f>
        <v>1</v>
      </c>
      <c r="F8" s="8">
        <f>Дисциплины!F8</f>
        <v>15</v>
      </c>
      <c r="G8" s="8">
        <f>Дисциплины!G8</f>
        <v>9</v>
      </c>
      <c r="H8" s="8"/>
      <c r="I8" s="8"/>
      <c r="J8" s="8"/>
      <c r="K8" s="8"/>
      <c r="L8" s="8" t="str">
        <f>Дисциплины!L8</f>
        <v>Дисциплины5</v>
      </c>
      <c r="M8" s="8">
        <v>12</v>
      </c>
      <c r="N8" s="8">
        <v>36</v>
      </c>
      <c r="O8" s="8"/>
      <c r="P8" s="8"/>
      <c r="Q8" s="8"/>
      <c r="R8" s="8"/>
      <c r="S8" s="8"/>
      <c r="T8" s="8"/>
      <c r="U8" s="8">
        <v>1</v>
      </c>
      <c r="V8" s="8"/>
      <c r="W8" s="8"/>
      <c r="X8" s="8">
        <v>1</v>
      </c>
      <c r="Y8" s="8"/>
      <c r="Z8" s="8">
        <v>1</v>
      </c>
      <c r="AA8" s="8">
        <v>6</v>
      </c>
      <c r="AB8" s="8">
        <f>M8</f>
        <v>12</v>
      </c>
      <c r="AC8" s="8">
        <f>IF(Q8=0,0.05*AB8*E8,0)</f>
        <v>0.6000000000000001</v>
      </c>
      <c r="AD8" s="8">
        <f>N8*2*E8*Z8</f>
        <v>72</v>
      </c>
      <c r="AE8" s="8">
        <f>IF(Z8=0,0,0.065*AA8*(F8+G8)/Дисциплины!Z8*Z8)</f>
        <v>9.36</v>
      </c>
      <c r="AF8" s="8">
        <f>(O8+P8)*E8*Z8</f>
        <v>0</v>
      </c>
      <c r="AG8" s="8">
        <f>T8*0.2*(F8+G8)</f>
        <v>0</v>
      </c>
      <c r="AH8" s="8">
        <f>IF(AS8&gt;0,0,U8*0.3*(F8+G8))</f>
        <v>7.199999999999999</v>
      </c>
      <c r="AI8" s="8">
        <f>IF(AH8&gt;0,2*E8,0)</f>
        <v>2</v>
      </c>
      <c r="AJ8" s="8">
        <f>Q8*E8</f>
        <v>0</v>
      </c>
      <c r="AK8" s="8">
        <f>0.3*X8*(F8+G8)</f>
        <v>7.199999999999999</v>
      </c>
      <c r="AL8" s="8">
        <f>IF(E8=0,0,S8*(1.25*($F8+$G8)))</f>
        <v>0</v>
      </c>
      <c r="AM8" s="8">
        <f>IF(E8=0,0,R8*(1.5*($F8+$G8)))</f>
        <v>0</v>
      </c>
      <c r="AN8" s="8">
        <f>IF(E8=0,20*H8*R8,0)</f>
        <v>0</v>
      </c>
      <c r="AO8" s="8">
        <f>IF(E8=0,2*H8*S8,0)</f>
        <v>0</v>
      </c>
      <c r="AP8" s="8"/>
      <c r="AQ8" s="8"/>
      <c r="AR8" s="8">
        <f>0.2*Y8*(F8+G8)</f>
        <v>0</v>
      </c>
      <c r="AS8" s="8">
        <f>(I8+H8)*0.5*Z8*U8</f>
        <v>0</v>
      </c>
      <c r="AT8" s="8"/>
      <c r="AU8" s="8"/>
      <c r="AV8" s="8"/>
      <c r="AW8" s="8"/>
      <c r="AX8" s="8"/>
      <c r="AY8" s="8">
        <f>SUM(AB8:AX8)</f>
        <v>110.36</v>
      </c>
      <c r="AZ8" s="8">
        <f>AY8/(F8+G8)*F8</f>
        <v>68.97500000000001</v>
      </c>
      <c r="BA8" s="8">
        <f>AY8-AZ8</f>
        <v>41.38499999999999</v>
      </c>
    </row>
    <row r="9" spans="1:53" ht="13.5">
      <c r="A9" s="8"/>
      <c r="B9" s="8"/>
      <c r="C9" s="8" t="str">
        <f>Дисциплины!C9</f>
        <v>ВТМ</v>
      </c>
      <c r="D9" s="8">
        <f>Дисциплины!D9</f>
        <v>3</v>
      </c>
      <c r="E9" s="8">
        <f>Дисциплины!E9</f>
        <v>1</v>
      </c>
      <c r="F9" s="8">
        <f>Дисциплины!F9</f>
        <v>15</v>
      </c>
      <c r="G9" s="8">
        <f>Дисциплины!G9</f>
        <v>9</v>
      </c>
      <c r="H9" s="8">
        <v>0</v>
      </c>
      <c r="I9" s="8">
        <v>0</v>
      </c>
      <c r="J9" s="8">
        <v>0</v>
      </c>
      <c r="K9" s="8">
        <v>0</v>
      </c>
      <c r="L9" s="8" t="str">
        <f>Дисциплины!L9</f>
        <v>Дисциплины6</v>
      </c>
      <c r="M9" s="8">
        <v>36</v>
      </c>
      <c r="N9" s="8">
        <v>18</v>
      </c>
      <c r="O9" s="8"/>
      <c r="P9" s="8"/>
      <c r="Q9" s="8"/>
      <c r="R9" s="8"/>
      <c r="S9" s="8"/>
      <c r="T9" s="8"/>
      <c r="U9" s="8">
        <v>1</v>
      </c>
      <c r="V9" s="8"/>
      <c r="W9" s="8"/>
      <c r="X9" s="8"/>
      <c r="Y9" s="8"/>
      <c r="Z9" s="8">
        <v>1</v>
      </c>
      <c r="AA9" s="8">
        <v>6</v>
      </c>
      <c r="AB9" s="8">
        <f>M9</f>
        <v>36</v>
      </c>
      <c r="AC9" s="8">
        <f>IF(Q9=0,0.05*AB9*E9,0)</f>
        <v>1.8</v>
      </c>
      <c r="AD9" s="8">
        <f>N9*2*E9*Z9</f>
        <v>36</v>
      </c>
      <c r="AE9" s="8">
        <f>IF(Z9=0,0,0.065*AA9*(F9+G9)/Дисциплины!Z9*Z9)</f>
        <v>9.36</v>
      </c>
      <c r="AF9" s="8">
        <f>(O9+P9)*E9*Z9</f>
        <v>0</v>
      </c>
      <c r="AG9" s="8">
        <f>T9*0.2*(F9+G9)</f>
        <v>0</v>
      </c>
      <c r="AH9" s="8">
        <f>IF(AS9&gt;0,0,U9*0.3*(F9+G9))</f>
        <v>7.199999999999999</v>
      </c>
      <c r="AI9" s="8">
        <f>IF(AH9&gt;0,2*E9,0)</f>
        <v>2</v>
      </c>
      <c r="AJ9" s="8">
        <f>Q9*E9</f>
        <v>0</v>
      </c>
      <c r="AK9" s="8">
        <f>0.3*X9*(F9+G9)</f>
        <v>0</v>
      </c>
      <c r="AL9" s="8">
        <f>IF(E9=0,0,S9*(1.25*($F9+$G9)))</f>
        <v>0</v>
      </c>
      <c r="AM9" s="8">
        <f>IF(E9=0,0,R9*(1.5*($F9+$G9)))</f>
        <v>0</v>
      </c>
      <c r="AN9" s="8">
        <f>IF(E9=0,20*H9*R9,0)</f>
        <v>0</v>
      </c>
      <c r="AO9" s="8">
        <f>IF(E9=0,2*H9*S9,0)</f>
        <v>0</v>
      </c>
      <c r="AP9" s="8"/>
      <c r="AQ9" s="8"/>
      <c r="AR9" s="8">
        <f>0.2*Y9*(F9+G9)</f>
        <v>0</v>
      </c>
      <c r="AS9" s="8">
        <f>(I9+H9)*0.5*Z9*U9</f>
        <v>0</v>
      </c>
      <c r="AT9" s="8"/>
      <c r="AU9" s="8"/>
      <c r="AV9" s="8"/>
      <c r="AW9" s="8"/>
      <c r="AX9" s="8"/>
      <c r="AY9" s="8">
        <f>SUM(AB9:AX9)</f>
        <v>92.36</v>
      </c>
      <c r="AZ9" s="8">
        <f>AY9/(F9+G9)*F9</f>
        <v>57.724999999999994</v>
      </c>
      <c r="BA9" s="8">
        <f>AY9-AZ9</f>
        <v>34.635000000000005</v>
      </c>
    </row>
    <row r="10" spans="1:53" ht="13.5">
      <c r="A10" s="8"/>
      <c r="B10" s="8"/>
      <c r="C10" s="8" t="str">
        <f>Дисциплины!C10</f>
        <v>ВТМ</v>
      </c>
      <c r="D10" s="8">
        <f>Дисциплины!D10</f>
        <v>3</v>
      </c>
      <c r="E10" s="8">
        <f>Дисциплины!E10</f>
        <v>1</v>
      </c>
      <c r="F10" s="8">
        <f>Дисциплины!F10</f>
        <v>15</v>
      </c>
      <c r="G10" s="8">
        <f>Дисциплины!G10</f>
        <v>9</v>
      </c>
      <c r="H10" s="8">
        <v>0</v>
      </c>
      <c r="I10" s="8">
        <v>0</v>
      </c>
      <c r="J10" s="8">
        <v>0</v>
      </c>
      <c r="K10" s="8">
        <v>0</v>
      </c>
      <c r="L10" s="8" t="str">
        <f>Дисциплины!L10</f>
        <v>Дисциплины7</v>
      </c>
      <c r="M10" s="8">
        <v>36</v>
      </c>
      <c r="N10" s="8">
        <v>36</v>
      </c>
      <c r="O10" s="8"/>
      <c r="P10" s="8"/>
      <c r="Q10" s="8"/>
      <c r="R10" s="8"/>
      <c r="S10" s="8"/>
      <c r="T10" s="8">
        <v>1</v>
      </c>
      <c r="U10" s="8"/>
      <c r="V10" s="8"/>
      <c r="W10" s="8"/>
      <c r="X10" s="8"/>
      <c r="Y10" s="8"/>
      <c r="Z10" s="8">
        <v>1</v>
      </c>
      <c r="AA10" s="8">
        <v>10</v>
      </c>
      <c r="AB10" s="8">
        <f>M10</f>
        <v>36</v>
      </c>
      <c r="AC10" s="8">
        <f>IF(Q10=0,0.05*AB10*E10,0)</f>
        <v>1.8</v>
      </c>
      <c r="AD10" s="8">
        <f>N10*2*E10*Z10</f>
        <v>72</v>
      </c>
      <c r="AE10" s="8">
        <f>IF(Z10=0,0,0.065*AA10*(F10+G10)/Дисциплины!Z10*Z10)</f>
        <v>15.600000000000001</v>
      </c>
      <c r="AF10" s="8">
        <f>(O10+P10)*E10*Z10</f>
        <v>0</v>
      </c>
      <c r="AG10" s="8">
        <f>T10*0.2*(F10+G10)</f>
        <v>4.800000000000001</v>
      </c>
      <c r="AH10" s="8">
        <f>IF(AS10&gt;0,0,U10*0.3*(F10+G10))</f>
        <v>0</v>
      </c>
      <c r="AI10" s="8">
        <f>IF(AH10&gt;0,2*E10,0)</f>
        <v>0</v>
      </c>
      <c r="AJ10" s="8">
        <f>Q10*E10</f>
        <v>0</v>
      </c>
      <c r="AK10" s="8">
        <f>0.3*X10*(F10+G10)</f>
        <v>0</v>
      </c>
      <c r="AL10" s="8">
        <f>IF(E10=0,0,S10*(1.25*($F10+$G10)))</f>
        <v>0</v>
      </c>
      <c r="AM10" s="8">
        <f>IF(E10=0,0,R10*(1.5*($F10+$G10)))</f>
        <v>0</v>
      </c>
      <c r="AN10" s="8">
        <f>IF(E10=0,20*H10*R10,0)</f>
        <v>0</v>
      </c>
      <c r="AO10" s="8">
        <f>IF(E10=0,2*H10*S10,0)</f>
        <v>0</v>
      </c>
      <c r="AP10" s="8"/>
      <c r="AQ10" s="8"/>
      <c r="AR10" s="8">
        <f>0.2*Y10*(F10+G10)</f>
        <v>0</v>
      </c>
      <c r="AS10" s="8">
        <f>(I10+H10)*0.5*Z10*U10</f>
        <v>0</v>
      </c>
      <c r="AT10" s="8"/>
      <c r="AU10" s="8"/>
      <c r="AV10" s="8"/>
      <c r="AW10" s="8"/>
      <c r="AX10" s="8"/>
      <c r="AY10" s="8">
        <f>SUM(AB10:AX10)</f>
        <v>130.20000000000002</v>
      </c>
      <c r="AZ10" s="8">
        <f>AY10/(F10+G10)*F10</f>
        <v>81.37500000000001</v>
      </c>
      <c r="BA10" s="8">
        <f>AY10-AZ10</f>
        <v>48.825</v>
      </c>
    </row>
    <row r="11" ht="13.5">
      <c r="BH11" t="s">
        <v>66</v>
      </c>
    </row>
    <row r="12" ht="13.5">
      <c r="BH12" t="s">
        <v>67</v>
      </c>
    </row>
    <row r="13" ht="13.5">
      <c r="BH13" t="s">
        <v>68</v>
      </c>
    </row>
  </sheetData>
  <sheetProtection/>
  <dataValidations count="1">
    <dataValidation type="list" allowBlank="1" showInputMessage="1" showErrorMessage="1" sqref="L3">
      <formula1>Форма!$BH$11:$BH$13</formula1>
    </dataValidation>
  </dataValidations>
  <printOptions/>
  <pageMargins left="0" right="0" top="0.3940944881889764" bottom="0.3940944881889764" header="0" footer="0"/>
  <pageSetup orientation="portrait" paperSize="3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Поликарпов</dc:creator>
  <cp:keywords/>
  <dc:description/>
  <cp:lastModifiedBy>пользователь Microsoft Office</cp:lastModifiedBy>
  <dcterms:created xsi:type="dcterms:W3CDTF">2017-05-14T10:35:13Z</dcterms:created>
  <dcterms:modified xsi:type="dcterms:W3CDTF">2017-05-15T13:31:11Z</dcterms:modified>
  <cp:category/>
  <cp:version/>
  <cp:contentType/>
  <cp:contentStatus/>
  <cp:revision>1</cp:revision>
</cp:coreProperties>
</file>