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Jeansa Wom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5" i="1"/>
  <c r="M10" i="1" l="1"/>
  <c r="L10" i="1"/>
  <c r="N10" i="1"/>
  <c r="Q10" i="1" s="1"/>
  <c r="K10" i="1"/>
  <c r="M8" i="1"/>
  <c r="L8" i="1"/>
  <c r="N8" i="1"/>
  <c r="Q8" i="1" s="1"/>
  <c r="K8" i="1"/>
  <c r="M5" i="1"/>
  <c r="L5" i="1"/>
  <c r="N5" i="1"/>
  <c r="K5" i="1"/>
  <c r="N11" i="1"/>
  <c r="Q11" i="1" s="1"/>
  <c r="K11" i="1"/>
  <c r="M11" i="1"/>
  <c r="L11" i="1"/>
  <c r="N9" i="1"/>
  <c r="Q9" i="1" s="1"/>
  <c r="K9" i="1"/>
  <c r="M9" i="1"/>
  <c r="L9" i="1"/>
  <c r="N7" i="1"/>
  <c r="Q7" i="1" s="1"/>
  <c r="K7" i="1"/>
  <c r="M7" i="1"/>
  <c r="L7" i="1"/>
  <c r="N6" i="1"/>
  <c r="Q6" i="1" s="1"/>
  <c r="K6" i="1"/>
  <c r="M6" i="1"/>
  <c r="L6" i="1"/>
  <c r="O5" i="1" l="1"/>
  <c r="Q5" i="1"/>
  <c r="L12" i="1"/>
  <c r="K12" i="1"/>
  <c r="M12" i="1"/>
  <c r="O6" i="1"/>
  <c r="P6" i="1"/>
  <c r="O7" i="1"/>
  <c r="P7" i="1"/>
  <c r="O9" i="1"/>
  <c r="P9" i="1"/>
  <c r="O11" i="1"/>
  <c r="P11" i="1"/>
  <c r="P5" i="1"/>
  <c r="O8" i="1"/>
  <c r="P8" i="1"/>
  <c r="O10" i="1"/>
  <c r="P10" i="1"/>
  <c r="U7" i="1" l="1"/>
  <c r="U8" i="1"/>
  <c r="U11" i="1"/>
  <c r="U6" i="1"/>
  <c r="U10" i="1"/>
  <c r="U5" i="1"/>
  <c r="U9" i="1"/>
  <c r="U12" i="1" l="1"/>
</calcChain>
</file>

<file path=xl/sharedStrings.xml><?xml version="1.0" encoding="utf-8"?>
<sst xmlns="http://schemas.openxmlformats.org/spreadsheetml/2006/main" count="41" uniqueCount="35">
  <si>
    <t>Продавец</t>
  </si>
  <si>
    <t>Норма продаж месяц</t>
  </si>
  <si>
    <t>Продажи</t>
  </si>
  <si>
    <t>Показатели продаж (факт)</t>
  </si>
  <si>
    <t>кол-во</t>
  </si>
  <si>
    <t>чеки</t>
  </si>
  <si>
    <t>сумма,
руб.</t>
  </si>
  <si>
    <t>чеки/вещи</t>
  </si>
  <si>
    <t>ср. чек,
руб.</t>
  </si>
  <si>
    <t>Расчет премиальной части заработной платы</t>
  </si>
  <si>
    <t>Премия за сумму</t>
  </si>
  <si>
    <t>95%-105%</t>
  </si>
  <si>
    <t>от 105% и выше</t>
  </si>
  <si>
    <t>Итого заработная плата</t>
  </si>
  <si>
    <t>Заработная плата 1 часть</t>
  </si>
  <si>
    <t>по сумме</t>
  </si>
  <si>
    <t>чеки-вещи</t>
  </si>
  <si>
    <t>ср.чек</t>
  </si>
  <si>
    <t>Выполнение показателей</t>
  </si>
  <si>
    <t>до 95%</t>
  </si>
  <si>
    <t>Премия за чеки-вещи если план по сумме выполнен от 95%</t>
  </si>
  <si>
    <t>Премия за ср.чек если план по сумме выполнен от 95%</t>
  </si>
  <si>
    <t>Итого премия по 2 части</t>
  </si>
  <si>
    <t>продавец 1</t>
  </si>
  <si>
    <t>продавец 2</t>
  </si>
  <si>
    <t>продавец 3</t>
  </si>
  <si>
    <t>продавец 4</t>
  </si>
  <si>
    <t>продавец 5</t>
  </si>
  <si>
    <t>продавец 6</t>
  </si>
  <si>
    <t>продавец 7</t>
  </si>
  <si>
    <t>В этой колонке выбрали формулой показатель чеки-вещи у кого выполнение плана по сумме более 95%</t>
  </si>
  <si>
    <t xml:space="preserve">исходя и этих данных хотели в колонке премии за чеки-вещи  расчитать </t>
  </si>
  <si>
    <t>построена, либо не видит выполнение чеки-вещи так как там формула</t>
  </si>
  <si>
    <t>по аналогичной формуле ЕСЛИ премии,в  итоге либо формула не правильно</t>
  </si>
  <si>
    <t>показатель чеки-вещи при выполнение плана по сумме &gt;=95%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</si>
</sst>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7" formatCode="0.0&quot;%&quot;"/>
    <numFmt numFmtId="169" formatCode="#,##0&quot;р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1"/>
      <color theme="1"/>
      <name val="Palatino Linotype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horizontal="left"/>
    </xf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5" fillId="0" borderId="0"/>
    <xf numFmtId="9" fontId="4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10" fontId="11" fillId="5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top"/>
    </xf>
    <xf numFmtId="169" fontId="11" fillId="4" borderId="1" xfId="0" applyNumberFormat="1" applyFont="1" applyFill="1" applyBorder="1" applyAlignment="1">
      <alignment horizontal="center" vertical="top"/>
    </xf>
    <xf numFmtId="1" fontId="11" fillId="2" borderId="1" xfId="0" applyNumberFormat="1" applyFont="1" applyFill="1" applyBorder="1" applyAlignment="1">
      <alignment horizontal="center" vertical="top"/>
    </xf>
    <xf numFmtId="2" fontId="11" fillId="2" borderId="1" xfId="0" applyNumberFormat="1" applyFont="1" applyFill="1" applyBorder="1" applyAlignment="1">
      <alignment horizontal="center" vertical="top" wrapText="1"/>
    </xf>
    <xf numFmtId="164" fontId="11" fillId="3" borderId="1" xfId="1" applyNumberFormat="1" applyFont="1" applyFill="1" applyBorder="1" applyAlignment="1">
      <alignment horizontal="center" vertical="top" wrapText="1"/>
    </xf>
    <xf numFmtId="9" fontId="12" fillId="3" borderId="1" xfId="1" applyFont="1" applyFill="1" applyBorder="1" applyAlignment="1">
      <alignment horizontal="center" vertical="top" wrapText="1"/>
    </xf>
    <xf numFmtId="16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9" fontId="11" fillId="5" borderId="1" xfId="0" applyNumberFormat="1" applyFont="1" applyFill="1" applyBorder="1" applyAlignment="1">
      <alignment horizontal="center" vertical="top" wrapText="1"/>
    </xf>
    <xf numFmtId="9" fontId="11" fillId="3" borderId="1" xfId="1" applyFont="1" applyFill="1" applyBorder="1" applyAlignment="1">
      <alignment horizontal="center" vertical="top" wrapText="1"/>
    </xf>
    <xf numFmtId="169" fontId="12" fillId="5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vertical="top"/>
    </xf>
    <xf numFmtId="169" fontId="10" fillId="3" borderId="1" xfId="0" applyNumberFormat="1" applyFont="1" applyFill="1" applyBorder="1" applyAlignment="1">
      <alignment horizontal="center" vertical="top"/>
    </xf>
    <xf numFmtId="169" fontId="10" fillId="3" borderId="1" xfId="0" applyNumberFormat="1" applyFont="1" applyFill="1" applyBorder="1" applyAlignment="1">
      <alignment horizontal="center" vertical="top" wrapText="1"/>
    </xf>
    <xf numFmtId="3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center" vertical="top" wrapText="1"/>
    </xf>
    <xf numFmtId="167" fontId="10" fillId="3" borderId="1" xfId="0" applyNumberFormat="1" applyFont="1" applyFill="1" applyBorder="1" applyAlignment="1">
      <alignment horizontal="center" vertical="top" wrapText="1"/>
    </xf>
    <xf numFmtId="16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9" fontId="9" fillId="2" borderId="0" xfId="0" applyNumberFormat="1" applyFont="1" applyFill="1"/>
    <xf numFmtId="169" fontId="11" fillId="2" borderId="1" xfId="0" applyNumberFormat="1" applyFont="1" applyFill="1" applyBorder="1" applyAlignment="1">
      <alignment horizontal="center" vertical="top"/>
    </xf>
    <xf numFmtId="169" fontId="12" fillId="2" borderId="1" xfId="0" applyNumberFormat="1" applyFont="1" applyFill="1" applyBorder="1" applyAlignment="1">
      <alignment horizontal="center" vertical="top"/>
    </xf>
    <xf numFmtId="169" fontId="9" fillId="2" borderId="1" xfId="0" applyNumberFormat="1" applyFont="1" applyFill="1" applyBorder="1" applyAlignment="1">
      <alignment horizontal="center" vertical="top"/>
    </xf>
    <xf numFmtId="169" fontId="11" fillId="2" borderId="1" xfId="0" applyNumberFormat="1" applyFont="1" applyFill="1" applyBorder="1" applyAlignment="1">
      <alignment horizontal="center" vertical="top" wrapText="1"/>
    </xf>
    <xf numFmtId="9" fontId="9" fillId="5" borderId="1" xfId="1" applyFont="1" applyFill="1" applyBorder="1" applyAlignment="1">
      <alignment horizontal="center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6" xfId="0" applyNumberFormat="1" applyFont="1" applyFill="1" applyBorder="1" applyAlignment="1">
      <alignment horizontal="center" vertical="center" wrapText="1"/>
    </xf>
    <xf numFmtId="0" fontId="10" fillId="5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3" fillId="2" borderId="0" xfId="0" applyFont="1" applyFill="1"/>
    <xf numFmtId="0" fontId="9" fillId="2" borderId="0" xfId="0" applyFont="1" applyFill="1" applyBorder="1"/>
  </cellXfs>
  <cellStyles count="24">
    <cellStyle name="Денежный 2" xfId="7"/>
    <cellStyle name="Денежный 3" xfId="4"/>
    <cellStyle name="Обычный" xfId="0" builtinId="0"/>
    <cellStyle name="Обычный 2" xfId="8"/>
    <cellStyle name="Обычный 2 2" xfId="6"/>
    <cellStyle name="Обычный 2 2 2" xfId="9"/>
    <cellStyle name="Обычный 2 3" xfId="10"/>
    <cellStyle name="Обычный 3" xfId="11"/>
    <cellStyle name="Обычный 3 2" xfId="12"/>
    <cellStyle name="Обычный 3 3" xfId="13"/>
    <cellStyle name="Обычный 4" xfId="14"/>
    <cellStyle name="Обычный 5" xfId="15"/>
    <cellStyle name="Обычный 6" xfId="2"/>
    <cellStyle name="Обычный 8" xfId="16"/>
    <cellStyle name="Процентный" xfId="1" builtinId="5"/>
    <cellStyle name="Процентный 2" xfId="17"/>
    <cellStyle name="Процентный 3" xfId="18"/>
    <cellStyle name="Процентный 4" xfId="19"/>
    <cellStyle name="Процентный 5" xfId="5"/>
    <cellStyle name="Финансовый 2" xfId="20"/>
    <cellStyle name="Финансовый 2 2" xfId="21"/>
    <cellStyle name="Финансовый 3" xfId="22"/>
    <cellStyle name="Финансовый 4" xfId="23"/>
    <cellStyle name="Финансов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381001</xdr:colOff>
      <xdr:row>9</xdr:row>
      <xdr:rowOff>0</xdr:rowOff>
    </xdr:from>
    <xdr:to>
      <xdr:col>14</xdr:col>
      <xdr:colOff>285750</xdr:colOff>
      <xdr:row>16</xdr:row>
      <xdr:rowOff>123825</xdr:rowOff>
    </xdr:to>
    <xdr:cxnSp macro="">
      <xdr:nvCxnSpPr>
        <xdr:cNvPr id="3" name="Прямая со стрелкой 2"/>
        <xdr:cNvCxnSpPr/>
      </xdr:nvCxnSpPr>
      <xdr:spPr>
        <a:xfrm flipH="1" flipV="1">
          <a:off x="11553826" y="2505075"/>
          <a:ext cx="609599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4</xdr:row>
      <xdr:rowOff>76200</xdr:rowOff>
    </xdr:from>
    <xdr:to>
      <xdr:col>16</xdr:col>
      <xdr:colOff>552451</xdr:colOff>
      <xdr:row>19</xdr:row>
      <xdr:rowOff>76201</xdr:rowOff>
    </xdr:to>
    <xdr:cxnSp macro="">
      <xdr:nvCxnSpPr>
        <xdr:cNvPr id="7" name="Прямая со стрелкой 6"/>
        <xdr:cNvCxnSpPr/>
      </xdr:nvCxnSpPr>
      <xdr:spPr>
        <a:xfrm flipH="1" flipV="1">
          <a:off x="12811125" y="1771650"/>
          <a:ext cx="857251" cy="2428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pane xSplit="1" ySplit="4" topLeftCell="B5" activePane="bottomRight" state="frozen"/>
      <selection pane="topRight" activeCell="C1" sqref="C1"/>
      <selection pane="bottomLeft" activeCell="A11" sqref="A11"/>
      <selection pane="bottomRight" activeCell="P24" sqref="P24"/>
    </sheetView>
  </sheetViews>
  <sheetFormatPr defaultRowHeight="12.75" x14ac:dyDescent="0.2"/>
  <cols>
    <col min="1" max="1" width="13.85546875" style="1" customWidth="1"/>
    <col min="2" max="2" width="12" style="1" bestFit="1" customWidth="1"/>
    <col min="3" max="3" width="10.5703125" style="1" customWidth="1"/>
    <col min="4" max="5" width="11.85546875" style="1" customWidth="1"/>
    <col min="6" max="8" width="9.28515625" style="1" bestFit="1" customWidth="1"/>
    <col min="9" max="10" width="10.140625" style="1" bestFit="1" customWidth="1"/>
    <col min="11" max="11" width="10.7109375" style="1" customWidth="1"/>
    <col min="12" max="12" width="9.28515625" style="1" bestFit="1" customWidth="1"/>
    <col min="13" max="14" width="10.5703125" style="1" customWidth="1"/>
    <col min="15" max="16" width="9.28515625" style="1" bestFit="1" customWidth="1"/>
    <col min="17" max="17" width="11.7109375" style="1" customWidth="1"/>
    <col min="18" max="20" width="9.28515625" style="1" bestFit="1" customWidth="1"/>
    <col min="21" max="21" width="13.5703125" style="1" customWidth="1"/>
    <col min="22" max="22" width="12.7109375" style="1" customWidth="1"/>
    <col min="23" max="16384" width="9.140625" style="1"/>
  </cols>
  <sheetData>
    <row r="1" spans="1:22" s="2" customFormat="1" ht="24.75" customHeight="1" x14ac:dyDescent="0.25">
      <c r="A1" s="41" t="s">
        <v>0</v>
      </c>
      <c r="B1" s="33" t="s">
        <v>1</v>
      </c>
      <c r="C1" s="40" t="s">
        <v>2</v>
      </c>
      <c r="D1" s="40"/>
      <c r="E1" s="40"/>
      <c r="F1" s="40" t="s">
        <v>3</v>
      </c>
      <c r="G1" s="40"/>
      <c r="H1" s="40" t="s">
        <v>18</v>
      </c>
      <c r="I1" s="40"/>
      <c r="J1" s="40"/>
      <c r="K1" s="36" t="s">
        <v>9</v>
      </c>
      <c r="L1" s="37"/>
      <c r="M1" s="37"/>
      <c r="N1" s="37"/>
      <c r="O1" s="37"/>
      <c r="P1" s="37"/>
      <c r="Q1" s="37"/>
      <c r="R1" s="37"/>
      <c r="S1" s="37"/>
      <c r="T1" s="38"/>
      <c r="U1" s="39" t="s">
        <v>13</v>
      </c>
      <c r="V1" s="39"/>
    </row>
    <row r="2" spans="1:22" s="2" customFormat="1" ht="33.75" customHeight="1" x14ac:dyDescent="0.25">
      <c r="A2" s="41"/>
      <c r="B2" s="44"/>
      <c r="C2" s="40"/>
      <c r="D2" s="40"/>
      <c r="E2" s="40"/>
      <c r="F2" s="40"/>
      <c r="G2" s="40"/>
      <c r="H2" s="40"/>
      <c r="I2" s="40"/>
      <c r="J2" s="40"/>
      <c r="K2" s="36" t="s">
        <v>10</v>
      </c>
      <c r="L2" s="37"/>
      <c r="M2" s="38"/>
      <c r="N2" s="42" t="s">
        <v>34</v>
      </c>
      <c r="O2" s="35" t="s">
        <v>20</v>
      </c>
      <c r="P2" s="35"/>
      <c r="Q2" s="35"/>
      <c r="R2" s="35" t="s">
        <v>21</v>
      </c>
      <c r="S2" s="35"/>
      <c r="T2" s="35"/>
      <c r="U2" s="39"/>
      <c r="V2" s="39"/>
    </row>
    <row r="3" spans="1:22" s="2" customFormat="1" ht="62.25" customHeight="1" x14ac:dyDescent="0.25">
      <c r="A3" s="41"/>
      <c r="B3" s="44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15</v>
      </c>
      <c r="I3" s="3" t="s">
        <v>16</v>
      </c>
      <c r="J3" s="3" t="s">
        <v>17</v>
      </c>
      <c r="K3" s="4" t="s">
        <v>19</v>
      </c>
      <c r="L3" s="4" t="s">
        <v>11</v>
      </c>
      <c r="M3" s="4" t="s">
        <v>12</v>
      </c>
      <c r="N3" s="43"/>
      <c r="O3" s="5" t="s">
        <v>19</v>
      </c>
      <c r="P3" s="5" t="s">
        <v>11</v>
      </c>
      <c r="Q3" s="5" t="s">
        <v>12</v>
      </c>
      <c r="R3" s="5" t="s">
        <v>19</v>
      </c>
      <c r="S3" s="5" t="s">
        <v>11</v>
      </c>
      <c r="T3" s="5" t="s">
        <v>12</v>
      </c>
      <c r="U3" s="4" t="s">
        <v>22</v>
      </c>
      <c r="V3" s="4" t="s">
        <v>14</v>
      </c>
    </row>
    <row r="4" spans="1:22" s="2" customFormat="1" x14ac:dyDescent="0.25">
      <c r="A4" s="41"/>
      <c r="B4" s="34"/>
      <c r="C4" s="3"/>
      <c r="D4" s="3"/>
      <c r="E4" s="3"/>
      <c r="F4" s="3"/>
      <c r="G4" s="3"/>
      <c r="H4" s="3"/>
      <c r="I4" s="3"/>
      <c r="J4" s="3"/>
      <c r="K4" s="6">
        <v>0.01</v>
      </c>
      <c r="L4" s="6">
        <v>1.4999999999999999E-2</v>
      </c>
      <c r="M4" s="6">
        <v>0.02</v>
      </c>
      <c r="N4" s="6"/>
      <c r="O4" s="7">
        <v>5.0000000000000001E-3</v>
      </c>
      <c r="P4" s="7">
        <v>0.01</v>
      </c>
      <c r="Q4" s="7">
        <v>1.4999999999999999E-2</v>
      </c>
      <c r="R4" s="7">
        <v>5.0000000000000001E-3</v>
      </c>
      <c r="S4" s="7">
        <v>0.01</v>
      </c>
      <c r="T4" s="7">
        <v>1.4999999999999999E-2</v>
      </c>
      <c r="U4" s="4"/>
      <c r="V4" s="4"/>
    </row>
    <row r="5" spans="1:22" x14ac:dyDescent="0.2">
      <c r="A5" s="8" t="s">
        <v>23</v>
      </c>
      <c r="B5" s="9">
        <v>688171</v>
      </c>
      <c r="C5" s="10">
        <v>306</v>
      </c>
      <c r="D5" s="10">
        <v>218</v>
      </c>
      <c r="E5" s="28">
        <v>531143.65</v>
      </c>
      <c r="F5" s="11">
        <v>1.4</v>
      </c>
      <c r="G5" s="31">
        <v>2436</v>
      </c>
      <c r="H5" s="12">
        <f>E5/B5</f>
        <v>0.77181928619485562</v>
      </c>
      <c r="I5" s="17">
        <v>0.93333333333333324</v>
      </c>
      <c r="J5" s="17">
        <v>0.71395076201641261</v>
      </c>
      <c r="K5" s="14">
        <f>IF(H5=0%,0,IF(H5&lt;95%,E5*$K$4,0))</f>
        <v>5311.4365000000007</v>
      </c>
      <c r="L5" s="14">
        <f>IF(H5=0%,0,IF(H5&lt;95%,0,IF(H5&lt;105%,E5*$L$4,0)))</f>
        <v>0</v>
      </c>
      <c r="M5" s="14">
        <f>IF(H5=0%,0,IF(H5&lt;95%,0,IF(H5&gt;105%,E5*$M$4,0)))</f>
        <v>0</v>
      </c>
      <c r="N5" s="32" t="str">
        <f t="shared" ref="N5:N11" si="0">IF(H5&gt;=95%,I5,"0%")</f>
        <v>0%</v>
      </c>
      <c r="O5" s="14">
        <f>IF(N5=0%,0,IF(N5&lt;95%,E5*$O$4,0))</f>
        <v>0</v>
      </c>
      <c r="P5" s="14">
        <f>IF(N5=0%,0,IF(N5&lt;95%,0,IF(N5&lt;105%,E5*$P$4,0)))</f>
        <v>0</v>
      </c>
      <c r="Q5" s="14">
        <f>IF(N5=0%,0,IF(N5&lt;95%,0,IF(N5&lt;=105%,F5*$Q$4,0)))</f>
        <v>0</v>
      </c>
      <c r="R5" s="15"/>
      <c r="S5" s="15"/>
      <c r="T5" s="15"/>
      <c r="U5" s="16">
        <f t="shared" ref="U5:U11" si="1">SUM(K5:T5)</f>
        <v>5311.4365000000007</v>
      </c>
      <c r="V5" s="16"/>
    </row>
    <row r="6" spans="1:22" x14ac:dyDescent="0.2">
      <c r="A6" s="8" t="s">
        <v>24</v>
      </c>
      <c r="B6" s="9">
        <v>1376342</v>
      </c>
      <c r="C6" s="10">
        <v>690</v>
      </c>
      <c r="D6" s="10">
        <v>415</v>
      </c>
      <c r="E6" s="29">
        <v>1381216.8</v>
      </c>
      <c r="F6" s="11">
        <v>1.66</v>
      </c>
      <c r="G6" s="31">
        <v>3328</v>
      </c>
      <c r="H6" s="12">
        <f t="shared" ref="H6:H12" si="2">E6/B6</f>
        <v>1.0035418522431199</v>
      </c>
      <c r="I6" s="13">
        <v>1.1066666666666667</v>
      </c>
      <c r="J6" s="17">
        <v>0.97538100820633056</v>
      </c>
      <c r="K6" s="14">
        <f>IF(H6=0%,0,IF(H6&lt;95%,E6*$K$4,0))</f>
        <v>0</v>
      </c>
      <c r="L6" s="14">
        <f>IF(H6=0%,0,IF(H6&lt;95%,0,IF(H6&lt;105%,E6*$L$4,0)))</f>
        <v>20718.252</v>
      </c>
      <c r="M6" s="14">
        <f>IF(H6=0%,0,IF(H6&lt;95%,0,IF(H6&gt;105%,E6*$M$4,0)))</f>
        <v>0</v>
      </c>
      <c r="N6" s="32">
        <f t="shared" si="0"/>
        <v>1.1066666666666667</v>
      </c>
      <c r="O6" s="14">
        <f>IF(N6=0%,0,IF(N6&lt;95%,E6*$O$4,0))</f>
        <v>0</v>
      </c>
      <c r="P6" s="14">
        <f>IF(N6=0%,0,IF(N6&lt;95%,0,IF(N6&lt;105%,E6*$P$4,0)))</f>
        <v>0</v>
      </c>
      <c r="Q6" s="14">
        <f>IF(N6=0%,0,IF(N6&lt;95%,0,IF(N6&lt;=105%,F6*$Q$4,0)))</f>
        <v>0</v>
      </c>
      <c r="R6" s="15"/>
      <c r="S6" s="15"/>
      <c r="T6" s="15"/>
      <c r="U6" s="16">
        <f t="shared" si="1"/>
        <v>20719.358666666667</v>
      </c>
      <c r="V6" s="18"/>
    </row>
    <row r="7" spans="1:22" x14ac:dyDescent="0.2">
      <c r="A7" s="8" t="s">
        <v>25</v>
      </c>
      <c r="B7" s="9">
        <v>619354</v>
      </c>
      <c r="C7" s="10">
        <v>310</v>
      </c>
      <c r="D7" s="10">
        <v>180</v>
      </c>
      <c r="E7" s="28">
        <v>673767.9</v>
      </c>
      <c r="F7" s="11">
        <v>1.72</v>
      </c>
      <c r="G7" s="31">
        <v>3743</v>
      </c>
      <c r="H7" s="12">
        <f t="shared" si="2"/>
        <v>1.0878558950131911</v>
      </c>
      <c r="I7" s="13">
        <v>1.1466666666666667</v>
      </c>
      <c r="J7" s="13">
        <v>1.0970105509964829</v>
      </c>
      <c r="K7" s="14">
        <f>IF(H7=0%,0,IF(H7&lt;95%,E7*$K$4,0))</f>
        <v>0</v>
      </c>
      <c r="L7" s="14">
        <f>IF(H7=0%,0,IF(H7&lt;95%,0,IF(H7&lt;105%,E7*$L$4,0)))</f>
        <v>0</v>
      </c>
      <c r="M7" s="14">
        <f>IF(H7=0%,0,IF(H7&lt;95%,0,IF(H7&gt;105%,E7*$M$4,0)))</f>
        <v>13475.358</v>
      </c>
      <c r="N7" s="32">
        <f t="shared" si="0"/>
        <v>1.1466666666666667</v>
      </c>
      <c r="O7" s="14">
        <f>IF(N7=0%,0,IF(N7&lt;95%,E7*$O$4,0))</f>
        <v>0</v>
      </c>
      <c r="P7" s="14">
        <f>IF(N7=0%,0,IF(N7&lt;95%,0,IF(N7&lt;105%,E7*$P$4,0)))</f>
        <v>0</v>
      </c>
      <c r="Q7" s="14">
        <f>IF(N7=0%,0,IF(N7&lt;95%,0,IF(N7&lt;=105%,F7*$Q$4,0)))</f>
        <v>0</v>
      </c>
      <c r="R7" s="15"/>
      <c r="S7" s="15"/>
      <c r="T7" s="15"/>
      <c r="U7" s="16">
        <f t="shared" si="1"/>
        <v>13476.504666666668</v>
      </c>
      <c r="V7" s="18"/>
    </row>
    <row r="8" spans="1:22" x14ac:dyDescent="0.2">
      <c r="A8" s="8" t="s">
        <v>26</v>
      </c>
      <c r="B8" s="9">
        <v>1376342</v>
      </c>
      <c r="C8" s="10">
        <v>675</v>
      </c>
      <c r="D8" s="10">
        <v>372</v>
      </c>
      <c r="E8" s="29">
        <v>1449254.9</v>
      </c>
      <c r="F8" s="11">
        <v>1.81</v>
      </c>
      <c r="G8" s="31">
        <v>3896</v>
      </c>
      <c r="H8" s="12">
        <f t="shared" si="2"/>
        <v>1.0529758591977865</v>
      </c>
      <c r="I8" s="13">
        <v>1.2066666666666668</v>
      </c>
      <c r="J8" s="13">
        <v>1.1418522860492379</v>
      </c>
      <c r="K8" s="14">
        <f>IF(H8=0%,0,IF(H8&lt;95%,E8*$K$4,0))</f>
        <v>0</v>
      </c>
      <c r="L8" s="14">
        <f>IF(H8=0%,0,IF(H8&lt;95%,0,IF(H8&lt;105%,E8*$L$4,0)))</f>
        <v>0</v>
      </c>
      <c r="M8" s="14">
        <f>IF(H8=0%,0,IF(H8&lt;95%,0,IF(H8&gt;105%,E8*$M$4,0)))</f>
        <v>28985.097999999998</v>
      </c>
      <c r="N8" s="32">
        <f t="shared" si="0"/>
        <v>1.2066666666666668</v>
      </c>
      <c r="O8" s="14">
        <f>IF(N8=0%,0,IF(N8&lt;95%,E8*$O$4,0))</f>
        <v>0</v>
      </c>
      <c r="P8" s="14">
        <f>IF(N8=0%,0,IF(N8&lt;95%,0,IF(N8&lt;105%,E8*$P$4,0)))</f>
        <v>0</v>
      </c>
      <c r="Q8" s="14">
        <f>IF(N8=0%,0,IF(N8&lt;95%,0,IF(N8&lt;=105%,F8*$Q$4,0)))</f>
        <v>0</v>
      </c>
      <c r="R8" s="15"/>
      <c r="S8" s="15"/>
      <c r="T8" s="15"/>
      <c r="U8" s="16">
        <f t="shared" si="1"/>
        <v>28986.304666666663</v>
      </c>
      <c r="V8" s="18"/>
    </row>
    <row r="9" spans="1:22" x14ac:dyDescent="0.2">
      <c r="A9" s="8" t="s">
        <v>27</v>
      </c>
      <c r="B9" s="9">
        <v>825804</v>
      </c>
      <c r="C9" s="10">
        <v>214</v>
      </c>
      <c r="D9" s="10">
        <v>128</v>
      </c>
      <c r="E9" s="28">
        <v>472644</v>
      </c>
      <c r="F9" s="11">
        <v>1.67</v>
      </c>
      <c r="G9" s="31">
        <v>3693</v>
      </c>
      <c r="H9" s="12">
        <f t="shared" si="2"/>
        <v>0.5723440428963773</v>
      </c>
      <c r="I9" s="13">
        <v>1.1133333333333333</v>
      </c>
      <c r="J9" s="13">
        <v>1.0823563892145369</v>
      </c>
      <c r="K9" s="14">
        <f>IF(H9=0%,0,IF(H9&lt;95%,E9*$K$4,0))</f>
        <v>4726.4400000000005</v>
      </c>
      <c r="L9" s="14">
        <f>IF(H9=0%,0,IF(H9&lt;95%,0,IF(H9&lt;105%,E9*$L$4,0)))</f>
        <v>0</v>
      </c>
      <c r="M9" s="14">
        <f>IF(H9=0%,0,IF(H9&lt;95%,0,IF(H9&gt;105%,E9*$M$4,0)))</f>
        <v>0</v>
      </c>
      <c r="N9" s="32" t="str">
        <f t="shared" si="0"/>
        <v>0%</v>
      </c>
      <c r="O9" s="14">
        <f>IF(N9=0%,0,IF(N9&lt;95%,E9*$O$4,0))</f>
        <v>0</v>
      </c>
      <c r="P9" s="14">
        <f>IF(N9=0%,0,IF(N9&lt;95%,0,IF(N9&lt;105%,E9*$P$4,0)))</f>
        <v>0</v>
      </c>
      <c r="Q9" s="14">
        <f>IF(N9=0%,0,IF(N9&lt;95%,0,IF(N9&lt;=105%,F9*$Q$4,0)))</f>
        <v>0</v>
      </c>
      <c r="R9" s="15"/>
      <c r="S9" s="15"/>
      <c r="T9" s="15"/>
      <c r="U9" s="16">
        <f t="shared" si="1"/>
        <v>4726.4400000000005</v>
      </c>
      <c r="V9" s="16"/>
    </row>
    <row r="10" spans="1:22" x14ac:dyDescent="0.2">
      <c r="A10" s="8" t="s">
        <v>28</v>
      </c>
      <c r="B10" s="9">
        <v>1376342</v>
      </c>
      <c r="C10" s="10">
        <v>364</v>
      </c>
      <c r="D10" s="10">
        <v>227</v>
      </c>
      <c r="E10" s="28">
        <v>736309.35</v>
      </c>
      <c r="F10" s="11">
        <v>1.6</v>
      </c>
      <c r="G10" s="31">
        <v>3244</v>
      </c>
      <c r="H10" s="12">
        <f t="shared" si="2"/>
        <v>0.53497557293172771</v>
      </c>
      <c r="I10" s="17">
        <v>1.0666666666666667</v>
      </c>
      <c r="J10" s="17">
        <v>0.95076201641266123</v>
      </c>
      <c r="K10" s="14">
        <f>IF(H10=0%,0,IF(H10&lt;95%,E10*$K$4,0))</f>
        <v>7363.0934999999999</v>
      </c>
      <c r="L10" s="14">
        <f>IF(H10=0%,0,IF(H10&lt;95%,0,IF(H10&lt;105%,E10*$L$4,0)))</f>
        <v>0</v>
      </c>
      <c r="M10" s="14">
        <f>IF(H10=0%,0,IF(H10&lt;95%,0,IF(H10&gt;105%,E10*$M$4,0)))</f>
        <v>0</v>
      </c>
      <c r="N10" s="32" t="str">
        <f t="shared" si="0"/>
        <v>0%</v>
      </c>
      <c r="O10" s="14">
        <f>IF(N10=0%,0,IF(N10&lt;95%,E10*$O$4,0))</f>
        <v>0</v>
      </c>
      <c r="P10" s="14">
        <f>IF(N10=0%,0,IF(N10&lt;95%,0,IF(N10&lt;105%,E10*$P$4,0)))</f>
        <v>0</v>
      </c>
      <c r="Q10" s="14">
        <f>IF(N10=0%,0,IF(N10&lt;95%,0,IF(N10&lt;=105%,F10*$Q$4,0)))</f>
        <v>0</v>
      </c>
      <c r="R10" s="15"/>
      <c r="S10" s="15"/>
      <c r="T10" s="15"/>
      <c r="U10" s="16">
        <f t="shared" si="1"/>
        <v>7363.0934999999999</v>
      </c>
      <c r="V10" s="16"/>
    </row>
    <row r="11" spans="1:22" x14ac:dyDescent="0.2">
      <c r="A11" s="8" t="s">
        <v>29</v>
      </c>
      <c r="B11" s="9">
        <v>1376342</v>
      </c>
      <c r="C11" s="10">
        <v>621</v>
      </c>
      <c r="D11" s="10">
        <v>390</v>
      </c>
      <c r="E11" s="30">
        <v>1369497.75</v>
      </c>
      <c r="F11" s="11">
        <v>1.59</v>
      </c>
      <c r="G11" s="31">
        <v>3512</v>
      </c>
      <c r="H11" s="12">
        <f t="shared" si="2"/>
        <v>0.99502721707250086</v>
      </c>
      <c r="I11" s="13">
        <v>1.06</v>
      </c>
      <c r="J11" s="13">
        <v>1.0293083235638922</v>
      </c>
      <c r="K11" s="14">
        <f>IF(H11=0%,0,IF(H11&lt;95%,E11*$K$4,0))</f>
        <v>0</v>
      </c>
      <c r="L11" s="14">
        <f>IF(H11=0%,0,IF(H11&lt;95%,0,IF(H11&lt;105%,E11*$L$4,0)))</f>
        <v>20542.466249999998</v>
      </c>
      <c r="M11" s="14">
        <f>IF(H11=0%,0,IF(H11&lt;95%,0,IF(H11&gt;105%,E11*$M$4,0)))</f>
        <v>0</v>
      </c>
      <c r="N11" s="32">
        <f t="shared" si="0"/>
        <v>1.06</v>
      </c>
      <c r="O11" s="14">
        <f>IF(N11=0%,0,IF(N11&lt;95%,E11*$O$4,0))</f>
        <v>0</v>
      </c>
      <c r="P11" s="14">
        <f>IF(N11=0%,0,IF(N11&lt;95%,0,IF(N11&lt;105%,E11*$P$4,0)))</f>
        <v>0</v>
      </c>
      <c r="Q11" s="14">
        <f>IF(N11=0%,0,IF(N11&lt;95%,0,IF(N11&lt;=105%,F11*$Q$4,0)))</f>
        <v>0</v>
      </c>
      <c r="R11" s="15"/>
      <c r="S11" s="15"/>
      <c r="T11" s="15"/>
      <c r="U11" s="16">
        <f t="shared" si="1"/>
        <v>20543.526249999999</v>
      </c>
      <c r="V11" s="16"/>
    </row>
    <row r="12" spans="1:22" x14ac:dyDescent="0.2">
      <c r="A12" s="19"/>
      <c r="B12" s="20">
        <v>7638697</v>
      </c>
      <c r="C12" s="22">
        <v>3893</v>
      </c>
      <c r="D12" s="22">
        <v>2515</v>
      </c>
      <c r="E12" s="20">
        <v>7479668.3499999996</v>
      </c>
      <c r="F12" s="23">
        <v>1.55</v>
      </c>
      <c r="G12" s="21">
        <v>2974</v>
      </c>
      <c r="H12" s="12">
        <f t="shared" si="2"/>
        <v>0.9791811810312675</v>
      </c>
      <c r="I12" s="24"/>
      <c r="J12" s="24"/>
      <c r="K12" s="25">
        <f>SUM(K5:K11)</f>
        <v>17400.97</v>
      </c>
      <c r="L12" s="25">
        <f>SUM(L5:L11)</f>
        <v>41260.718249999998</v>
      </c>
      <c r="M12" s="25">
        <f>SUM(M5:M11)</f>
        <v>42460.455999999998</v>
      </c>
      <c r="N12" s="25"/>
      <c r="O12" s="26"/>
      <c r="P12" s="26"/>
      <c r="Q12" s="26"/>
      <c r="R12" s="26"/>
      <c r="S12" s="26"/>
      <c r="T12" s="26"/>
      <c r="U12" s="21">
        <f>SUM(U5:U11)</f>
        <v>101126.66425</v>
      </c>
      <c r="V12" s="21"/>
    </row>
    <row r="13" spans="1:22" x14ac:dyDescent="0.2">
      <c r="B13" s="27"/>
    </row>
    <row r="14" spans="1:22" x14ac:dyDescent="0.2">
      <c r="P14" s="46"/>
    </row>
    <row r="16" spans="1:22" x14ac:dyDescent="0.2">
      <c r="P16" s="46"/>
    </row>
    <row r="17" spans="15:21" x14ac:dyDescent="0.2">
      <c r="O17" s="45" t="s">
        <v>30</v>
      </c>
      <c r="P17" s="45"/>
      <c r="Q17" s="45"/>
      <c r="R17" s="45"/>
      <c r="S17" s="45"/>
      <c r="T17" s="47"/>
      <c r="U17" s="47"/>
    </row>
    <row r="18" spans="15:21" x14ac:dyDescent="0.2">
      <c r="O18" s="45" t="s">
        <v>31</v>
      </c>
      <c r="P18" s="45"/>
      <c r="Q18" s="45"/>
      <c r="R18" s="45"/>
      <c r="S18" s="45"/>
      <c r="T18" s="47"/>
      <c r="U18" s="47"/>
    </row>
    <row r="19" spans="15:21" x14ac:dyDescent="0.2">
      <c r="O19" s="45" t="s">
        <v>33</v>
      </c>
      <c r="P19" s="45"/>
      <c r="Q19" s="45"/>
      <c r="R19" s="45"/>
      <c r="S19" s="45"/>
      <c r="T19" s="47"/>
      <c r="U19" s="47"/>
    </row>
    <row r="20" spans="15:21" x14ac:dyDescent="0.2">
      <c r="O20" s="45" t="s">
        <v>32</v>
      </c>
      <c r="P20" s="45"/>
      <c r="Q20" s="45"/>
      <c r="R20" s="45"/>
      <c r="S20" s="45"/>
      <c r="T20" s="47"/>
      <c r="U20" s="47"/>
    </row>
    <row r="21" spans="15:21" x14ac:dyDescent="0.2">
      <c r="O21" s="45"/>
      <c r="P21" s="45"/>
      <c r="Q21" s="45"/>
      <c r="R21" s="45"/>
      <c r="S21" s="45"/>
      <c r="T21" s="47"/>
      <c r="U21" s="47"/>
    </row>
    <row r="22" spans="15:21" x14ac:dyDescent="0.2">
      <c r="O22" s="45"/>
      <c r="P22" s="45"/>
      <c r="Q22" s="45"/>
      <c r="R22" s="45"/>
      <c r="S22" s="45"/>
      <c r="T22" s="47"/>
      <c r="U22" s="47"/>
    </row>
    <row r="23" spans="15:21" x14ac:dyDescent="0.2">
      <c r="O23" s="45"/>
      <c r="P23" s="45"/>
      <c r="Q23" s="45"/>
      <c r="R23" s="45"/>
      <c r="S23" s="45"/>
      <c r="T23" s="47"/>
      <c r="U23" s="47"/>
    </row>
    <row r="24" spans="15:21" x14ac:dyDescent="0.2">
      <c r="O24" s="45"/>
      <c r="P24" s="45"/>
      <c r="Q24" s="45"/>
      <c r="R24" s="45"/>
      <c r="S24" s="45"/>
      <c r="T24" s="47"/>
      <c r="U24" s="47"/>
    </row>
    <row r="25" spans="15:21" x14ac:dyDescent="0.2">
      <c r="O25" s="45"/>
      <c r="P25" s="45"/>
      <c r="Q25" s="45"/>
      <c r="R25" s="45"/>
      <c r="S25" s="45"/>
      <c r="T25" s="47"/>
      <c r="U25" s="47"/>
    </row>
    <row r="26" spans="15:21" x14ac:dyDescent="0.2">
      <c r="O26" s="45"/>
      <c r="P26" s="45"/>
      <c r="Q26" s="45"/>
      <c r="R26" s="45"/>
      <c r="S26" s="45"/>
      <c r="T26" s="47"/>
      <c r="U26" s="47"/>
    </row>
    <row r="27" spans="15:21" x14ac:dyDescent="0.2">
      <c r="O27" s="47"/>
      <c r="P27" s="47"/>
      <c r="Q27" s="47"/>
      <c r="R27" s="47"/>
      <c r="S27" s="47"/>
      <c r="T27" s="47"/>
      <c r="U27" s="47"/>
    </row>
  </sheetData>
  <mergeCells count="11">
    <mergeCell ref="R2:T2"/>
    <mergeCell ref="K2:M2"/>
    <mergeCell ref="U1:V2"/>
    <mergeCell ref="K1:T1"/>
    <mergeCell ref="C1:E2"/>
    <mergeCell ref="F1:G2"/>
    <mergeCell ref="H1:J2"/>
    <mergeCell ref="O2:Q2"/>
    <mergeCell ref="A1:A4"/>
    <mergeCell ref="N2:N3"/>
    <mergeCell ref="B1:B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Jeansa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2017-06-01T06:23:43Z</dcterms:modified>
</cp:coreProperties>
</file>