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0" yWindow="460" windowWidth="19420" windowHeight="11020" tabRatio="639" firstSheet="2" activeTab="2"/>
  </bookViews>
  <sheets>
    <sheet name="Данные для ЗАДАНИЕ" sheetId="330" state="hidden" r:id="rId1"/>
    <sheet name="Сортировка задания " sheetId="342" state="hidden" r:id="rId2"/>
    <sheet name="Лист 1" sheetId="331" r:id="rId3"/>
    <sheet name="Лист2" sheetId="343" r:id="rId4"/>
  </sheets>
  <externalReferences>
    <externalReference r:id="rId5"/>
  </externalReferences>
  <definedNames>
    <definedName name="_xlnm._FilterDatabase" localSheetId="0" hidden="1">'Данные для ЗАДАНИЕ'!$B$21:$C$34</definedName>
    <definedName name="_xlnm._FilterDatabase" localSheetId="2" hidden="1">'Лист 1'!$O$9:$O$18</definedName>
    <definedName name="PriceLookup">#REF!</definedName>
    <definedName name="_xlnm.Extract" localSheetId="2">'Лист 1'!$Z$10</definedName>
    <definedName name="Пол" localSheetId="2">[1]Справка!$A$3:$A$5</definedName>
    <definedName name="Пол">#REF!</definedName>
  </definedNames>
  <calcPr calcId="125725" concurrentCalc="0"/>
</workbook>
</file>

<file path=xl/calcChain.xml><?xml version="1.0" encoding="utf-8"?>
<calcChain xmlns="http://schemas.openxmlformats.org/spreadsheetml/2006/main">
  <c r="P33" i="331"/>
  <c r="S33"/>
  <c r="P34"/>
  <c r="S34"/>
  <c r="P35"/>
  <c r="S35"/>
  <c r="P36"/>
  <c r="S36"/>
  <c r="P37"/>
  <c r="S37"/>
  <c r="P38"/>
  <c r="S38"/>
  <c r="T38"/>
  <c r="U38"/>
  <c r="V38"/>
  <c r="W38"/>
  <c r="Y38"/>
  <c r="T37"/>
  <c r="U37"/>
  <c r="V37"/>
  <c r="W37"/>
  <c r="Y37"/>
  <c r="T36"/>
  <c r="U36"/>
  <c r="V36"/>
  <c r="W36"/>
  <c r="Y36"/>
  <c r="T35"/>
  <c r="U35"/>
  <c r="V35"/>
  <c r="W35"/>
  <c r="Y35"/>
  <c r="T34"/>
  <c r="U34"/>
  <c r="V34"/>
  <c r="W34"/>
  <c r="Y34"/>
  <c r="T33"/>
  <c r="U33"/>
  <c r="V33"/>
  <c r="W33"/>
  <c r="Y33"/>
  <c r="B15" i="343"/>
  <c r="B16"/>
  <c r="B17"/>
  <c r="B18"/>
  <c r="B19"/>
  <c r="B20"/>
  <c r="B21"/>
  <c r="B14"/>
  <c r="A15"/>
  <c r="A16"/>
  <c r="A17"/>
  <c r="A18"/>
  <c r="A19"/>
  <c r="A20"/>
  <c r="A21"/>
  <c r="A14"/>
  <c r="B7"/>
  <c r="P13" i="331"/>
  <c r="S13"/>
  <c r="T13"/>
  <c r="U13"/>
  <c r="V13"/>
  <c r="W13"/>
  <c r="Y13"/>
  <c r="B8" i="343"/>
  <c r="P14" i="331"/>
  <c r="S14"/>
  <c r="T14"/>
  <c r="U14"/>
  <c r="V14"/>
  <c r="W14"/>
  <c r="Y14"/>
  <c r="B9" i="343"/>
  <c r="P15" i="331"/>
  <c r="S15"/>
  <c r="T15"/>
  <c r="U15"/>
  <c r="V15"/>
  <c r="W15"/>
  <c r="Y15"/>
  <c r="B10" i="343"/>
  <c r="P16" i="331"/>
  <c r="S16"/>
  <c r="T16"/>
  <c r="U16"/>
  <c r="V16"/>
  <c r="W16"/>
  <c r="Y16"/>
  <c r="B11" i="343"/>
  <c r="P17" i="331"/>
  <c r="S17"/>
  <c r="T17"/>
  <c r="U17"/>
  <c r="V17"/>
  <c r="W17"/>
  <c r="Y17"/>
  <c r="B12" i="343"/>
  <c r="W18" i="331"/>
  <c r="Y18"/>
  <c r="B13" i="343"/>
  <c r="B6"/>
  <c r="A7"/>
  <c r="A8"/>
  <c r="A9"/>
  <c r="A10"/>
  <c r="A11"/>
  <c r="A12"/>
  <c r="A13"/>
  <c r="A6"/>
  <c r="R33" i="331"/>
  <c r="R34"/>
  <c r="R35"/>
  <c r="R36"/>
  <c r="R37"/>
  <c r="R38"/>
  <c r="P18"/>
  <c r="S18"/>
  <c r="U18"/>
  <c r="V18"/>
  <c r="T18"/>
  <c r="R13"/>
  <c r="R14"/>
  <c r="R15"/>
  <c r="R16"/>
  <c r="R17"/>
  <c r="R18"/>
  <c r="S39"/>
  <c r="R39"/>
  <c r="U14" i="330"/>
  <c r="U9"/>
  <c r="V14"/>
  <c r="V9"/>
  <c r="W14"/>
  <c r="W9"/>
  <c r="X14"/>
  <c r="X9"/>
  <c r="Y14"/>
  <c r="Y9"/>
  <c r="Z14"/>
  <c r="Z9"/>
  <c r="AA14"/>
  <c r="AA9"/>
  <c r="U21"/>
  <c r="B1" i="342"/>
  <c r="U10" i="330"/>
  <c r="V10"/>
  <c r="W10"/>
  <c r="X10"/>
  <c r="Y10"/>
  <c r="Z10"/>
  <c r="AA10"/>
  <c r="U22"/>
  <c r="B2" i="342"/>
  <c r="U11" i="330"/>
  <c r="V11"/>
  <c r="W11"/>
  <c r="Z11"/>
  <c r="AA11"/>
  <c r="U23"/>
  <c r="B3" i="342"/>
  <c r="X12" i="330"/>
  <c r="U24"/>
  <c r="B4" i="342"/>
  <c r="U13" i="330"/>
  <c r="V13"/>
  <c r="W13"/>
  <c r="Y13"/>
  <c r="Z13"/>
  <c r="AA13"/>
  <c r="U25"/>
  <c r="B5" i="342"/>
  <c r="E5" a="1"/>
  <c r="E5"/>
  <c r="C16" i="331"/>
  <c r="O19"/>
  <c r="S19"/>
  <c r="A3" i="342"/>
  <c r="E2" a="1"/>
  <c r="E2"/>
  <c r="F2"/>
  <c r="D13" i="331"/>
  <c r="A2" i="342"/>
  <c r="E3" a="1"/>
  <c r="E3"/>
  <c r="F3"/>
  <c r="D14" i="331"/>
  <c r="A1" i="342"/>
  <c r="E4" a="1"/>
  <c r="E4"/>
  <c r="F4"/>
  <c r="D15" i="331"/>
  <c r="F5" i="342"/>
  <c r="D16" i="331"/>
  <c r="A5" i="342"/>
  <c r="E1" a="1"/>
  <c r="E1"/>
  <c r="F1"/>
  <c r="D12" i="331"/>
  <c r="C13"/>
  <c r="C14"/>
  <c r="C15"/>
  <c r="C12"/>
  <c r="A4" i="342"/>
  <c r="E55" a="1"/>
  <c r="E55"/>
  <c r="F55"/>
  <c r="E54" a="1"/>
  <c r="E54"/>
  <c r="F54"/>
  <c r="E53" a="1"/>
  <c r="E53"/>
  <c r="F53"/>
  <c r="E52" a="1"/>
  <c r="E52"/>
  <c r="F52"/>
  <c r="E51" a="1"/>
  <c r="E51"/>
  <c r="F51"/>
  <c r="E50" a="1"/>
  <c r="E50"/>
  <c r="F50"/>
  <c r="E49" a="1"/>
  <c r="E49"/>
  <c r="F49"/>
  <c r="E48" a="1"/>
  <c r="E48"/>
  <c r="F48"/>
  <c r="E47" a="1"/>
  <c r="E47"/>
  <c r="F47"/>
  <c r="E46" a="1"/>
  <c r="E46"/>
  <c r="F46"/>
  <c r="E45" a="1"/>
  <c r="E45"/>
  <c r="F45"/>
  <c r="E44" a="1"/>
  <c r="E44"/>
  <c r="F44"/>
  <c r="E43" a="1"/>
  <c r="E43"/>
  <c r="F43"/>
  <c r="E42" a="1"/>
  <c r="E42"/>
  <c r="F42"/>
  <c r="E41" a="1"/>
  <c r="E41"/>
  <c r="F41"/>
  <c r="E40" a="1"/>
  <c r="E40"/>
  <c r="F40"/>
  <c r="E39" a="1"/>
  <c r="E39"/>
  <c r="F39"/>
  <c r="E38" a="1"/>
  <c r="E38"/>
  <c r="F38"/>
  <c r="E37" a="1"/>
  <c r="E37"/>
  <c r="F37"/>
  <c r="E36" a="1"/>
  <c r="E36"/>
  <c r="F36"/>
  <c r="E35" a="1"/>
  <c r="E35"/>
  <c r="F35"/>
  <c r="E34" a="1"/>
  <c r="E34"/>
  <c r="F34"/>
  <c r="E33" a="1"/>
  <c r="E33"/>
  <c r="F33"/>
  <c r="E32" a="1"/>
  <c r="E32"/>
  <c r="F32"/>
  <c r="E31" a="1"/>
  <c r="E31"/>
  <c r="F31"/>
  <c r="E30" a="1"/>
  <c r="E30"/>
  <c r="F30"/>
  <c r="E29" a="1"/>
  <c r="E29"/>
  <c r="F29"/>
  <c r="E28" a="1"/>
  <c r="E28"/>
  <c r="F28"/>
  <c r="E27" a="1"/>
  <c r="E27"/>
  <c r="F27"/>
  <c r="E26" a="1"/>
  <c r="E26"/>
  <c r="F26"/>
  <c r="E25" a="1"/>
  <c r="E25"/>
  <c r="F25"/>
  <c r="E24" a="1"/>
  <c r="E24"/>
  <c r="F24"/>
  <c r="E23" a="1"/>
  <c r="E23"/>
  <c r="F23"/>
  <c r="E22" a="1"/>
  <c r="E22"/>
  <c r="F22"/>
  <c r="E21" a="1"/>
  <c r="E21"/>
  <c r="F21"/>
  <c r="E20" a="1"/>
  <c r="E20"/>
  <c r="F20"/>
  <c r="E19" a="1"/>
  <c r="E19"/>
  <c r="F19"/>
  <c r="E18" a="1"/>
  <c r="E18"/>
  <c r="F18"/>
  <c r="E17" a="1"/>
  <c r="E17"/>
  <c r="F17"/>
  <c r="E16" a="1"/>
  <c r="E16"/>
  <c r="F16"/>
  <c r="E15" a="1"/>
  <c r="E15"/>
  <c r="F15"/>
  <c r="E14" a="1"/>
  <c r="E14"/>
  <c r="F14"/>
  <c r="E13" a="1"/>
  <c r="E13"/>
  <c r="F13"/>
  <c r="E12" a="1"/>
  <c r="E12"/>
  <c r="F12"/>
  <c r="E11" a="1"/>
  <c r="E11"/>
  <c r="F11"/>
  <c r="E10" a="1"/>
  <c r="E10"/>
  <c r="F10"/>
  <c r="E9" a="1"/>
  <c r="E9"/>
  <c r="F9"/>
  <c r="E8" a="1"/>
  <c r="E8"/>
  <c r="F8"/>
  <c r="E7" a="1"/>
  <c r="E7"/>
  <c r="F7"/>
  <c r="E6" a="1"/>
  <c r="E6"/>
  <c r="F6"/>
  <c r="T22" i="330"/>
  <c r="T23"/>
  <c r="T24"/>
  <c r="T25"/>
  <c r="T21"/>
  <c r="E20" i="331"/>
  <c r="E19"/>
  <c r="E17"/>
  <c r="E16"/>
  <c r="E15"/>
  <c r="E14"/>
  <c r="E13"/>
  <c r="E18"/>
  <c r="P15" i="330"/>
  <c r="O15"/>
  <c r="H15"/>
  <c r="I15"/>
  <c r="G15"/>
  <c r="P14"/>
  <c r="N14"/>
  <c r="K14"/>
  <c r="H14"/>
  <c r="G14"/>
  <c r="P13"/>
  <c r="K13"/>
  <c r="D13"/>
  <c r="C13"/>
  <c r="P12"/>
  <c r="M12"/>
  <c r="D12"/>
  <c r="C12"/>
  <c r="P11"/>
  <c r="H11"/>
  <c r="I11"/>
  <c r="J11"/>
  <c r="K11"/>
  <c r="L11"/>
  <c r="G11"/>
  <c r="P9"/>
  <c r="D9"/>
  <c r="E9"/>
  <c r="F9"/>
  <c r="C9"/>
  <c r="P10"/>
  <c r="D10"/>
  <c r="E10"/>
  <c r="F10"/>
  <c r="C10"/>
  <c r="O16"/>
  <c r="C34"/>
  <c r="N16"/>
  <c r="C33"/>
  <c r="L16"/>
  <c r="C31"/>
  <c r="J16"/>
  <c r="C29"/>
  <c r="B34"/>
  <c r="B33"/>
  <c r="B32"/>
  <c r="B31"/>
  <c r="B30"/>
  <c r="B29"/>
  <c r="B28"/>
  <c r="B27"/>
  <c r="B26"/>
  <c r="B25"/>
  <c r="B24"/>
  <c r="B23"/>
  <c r="B22"/>
  <c r="L34" i="331"/>
  <c r="L33"/>
  <c r="L32"/>
  <c r="L31"/>
  <c r="L14"/>
  <c r="L13"/>
  <c r="L12"/>
  <c r="L11"/>
  <c r="F16" i="330"/>
  <c r="C25"/>
  <c r="H16"/>
  <c r="C27"/>
  <c r="I16"/>
  <c r="C28"/>
  <c r="M16"/>
  <c r="C32"/>
  <c r="G16"/>
  <c r="C26"/>
  <c r="E16"/>
  <c r="C24"/>
  <c r="D16"/>
  <c r="C23"/>
  <c r="K16"/>
  <c r="C30"/>
  <c r="C16"/>
  <c r="C22"/>
  <c r="G14" i="331"/>
  <c r="F14"/>
  <c r="G20"/>
  <c r="F20"/>
  <c r="G18"/>
  <c r="F18"/>
  <c r="G17"/>
  <c r="F17"/>
  <c r="G16"/>
  <c r="F16"/>
  <c r="G15"/>
  <c r="F15"/>
  <c r="R19"/>
  <c r="G13"/>
  <c r="F13"/>
  <c r="G19"/>
  <c r="F19"/>
</calcChain>
</file>

<file path=xl/sharedStrings.xml><?xml version="1.0" encoding="utf-8"?>
<sst xmlns="http://schemas.openxmlformats.org/spreadsheetml/2006/main" count="139" uniqueCount="81">
  <si>
    <t>-</t>
  </si>
  <si>
    <t>Наволочки</t>
  </si>
  <si>
    <t>Простыни</t>
  </si>
  <si>
    <t>Количество</t>
  </si>
  <si>
    <t>Пододеяльники</t>
  </si>
  <si>
    <t>Бригада 1</t>
  </si>
  <si>
    <t>Бригада 2</t>
  </si>
  <si>
    <t>Бригада 3</t>
  </si>
  <si>
    <t>Бригада 4</t>
  </si>
  <si>
    <t>Очередность глажки</t>
  </si>
  <si>
    <t>№</t>
  </si>
  <si>
    <t>Группа</t>
  </si>
  <si>
    <t>комплект</t>
  </si>
  <si>
    <t>Комплект Купе п/м</t>
  </si>
  <si>
    <t>Наволочка бязь белый 60*60 L</t>
  </si>
  <si>
    <t>Простыня бязь белый 220*150 L</t>
  </si>
  <si>
    <t>Полотенце махровое белый 70*40 L</t>
  </si>
  <si>
    <t>Пододеяльник бязь белый 220*150 L</t>
  </si>
  <si>
    <t xml:space="preserve">Комплект Купе ФИРМА п/м </t>
  </si>
  <si>
    <t>Полотенце махровое белый ФИРМА 70*40 L</t>
  </si>
  <si>
    <t>Комплект Люкс х</t>
  </si>
  <si>
    <t>Простыня сатин белый ФИРМА 220*150 L</t>
  </si>
  <si>
    <t>Пододеяльник сатин белый ФИРМА 220*150 L</t>
  </si>
  <si>
    <r>
      <t xml:space="preserve">Полотенце махровое белый ФИРМА 140*70 L </t>
    </r>
    <r>
      <rPr>
        <b/>
        <sz val="9"/>
        <color rgb="FFFF0000"/>
        <rFont val="Arial"/>
        <family val="2"/>
        <charset val="204"/>
      </rPr>
      <t>(или 50*100)</t>
    </r>
  </si>
  <si>
    <t>Халат махровый белый 54-56 L</t>
  </si>
  <si>
    <t>Комплект Плацкарт белое Л</t>
  </si>
  <si>
    <r>
      <t>Полотенце полулен разноцвет 70*40 L</t>
    </r>
    <r>
      <rPr>
        <b/>
        <sz val="9"/>
        <color rgb="FF1F497D"/>
        <rFont val="Arial"/>
        <family val="2"/>
        <charset val="204"/>
      </rPr>
      <t xml:space="preserve">  </t>
    </r>
    <r>
      <rPr>
        <b/>
        <sz val="9"/>
        <color rgb="FFFF0000"/>
        <rFont val="Arial"/>
        <family val="2"/>
        <charset val="204"/>
      </rPr>
      <t>(или вафельное)</t>
    </r>
  </si>
  <si>
    <t>Комплект Плацкарт ФИРМА м</t>
  </si>
  <si>
    <t>Комплект СВ ФИРМА</t>
  </si>
  <si>
    <t>Купе сатин ФИРМА</t>
  </si>
  <si>
    <t xml:space="preserve">Наволочка сатин белый ФИРМА 60*60 L </t>
  </si>
  <si>
    <t xml:space="preserve">Полотенце махровое белый ФИРМА 70*40 L </t>
  </si>
  <si>
    <t>Наволочка сатин белый ФИРМА 60*60 L</t>
  </si>
  <si>
    <t>Сумма</t>
  </si>
  <si>
    <t>Задание на отгрузку цеха</t>
  </si>
  <si>
    <t>Гладильная машина №1</t>
  </si>
  <si>
    <t>Ответственный</t>
  </si>
  <si>
    <t>Нечипорук И.</t>
  </si>
  <si>
    <t>Номенклатура</t>
  </si>
  <si>
    <t>Обработка, шт. в день</t>
  </si>
  <si>
    <t>Загрузка,
шт.</t>
  </si>
  <si>
    <t>Дата</t>
  </si>
  <si>
    <t>Норматив</t>
  </si>
  <si>
    <t>Прогноз</t>
  </si>
  <si>
    <t>Мелочевка</t>
  </si>
  <si>
    <t>Опыт бригады</t>
  </si>
  <si>
    <t>OEE</t>
  </si>
  <si>
    <t>Ресурс времени, ч</t>
  </si>
  <si>
    <t>Гладильная машина №2</t>
  </si>
  <si>
    <t>Норма в смену,
шт.</t>
  </si>
  <si>
    <t>Норма, шт/ч</t>
  </si>
  <si>
    <t>Остаток, шт</t>
  </si>
  <si>
    <t>Время выполнения,
часов</t>
  </si>
  <si>
    <t>Распределено на машинах</t>
  </si>
  <si>
    <t xml:space="preserve">   </t>
  </si>
  <si>
    <t>PG 111</t>
  </si>
  <si>
    <t>PG 121</t>
  </si>
  <si>
    <t>PG 131</t>
  </si>
  <si>
    <t>PG 141</t>
  </si>
  <si>
    <t>PG 221</t>
  </si>
  <si>
    <t>Бригада 5</t>
  </si>
  <si>
    <t>Бригада 6</t>
  </si>
  <si>
    <t>Бригада 7</t>
  </si>
  <si>
    <t>Бригада 8</t>
  </si>
  <si>
    <t>19-45</t>
  </si>
  <si>
    <t>19-44</t>
  </si>
  <si>
    <t>Квалификация</t>
  </si>
  <si>
    <t>Полные часы</t>
  </si>
  <si>
    <t>Минуты</t>
  </si>
  <si>
    <t>Выбор персонала</t>
  </si>
  <si>
    <t>Длительность</t>
  </si>
  <si>
    <t>Остаток времени,
ч.</t>
  </si>
  <si>
    <t>Конец этапа</t>
  </si>
  <si>
    <t>Начало этапа</t>
  </si>
  <si>
    <t>Таблица 1</t>
  </si>
  <si>
    <t>2</t>
  </si>
  <si>
    <t>78</t>
  </si>
  <si>
    <t>2:47</t>
  </si>
  <si>
    <t>8</t>
  </si>
  <si>
    <t>37</t>
  </si>
  <si>
    <t>8:22</t>
  </si>
</sst>
</file>

<file path=xl/styles.xml><?xml version="1.0" encoding="utf-8"?>
<styleSheet xmlns="http://schemas.openxmlformats.org/spreadsheetml/2006/main">
  <numFmts count="3">
    <numFmt numFmtId="164" formatCode="[$-F400]h:mm:ss\ AM/PM"/>
    <numFmt numFmtId="165" formatCode="_-* #,##0.00_р_._-;\-* #,##0.00_р_._-;_-* &quot;-&quot;??_р_._-;_-@_-"/>
    <numFmt numFmtId="166" formatCode=";;;@"/>
  </numFmts>
  <fonts count="25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1F497D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rgb="FF1F497D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4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22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3" fillId="0" borderId="0" xfId="0" applyFont="1"/>
    <xf numFmtId="1" fontId="0" fillId="0" borderId="1" xfId="0" applyNumberFormat="1" applyBorder="1"/>
    <xf numFmtId="0" fontId="7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10" fillId="0" borderId="1" xfId="0" applyFont="1" applyBorder="1" applyAlignment="1"/>
    <xf numFmtId="0" fontId="7" fillId="0" borderId="19" xfId="0" applyFont="1" applyFill="1" applyBorder="1" applyAlignment="1"/>
    <xf numFmtId="0" fontId="12" fillId="0" borderId="0" xfId="0" applyFont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3" fillId="0" borderId="0" xfId="0" applyFont="1" applyBorder="1"/>
    <xf numFmtId="0" fontId="12" fillId="0" borderId="0" xfId="0" applyFont="1" applyBorder="1"/>
    <xf numFmtId="0" fontId="12" fillId="0" borderId="9" xfId="0" applyFont="1" applyBorder="1"/>
    <xf numFmtId="14" fontId="14" fillId="0" borderId="0" xfId="0" applyNumberFormat="1" applyFont="1" applyBorder="1"/>
    <xf numFmtId="0" fontId="12" fillId="3" borderId="2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/>
    <xf numFmtId="0" fontId="12" fillId="0" borderId="1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4" borderId="1" xfId="0" applyFont="1" applyFill="1" applyBorder="1"/>
    <xf numFmtId="9" fontId="12" fillId="2" borderId="1" xfId="0" applyNumberFormat="1" applyFont="1" applyFill="1" applyBorder="1"/>
    <xf numFmtId="20" fontId="15" fillId="0" borderId="0" xfId="0" applyNumberFormat="1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1" fontId="12" fillId="0" borderId="2" xfId="0" applyNumberFormat="1" applyFont="1" applyBorder="1"/>
    <xf numFmtId="1" fontId="12" fillId="0" borderId="1" xfId="0" applyNumberFormat="1" applyFont="1" applyBorder="1"/>
    <xf numFmtId="1" fontId="12" fillId="0" borderId="17" xfId="0" applyNumberFormat="1" applyFont="1" applyBorder="1"/>
    <xf numFmtId="0" fontId="11" fillId="0" borderId="0" xfId="0" applyFont="1"/>
    <xf numFmtId="0" fontId="11" fillId="0" borderId="0" xfId="0" applyNumberFormat="1" applyFont="1"/>
    <xf numFmtId="0" fontId="12" fillId="3" borderId="0" xfId="0" applyFont="1" applyFill="1" applyBorder="1" applyAlignment="1">
      <alignment horizontal="center"/>
    </xf>
    <xf numFmtId="1" fontId="12" fillId="0" borderId="0" xfId="0" applyNumberFormat="1" applyFont="1" applyBorder="1"/>
    <xf numFmtId="0" fontId="12" fillId="0" borderId="1" xfId="0" applyFont="1" applyBorder="1" applyAlignment="1">
      <alignment horizontal="center" vertical="center"/>
    </xf>
    <xf numFmtId="0" fontId="16" fillId="5" borderId="23" xfId="0" applyFont="1" applyFill="1" applyBorder="1"/>
    <xf numFmtId="0" fontId="11" fillId="0" borderId="24" xfId="0" applyNumberFormat="1" applyFont="1" applyBorder="1"/>
    <xf numFmtId="0" fontId="13" fillId="0" borderId="6" xfId="0" applyFont="1" applyBorder="1"/>
    <xf numFmtId="0" fontId="12" fillId="0" borderId="4" xfId="0" applyFont="1" applyBorder="1"/>
    <xf numFmtId="0" fontId="18" fillId="0" borderId="8" xfId="0" applyFont="1" applyBorder="1"/>
    <xf numFmtId="0" fontId="19" fillId="0" borderId="9" xfId="0" applyFont="1" applyBorder="1"/>
    <xf numFmtId="0" fontId="19" fillId="0" borderId="8" xfId="0" applyFont="1" applyBorder="1"/>
    <xf numFmtId="0" fontId="20" fillId="0" borderId="9" xfId="0" applyFont="1" applyBorder="1" applyAlignment="1">
      <alignment horizontal="right"/>
    </xf>
    <xf numFmtId="14" fontId="20" fillId="0" borderId="9" xfId="0" applyNumberFormat="1" applyFont="1" applyBorder="1" applyAlignment="1">
      <alignment horizontal="right"/>
    </xf>
    <xf numFmtId="0" fontId="19" fillId="0" borderId="10" xfId="0" applyFont="1" applyBorder="1"/>
    <xf numFmtId="14" fontId="20" fillId="0" borderId="12" xfId="0" applyNumberFormat="1" applyFont="1" applyBorder="1"/>
    <xf numFmtId="20" fontId="12" fillId="0" borderId="12" xfId="0" applyNumberFormat="1" applyFont="1" applyBorder="1"/>
    <xf numFmtId="1" fontId="12" fillId="2" borderId="2" xfId="0" applyNumberFormat="1" applyFont="1" applyFill="1" applyBorder="1"/>
    <xf numFmtId="20" fontId="0" fillId="0" borderId="0" xfId="0" applyNumberFormat="1"/>
    <xf numFmtId="20" fontId="12" fillId="0" borderId="0" xfId="0" applyNumberFormat="1" applyFont="1"/>
    <xf numFmtId="0" fontId="16" fillId="5" borderId="0" xfId="0" applyFont="1" applyFill="1" applyBorder="1"/>
    <xf numFmtId="0" fontId="11" fillId="0" borderId="0" xfId="0" applyNumberFormat="1" applyFont="1" applyBorder="1"/>
    <xf numFmtId="0" fontId="19" fillId="0" borderId="0" xfId="0" applyFont="1" applyBorder="1"/>
    <xf numFmtId="0" fontId="20" fillId="0" borderId="0" xfId="0" applyFont="1" applyBorder="1" applyAlignment="1">
      <alignment horizontal="right"/>
    </xf>
    <xf numFmtId="14" fontId="20" fillId="0" borderId="0" xfId="0" applyNumberFormat="1" applyFont="1" applyBorder="1" applyAlignment="1">
      <alignment horizontal="right"/>
    </xf>
    <xf numFmtId="14" fontId="20" fillId="0" borderId="0" xfId="0" applyNumberFormat="1" applyFont="1" applyBorder="1"/>
    <xf numFmtId="0" fontId="11" fillId="0" borderId="26" xfId="0" applyNumberFormat="1" applyFont="1" applyBorder="1"/>
    <xf numFmtId="164" fontId="12" fillId="0" borderId="0" xfId="0" applyNumberFormat="1" applyFont="1" applyBorder="1"/>
    <xf numFmtId="2" fontId="12" fillId="0" borderId="3" xfId="0" applyNumberFormat="1" applyFont="1" applyBorder="1"/>
    <xf numFmtId="2" fontId="12" fillId="0" borderId="4" xfId="0" applyNumberFormat="1" applyFont="1" applyBorder="1"/>
    <xf numFmtId="2" fontId="12" fillId="0" borderId="11" xfId="0" applyNumberFormat="1" applyFont="1" applyBorder="1"/>
    <xf numFmtId="0" fontId="18" fillId="0" borderId="1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0" fontId="18" fillId="0" borderId="1" xfId="0" applyFont="1" applyBorder="1" applyAlignment="1"/>
    <xf numFmtId="0" fontId="11" fillId="0" borderId="1" xfId="0" applyFont="1" applyBorder="1"/>
    <xf numFmtId="0" fontId="18" fillId="0" borderId="27" xfId="0" applyFont="1" applyBorder="1" applyAlignment="1"/>
    <xf numFmtId="0" fontId="19" fillId="0" borderId="13" xfId="0" applyFont="1" applyBorder="1" applyAlignment="1"/>
    <xf numFmtId="0" fontId="18" fillId="0" borderId="2" xfId="0" applyFont="1" applyBorder="1" applyAlignment="1"/>
    <xf numFmtId="166" fontId="0" fillId="0" borderId="0" xfId="0" applyNumberFormat="1"/>
    <xf numFmtId="0" fontId="5" fillId="0" borderId="0" xfId="0" applyFont="1"/>
    <xf numFmtId="0" fontId="24" fillId="0" borderId="0" xfId="0" applyFont="1"/>
    <xf numFmtId="0" fontId="19" fillId="4" borderId="1" xfId="0" applyFont="1" applyFill="1" applyBorder="1"/>
    <xf numFmtId="9" fontId="19" fillId="2" borderId="1" xfId="0" applyNumberFormat="1" applyFont="1" applyFill="1" applyBorder="1"/>
    <xf numFmtId="2" fontId="12" fillId="0" borderId="0" xfId="0" applyNumberFormat="1" applyFont="1"/>
    <xf numFmtId="164" fontId="12" fillId="0" borderId="0" xfId="0" applyNumberFormat="1" applyFont="1"/>
    <xf numFmtId="0" fontId="12" fillId="3" borderId="9" xfId="0" applyFont="1" applyFill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9" fontId="19" fillId="2" borderId="1" xfId="0" applyNumberFormat="1" applyFont="1" applyFill="1" applyBorder="1" applyAlignment="1">
      <alignment horizontal="center" vertical="center"/>
    </xf>
    <xf numFmtId="0" fontId="12" fillId="0" borderId="14" xfId="0" applyFont="1" applyBorder="1"/>
    <xf numFmtId="0" fontId="12" fillId="0" borderId="15" xfId="0" applyFont="1" applyBorder="1"/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0" fontId="12" fillId="0" borderId="9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2" fontId="12" fillId="0" borderId="12" xfId="0" applyNumberFormat="1" applyFont="1" applyBorder="1"/>
    <xf numFmtId="0" fontId="12" fillId="3" borderId="25" xfId="0" applyFont="1" applyFill="1" applyBorder="1" applyAlignment="1">
      <alignment vertical="center" wrapText="1"/>
    </xf>
    <xf numFmtId="20" fontId="0" fillId="0" borderId="1" xfId="0" applyNumberFormat="1" applyBorder="1" applyAlignment="1">
      <alignment vertical="center"/>
    </xf>
    <xf numFmtId="0" fontId="12" fillId="3" borderId="2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</cellXfs>
  <cellStyles count="23">
    <cellStyle name="Гиперссылка" xfId="1" builtinId="8" hidden="1"/>
    <cellStyle name="Обычный" xfId="0" builtinId="0"/>
    <cellStyle name="Обычный 10" xfId="5"/>
    <cellStyle name="Обычный 11" xfId="6"/>
    <cellStyle name="Обычный 11 2" xfId="7"/>
    <cellStyle name="Обычный 12" xfId="4"/>
    <cellStyle name="Обычный 2" xfId="3"/>
    <cellStyle name="Обычный 3" xfId="8"/>
    <cellStyle name="Обычный 4" xfId="9"/>
    <cellStyle name="Обычный 4 2" xfId="10"/>
    <cellStyle name="Обычный 5" xfId="11"/>
    <cellStyle name="Обычный 6" xfId="12"/>
    <cellStyle name="Обычный 6 2" xfId="13"/>
    <cellStyle name="Обычный 7" xfId="14"/>
    <cellStyle name="Обычный 7 2" xfId="15"/>
    <cellStyle name="Обычный 8" xfId="16"/>
    <cellStyle name="Обычный 8 2" xfId="17"/>
    <cellStyle name="Обычный 9" xfId="18"/>
    <cellStyle name="Обычный 9 2" xfId="19"/>
    <cellStyle name="Открывавшаяся гиперссылка" xfId="2" builtinId="9" hidden="1"/>
    <cellStyle name="Процентный 2" xfId="20"/>
    <cellStyle name="Процентный 3" xfId="21"/>
    <cellStyle name="Финансовый 2" xfId="22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bottom" textRotation="0" wrapText="0" indent="0" relativeIndent="0" justifyLastLine="0" shrinkToFit="0" mergeCell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bottom" textRotation="0" wrapText="0" indent="0" relativeIndent="0" justifyLastLine="0" shrinkToFit="0" mergeCell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general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7C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26805555555555555"/>
          <c:y val="0.22453703703703734"/>
          <c:w val="0.46388888888889007"/>
          <c:h val="0.77314814814814936"/>
        </c:manualLayout>
      </c:layout>
      <c:doughnutChart>
        <c:varyColors val="1"/>
        <c:ser>
          <c:idx val="0"/>
          <c:order val="0"/>
          <c:dPt>
            <c:idx val="0"/>
            <c:spPr>
              <a:solidFill>
                <a:srgbClr val="92D050"/>
              </a:solidFill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firstSliceAng val="270"/>
        <c:holeSize val="80"/>
      </c:doughnutChart>
      <c:pieChart>
        <c:varyColors val="1"/>
        <c:ser>
          <c:idx val="1"/>
          <c:order val="1"/>
          <c:explosion val="3"/>
          <c:dPt>
            <c:idx val="0"/>
            <c:spPr>
              <a:noFill/>
            </c:spPr>
          </c:dPt>
          <c:dLbls>
            <c:dLbl>
              <c:idx val="0"/>
              <c:delete val="1"/>
            </c:dLbl>
            <c:dLbl>
              <c:idx val="1"/>
              <c:tx>
                <c:strRef>
                  <c:f>#REF!</c:f>
                  <c:strCache>
                    <c:ptCount val="1"/>
                    <c:pt idx="0">
                      <c:v>#ССЫЛКА!</c:v>
                    </c:pt>
                  </c:strCache>
                </c:strRef>
              </c:tx>
              <c:showVal val="1"/>
            </c:dLbl>
            <c:dLbl>
              <c:idx val="2"/>
              <c:delete val="1"/>
            </c:dLbl>
            <c:showVal val="1"/>
            <c:showLeaderLines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firstSliceAng val="270"/>
      </c:pieChart>
    </c:plotArea>
    <c:plotVisOnly val="1"/>
    <c:dispBlanksAs val="gap"/>
  </c:chart>
  <c:spPr>
    <a:ln>
      <a:solidFill>
        <a:sysClr val="windowText" lastClr="000000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169879</xdr:colOff>
      <xdr:row>1</xdr:row>
      <xdr:rowOff>227608</xdr:rowOff>
    </xdr:from>
    <xdr:to>
      <xdr:col>33</xdr:col>
      <xdr:colOff>531091</xdr:colOff>
      <xdr:row>11</xdr:row>
      <xdr:rowOff>69273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806824</xdr:colOff>
      <xdr:row>23</xdr:row>
      <xdr:rowOff>112059</xdr:rowOff>
    </xdr:from>
    <xdr:to>
      <xdr:col>21</xdr:col>
      <xdr:colOff>239059</xdr:colOff>
      <xdr:row>25</xdr:row>
      <xdr:rowOff>0</xdr:rowOff>
    </xdr:to>
    <xdr:sp macro="" textlink="">
      <xdr:nvSpPr>
        <xdr:cNvPr id="5" name="TextBox 4"/>
        <xdr:cNvSpPr txBox="1"/>
      </xdr:nvSpPr>
      <xdr:spPr>
        <a:xfrm>
          <a:off x="13790706" y="5954059"/>
          <a:ext cx="2995706" cy="39594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1800" b="1">
              <a:solidFill>
                <a:schemeClr val="bg1"/>
              </a:solidFill>
            </a:rPr>
            <a:t>Исходные данные</a:t>
          </a:r>
        </a:p>
      </xdr:txBody>
    </xdr:sp>
    <xdr:clientData/>
  </xdr:twoCellAnchor>
  <xdr:twoCellAnchor>
    <xdr:from>
      <xdr:col>14</xdr:col>
      <xdr:colOff>1972236</xdr:colOff>
      <xdr:row>24</xdr:row>
      <xdr:rowOff>239058</xdr:rowOff>
    </xdr:from>
    <xdr:to>
      <xdr:col>16</xdr:col>
      <xdr:colOff>791884</xdr:colOff>
      <xdr:row>30</xdr:row>
      <xdr:rowOff>171823</xdr:rowOff>
    </xdr:to>
    <xdr:cxnSp macro="">
      <xdr:nvCxnSpPr>
        <xdr:cNvPr id="7" name="Прямая со стрелкой 6"/>
        <xdr:cNvCxnSpPr/>
      </xdr:nvCxnSpPr>
      <xdr:spPr>
        <a:xfrm rot="10800000" flipV="1">
          <a:off x="10668001" y="6335058"/>
          <a:ext cx="3107765" cy="1456765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343647</xdr:colOff>
      <xdr:row>24</xdr:row>
      <xdr:rowOff>171824</xdr:rowOff>
    </xdr:from>
    <xdr:to>
      <xdr:col>23</xdr:col>
      <xdr:colOff>395941</xdr:colOff>
      <xdr:row>27</xdr:row>
      <xdr:rowOff>231588</xdr:rowOff>
    </xdr:to>
    <xdr:cxnSp macro="">
      <xdr:nvCxnSpPr>
        <xdr:cNvPr id="8" name="Прямая со стрелкой 7"/>
        <xdr:cNvCxnSpPr/>
      </xdr:nvCxnSpPr>
      <xdr:spPr>
        <a:xfrm>
          <a:off x="16891000" y="6267824"/>
          <a:ext cx="1337235" cy="821764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216646</xdr:colOff>
      <xdr:row>11</xdr:row>
      <xdr:rowOff>164355</xdr:rowOff>
    </xdr:from>
    <xdr:to>
      <xdr:col>24</xdr:col>
      <xdr:colOff>224117</xdr:colOff>
      <xdr:row>23</xdr:row>
      <xdr:rowOff>22413</xdr:rowOff>
    </xdr:to>
    <xdr:cxnSp macro="">
      <xdr:nvCxnSpPr>
        <xdr:cNvPr id="11" name="Прямая со стрелкой 10"/>
        <xdr:cNvCxnSpPr/>
      </xdr:nvCxnSpPr>
      <xdr:spPr>
        <a:xfrm rot="5400000" flipH="1" flipV="1">
          <a:off x="16278412" y="3443942"/>
          <a:ext cx="2906058" cy="1934883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2719294</xdr:colOff>
      <xdr:row>12</xdr:row>
      <xdr:rowOff>29884</xdr:rowOff>
    </xdr:from>
    <xdr:to>
      <xdr:col>16</xdr:col>
      <xdr:colOff>874059</xdr:colOff>
      <xdr:row>23</xdr:row>
      <xdr:rowOff>74706</xdr:rowOff>
    </xdr:to>
    <xdr:cxnSp macro="">
      <xdr:nvCxnSpPr>
        <xdr:cNvPr id="14" name="Прямая со стрелкой 13"/>
        <xdr:cNvCxnSpPr/>
      </xdr:nvCxnSpPr>
      <xdr:spPr>
        <a:xfrm rot="16200000" flipV="1">
          <a:off x="11217089" y="3275854"/>
          <a:ext cx="2838822" cy="2442882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0.15649</cdr:x>
      <cdr:y>0.52257</cdr:y>
    </cdr:from>
    <cdr:to>
      <cdr:x>0.26483</cdr:x>
      <cdr:y>0.60937</cdr:y>
    </cdr:to>
    <cdr:sp macro="" textlink="#REF!">
      <cdr:nvSpPr>
        <cdr:cNvPr id="2" name="TextBox 1"/>
        <cdr:cNvSpPr txBox="1"/>
      </cdr:nvSpPr>
      <cdr:spPr>
        <a:xfrm xmlns:a="http://schemas.openxmlformats.org/drawingml/2006/main">
          <a:off x="718896" y="1433526"/>
          <a:ext cx="497689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DA7DE92-CFF7-4D1B-8C10-4EE7BBCFC10A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0</a:t>
          </a:fld>
          <a:endParaRPr lang="ru-RU" sz="1100"/>
        </a:p>
      </cdr:txBody>
    </cdr:sp>
  </cdr:relSizeAnchor>
  <cdr:relSizeAnchor xmlns:cdr="http://schemas.openxmlformats.org/drawingml/2006/chartDrawing">
    <cdr:from>
      <cdr:x>0.73813</cdr:x>
      <cdr:y>0.53348</cdr:y>
    </cdr:from>
    <cdr:to>
      <cdr:x>0.87563</cdr:x>
      <cdr:y>0.60987</cdr:y>
    </cdr:to>
    <cdr:sp macro="" textlink="#REF!">
      <cdr:nvSpPr>
        <cdr:cNvPr id="3" name="TextBox 2"/>
        <cdr:cNvSpPr txBox="1"/>
      </cdr:nvSpPr>
      <cdr:spPr>
        <a:xfrm xmlns:a="http://schemas.openxmlformats.org/drawingml/2006/main">
          <a:off x="3390794" y="1463456"/>
          <a:ext cx="631644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31B02-77B2-481C-9B84-76A84AD9674E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11</a:t>
          </a:fld>
          <a:endParaRPr lang="ru-RU" sz="1100"/>
        </a:p>
      </cdr:txBody>
    </cdr:sp>
  </cdr:relSizeAnchor>
  <cdr:relSizeAnchor xmlns:cdr="http://schemas.openxmlformats.org/drawingml/2006/chartDrawing">
    <cdr:from>
      <cdr:x>0.488</cdr:x>
      <cdr:y>0.59846</cdr:y>
    </cdr:from>
    <cdr:to>
      <cdr:x>0.51092</cdr:x>
      <cdr:y>0.63318</cdr:y>
    </cdr:to>
    <cdr:sp macro="" textlink="">
      <cdr:nvSpPr>
        <cdr:cNvPr id="6" name="Овал 5"/>
        <cdr:cNvSpPr/>
      </cdr:nvSpPr>
      <cdr:spPr>
        <a:xfrm xmlns:a="http://schemas.openxmlformats.org/drawingml/2006/main">
          <a:off x="2241776" y="1641695"/>
          <a:ext cx="105274" cy="95258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AppData/Local/Microsoft/Windows/Temporary%20Internet%20Files/Content.Outlook/7TQRI51P/&#1079;&#1072;&#1103;&#1074;&#1082;&#1072;%20&#1085;&#1072;%20&#1087;&#1077;&#1088;&#1089;&#1086;&#1085;&#1072;&#1083;%2022%2005%20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обработки"/>
      <sheetName val="Загрузка"/>
      <sheetName val="Гладильный цех"/>
      <sheetName val="Заявка"/>
      <sheetName val="Выплаты"/>
      <sheetName val="Справка"/>
      <sheetName val="Доработать"/>
      <sheetName val="Замена оборуд"/>
      <sheetName val="Гладильный цех (2)"/>
      <sheetName val="Планирование глажки"/>
      <sheetName val="Лист1"/>
      <sheetName val="ГЛАЖ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м</v>
          </cell>
        </row>
        <row r="4">
          <cell r="A4" t="str">
            <v>м/ж</v>
          </cell>
        </row>
        <row r="5">
          <cell r="A5" t="str">
            <v>ж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ables/table1.xml><?xml version="1.0" encoding="utf-8"?>
<table xmlns="http://schemas.openxmlformats.org/spreadsheetml/2006/main" id="16" name="Группа_продуктов" displayName="Группа_продуктов" ref="T20:U25" totalsRowShown="0" headerRowDxfId="53" headerRowBorderDxfId="52" tableBorderDxfId="51">
  <autoFilter ref="T20:U25"/>
  <tableColumns count="2">
    <tableColumn id="1" name="Группа" dataDxfId="50">
      <calculatedColumnFormula>T9</calculatedColumnFormula>
    </tableColumn>
    <tableColumn id="2" name="Количество" dataDxfId="49">
      <calculatedColumnFormula>SUM(U9:AA9)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3" name="Номенклатура" displayName="Номенклатура" ref="AB4:AB13" totalsRowShown="0" headerRowDxfId="4">
  <autoFilter ref="AB4:AB13"/>
  <tableColumns count="1">
    <tableColumn id="1" name="Номенклатура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8" name="Таблица18" displayName="Таблица18" ref="C11:D16" totalsRowShown="0" headerRowDxfId="3" dataDxfId="2">
  <autoFilter ref="C11:D16"/>
  <tableColumns count="2">
    <tableColumn id="1" name="Группа" dataDxfId="1">
      <calculatedColumnFormula>'Сортировка задания '!E1</calculatedColumnFormula>
    </tableColumn>
    <tableColumn id="2" name="Количество" dataDxfId="0">
      <calculatedColumnFormula>'Сортировка задания '!F1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A34"/>
  <sheetViews>
    <sheetView topLeftCell="H9" zoomScaleNormal="100" workbookViewId="0">
      <selection activeCell="T21" sqref="T21:T25"/>
    </sheetView>
  </sheetViews>
  <sheetFormatPr defaultRowHeight="14.5"/>
  <cols>
    <col min="2" max="2" width="37.26953125" bestFit="1" customWidth="1"/>
    <col min="3" max="3" width="10.7265625" bestFit="1" customWidth="1"/>
    <col min="4" max="8" width="4.81640625" bestFit="1" customWidth="1"/>
    <col min="9" max="9" width="2.81640625" bestFit="1" customWidth="1"/>
    <col min="10" max="10" width="2.90625" bestFit="1" customWidth="1"/>
    <col min="11" max="11" width="4.81640625" bestFit="1" customWidth="1"/>
    <col min="12" max="12" width="2.81640625" bestFit="1" customWidth="1"/>
    <col min="13" max="14" width="4.81640625" bestFit="1" customWidth="1"/>
    <col min="15" max="15" width="3.08984375" bestFit="1" customWidth="1"/>
    <col min="20" max="20" width="11.81640625" customWidth="1"/>
    <col min="21" max="21" width="17.81640625" customWidth="1"/>
  </cols>
  <sheetData>
    <row r="7" spans="2:27"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  <c r="J7">
        <v>8</v>
      </c>
      <c r="K7">
        <v>9</v>
      </c>
      <c r="L7">
        <v>10</v>
      </c>
      <c r="M7">
        <v>11</v>
      </c>
      <c r="N7">
        <v>12</v>
      </c>
      <c r="O7">
        <v>13</v>
      </c>
    </row>
    <row r="8" spans="2:27" ht="268" customHeight="1">
      <c r="B8" s="5" t="s">
        <v>12</v>
      </c>
      <c r="C8" s="4" t="s">
        <v>14</v>
      </c>
      <c r="D8" s="4" t="s">
        <v>15</v>
      </c>
      <c r="E8" s="4" t="s">
        <v>16</v>
      </c>
      <c r="F8" s="4" t="s">
        <v>17</v>
      </c>
      <c r="G8" s="4" t="s">
        <v>21</v>
      </c>
      <c r="H8" s="4" t="s">
        <v>22</v>
      </c>
      <c r="I8" s="4" t="s">
        <v>30</v>
      </c>
      <c r="J8" s="4" t="s">
        <v>23</v>
      </c>
      <c r="K8" s="4" t="s">
        <v>19</v>
      </c>
      <c r="L8" s="4" t="s">
        <v>24</v>
      </c>
      <c r="M8" s="4" t="s">
        <v>26</v>
      </c>
      <c r="N8" s="4" t="s">
        <v>32</v>
      </c>
      <c r="O8" s="4" t="s">
        <v>31</v>
      </c>
      <c r="P8" s="4"/>
      <c r="U8" s="64" t="s">
        <v>13</v>
      </c>
      <c r="V8" s="64" t="s">
        <v>18</v>
      </c>
      <c r="W8" s="64" t="s">
        <v>20</v>
      </c>
      <c r="X8" s="64" t="s">
        <v>25</v>
      </c>
      <c r="Y8" s="64" t="s">
        <v>27</v>
      </c>
      <c r="Z8" s="65" t="s">
        <v>28</v>
      </c>
      <c r="AA8" s="65" t="s">
        <v>29</v>
      </c>
    </row>
    <row r="9" spans="2:27" ht="18.5">
      <c r="B9" s="6" t="s">
        <v>13</v>
      </c>
      <c r="C9" s="1">
        <f>$P$9*1</f>
        <v>0</v>
      </c>
      <c r="D9" s="1">
        <f t="shared" ref="D9:F9" si="0">$P$9*1</f>
        <v>0</v>
      </c>
      <c r="E9" s="1">
        <f t="shared" si="0"/>
        <v>0</v>
      </c>
      <c r="F9" s="1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>
        <f>IFERROR(VLOOKUP('Данные для ЗАДАНИЕ'!B9,#REF!,2,0),0)</f>
        <v>0</v>
      </c>
      <c r="T9" s="66" t="s">
        <v>55</v>
      </c>
      <c r="U9" s="33">
        <f>$U$14*1</f>
        <v>0</v>
      </c>
      <c r="V9" s="33">
        <f>$V$14*1</f>
        <v>0</v>
      </c>
      <c r="W9" s="33">
        <f>2*$W$14</f>
        <v>0</v>
      </c>
      <c r="X9" s="33">
        <f>$X$14*1</f>
        <v>0</v>
      </c>
      <c r="Y9" s="33">
        <f>Y$14*1</f>
        <v>0</v>
      </c>
      <c r="Z9" s="33">
        <f>$Z$14*2</f>
        <v>0</v>
      </c>
      <c r="AA9" s="33">
        <f>$AA$14*1</f>
        <v>0</v>
      </c>
    </row>
    <row r="10" spans="2:27" ht="18.5">
      <c r="B10" s="6" t="s">
        <v>18</v>
      </c>
      <c r="C10" s="1">
        <f>$P$10*1</f>
        <v>0</v>
      </c>
      <c r="D10" s="1">
        <f t="shared" ref="D10:F10" si="1">$P$10*1</f>
        <v>0</v>
      </c>
      <c r="E10" s="1">
        <f t="shared" si="1"/>
        <v>0</v>
      </c>
      <c r="F10" s="1">
        <f t="shared" si="1"/>
        <v>0</v>
      </c>
      <c r="G10" s="1"/>
      <c r="H10" s="1"/>
      <c r="I10" s="1"/>
      <c r="J10" s="1"/>
      <c r="K10" s="1"/>
      <c r="L10" s="1"/>
      <c r="M10" s="1"/>
      <c r="N10" s="1"/>
      <c r="O10" s="1"/>
      <c r="P10" s="1">
        <f>IFERROR(VLOOKUP('Данные для ЗАДАНИЕ'!B10,#REF!,2,0),0)</f>
        <v>0</v>
      </c>
      <c r="T10" s="66" t="s">
        <v>56</v>
      </c>
      <c r="U10" s="33">
        <f t="shared" ref="U10:U13" si="2">$U$14*1</f>
        <v>0</v>
      </c>
      <c r="V10" s="33">
        <f t="shared" ref="V10:V13" si="3">$V$14*1</f>
        <v>0</v>
      </c>
      <c r="W10" s="33">
        <f>1*$W$14</f>
        <v>0</v>
      </c>
      <c r="X10" s="33">
        <f>$X$14*2</f>
        <v>0</v>
      </c>
      <c r="Y10" s="33">
        <f>Y$14*2</f>
        <v>0</v>
      </c>
      <c r="Z10" s="33">
        <f>$Z$14*1</f>
        <v>0</v>
      </c>
      <c r="AA10" s="33">
        <f t="shared" ref="AA10:AA13" si="4">$AA$14*1</f>
        <v>0</v>
      </c>
    </row>
    <row r="11" spans="2:27" ht="18.5">
      <c r="B11" s="6" t="s">
        <v>20</v>
      </c>
      <c r="C11" s="1"/>
      <c r="D11" s="1"/>
      <c r="E11" s="1"/>
      <c r="F11" s="1"/>
      <c r="G11" s="1">
        <f>$P$11*1</f>
        <v>0</v>
      </c>
      <c r="H11" s="1">
        <f t="shared" ref="H11:L11" si="5">$P$11*1</f>
        <v>0</v>
      </c>
      <c r="I11" s="1">
        <f t="shared" si="5"/>
        <v>0</v>
      </c>
      <c r="J11" s="1">
        <f t="shared" si="5"/>
        <v>0</v>
      </c>
      <c r="K11" s="1">
        <f t="shared" si="5"/>
        <v>0</v>
      </c>
      <c r="L11" s="1">
        <f t="shared" si="5"/>
        <v>0</v>
      </c>
      <c r="M11" s="1"/>
      <c r="N11" s="1"/>
      <c r="O11" s="1"/>
      <c r="P11" s="1">
        <f>IFERROR(VLOOKUP('Данные для ЗАДАНИЕ'!B11,#REF!,2,0),0)</f>
        <v>0</v>
      </c>
      <c r="T11" s="66" t="s">
        <v>57</v>
      </c>
      <c r="U11" s="33">
        <f t="shared" si="2"/>
        <v>0</v>
      </c>
      <c r="V11" s="33">
        <f t="shared" si="3"/>
        <v>0</v>
      </c>
      <c r="W11" s="33">
        <f>1*$W$14</f>
        <v>0</v>
      </c>
      <c r="X11" s="33"/>
      <c r="Y11" s="33"/>
      <c r="Z11" s="33">
        <f t="shared" ref="Z11" si="6">$Z$14*1</f>
        <v>0</v>
      </c>
      <c r="AA11" s="33">
        <f t="shared" si="4"/>
        <v>0</v>
      </c>
    </row>
    <row r="12" spans="2:27" ht="18.5">
      <c r="B12" s="6" t="s">
        <v>25</v>
      </c>
      <c r="C12" s="1">
        <f>$P$12*1</f>
        <v>0</v>
      </c>
      <c r="D12" s="1">
        <f>2*$P$12</f>
        <v>0</v>
      </c>
      <c r="E12" s="1"/>
      <c r="F12" s="1"/>
      <c r="G12" s="1"/>
      <c r="H12" s="1"/>
      <c r="I12" s="1"/>
      <c r="J12" s="1"/>
      <c r="K12" s="1"/>
      <c r="L12" s="1"/>
      <c r="M12" s="1">
        <f>$P$12*1</f>
        <v>0</v>
      </c>
      <c r="N12" s="1"/>
      <c r="O12" s="1"/>
      <c r="P12" s="1">
        <f>IFERROR(VLOOKUP('Данные для ЗАДАНИЕ'!B12,#REF!,2,0),0)</f>
        <v>0</v>
      </c>
      <c r="T12" s="66" t="s">
        <v>58</v>
      </c>
      <c r="U12" s="33"/>
      <c r="V12" s="33"/>
      <c r="W12" s="33"/>
      <c r="X12" s="33">
        <f t="shared" ref="X12" si="7">$X$14*1</f>
        <v>0</v>
      </c>
      <c r="Y12" s="33"/>
      <c r="Z12" s="33"/>
      <c r="AA12" s="33"/>
    </row>
    <row r="13" spans="2:27" ht="18.5">
      <c r="B13" s="6" t="s">
        <v>27</v>
      </c>
      <c r="C13" s="1">
        <f>1*$P$13</f>
        <v>0</v>
      </c>
      <c r="D13" s="1">
        <f>2*$P$13</f>
        <v>0</v>
      </c>
      <c r="E13" s="1"/>
      <c r="F13" s="1"/>
      <c r="G13" s="1"/>
      <c r="H13" s="1"/>
      <c r="I13" s="1"/>
      <c r="J13" s="1"/>
      <c r="K13" s="1">
        <f>1*$P$13</f>
        <v>0</v>
      </c>
      <c r="L13" s="1"/>
      <c r="M13" s="1"/>
      <c r="N13" s="1"/>
      <c r="O13" s="1"/>
      <c r="P13" s="1">
        <f>IFERROR(VLOOKUP('Данные для ЗАДАНИЕ'!B13,#REF!,2,0),0)</f>
        <v>0</v>
      </c>
      <c r="T13" s="66" t="s">
        <v>59</v>
      </c>
      <c r="U13" s="33">
        <f t="shared" si="2"/>
        <v>0</v>
      </c>
      <c r="V13" s="33">
        <f t="shared" si="3"/>
        <v>0</v>
      </c>
      <c r="W13" s="33">
        <f>3*$W$14</f>
        <v>0</v>
      </c>
      <c r="X13" s="33"/>
      <c r="Y13" s="33">
        <f>Y$14*1</f>
        <v>0</v>
      </c>
      <c r="Z13" s="33">
        <f>$Z$14*2</f>
        <v>0</v>
      </c>
      <c r="AA13" s="33">
        <f t="shared" si="4"/>
        <v>0</v>
      </c>
    </row>
    <row r="14" spans="2:27" ht="18.5">
      <c r="B14" s="7" t="s">
        <v>28</v>
      </c>
      <c r="C14" s="1"/>
      <c r="D14" s="1"/>
      <c r="E14" s="1"/>
      <c r="F14" s="1"/>
      <c r="G14" s="1">
        <f>1*$P$14</f>
        <v>0</v>
      </c>
      <c r="H14" s="1">
        <f>1*$P$14</f>
        <v>0</v>
      </c>
      <c r="I14" s="1"/>
      <c r="J14" s="1"/>
      <c r="K14" s="1">
        <f>2*$P$14</f>
        <v>0</v>
      </c>
      <c r="L14" s="1"/>
      <c r="M14" s="1"/>
      <c r="N14" s="1">
        <f>2*$P$14</f>
        <v>0</v>
      </c>
      <c r="O14" s="1"/>
      <c r="P14" s="1">
        <f>IFERROR(VLOOKUP('Данные для ЗАДАНИЕ'!B14,#REF!,2,0),0)</f>
        <v>0</v>
      </c>
      <c r="U14" s="67">
        <f>IFERROR(VLOOKUP(U8,#REF!,2,0),0)</f>
        <v>0</v>
      </c>
      <c r="V14" s="67">
        <f>IFERROR(VLOOKUP(V8,#REF!,2,0),0)</f>
        <v>0</v>
      </c>
      <c r="W14" s="67">
        <f>IFERROR(VLOOKUP(W8,#REF!,2,0),0)</f>
        <v>0</v>
      </c>
      <c r="X14" s="67">
        <f>IFERROR(VLOOKUP(X8,#REF!,2,0),0)</f>
        <v>0</v>
      </c>
      <c r="Y14" s="67">
        <f>IFERROR(VLOOKUP(Y8,#REF!,2,0),0)</f>
        <v>0</v>
      </c>
      <c r="Z14" s="67">
        <f>IFERROR(VLOOKUP(Z8,#REF!,2,0),0)</f>
        <v>0</v>
      </c>
      <c r="AA14" s="67">
        <f>IFERROR(VLOOKUP(AA8,#REF!,2,0),0)</f>
        <v>0</v>
      </c>
    </row>
    <row r="15" spans="2:27">
      <c r="B15" s="7" t="s">
        <v>29</v>
      </c>
      <c r="C15" s="1"/>
      <c r="D15" s="1"/>
      <c r="E15" s="1"/>
      <c r="F15" s="1"/>
      <c r="G15" s="1">
        <f>$P$15*1</f>
        <v>0</v>
      </c>
      <c r="H15" s="1">
        <f t="shared" ref="H15:I15" si="8">$P$15*1</f>
        <v>0</v>
      </c>
      <c r="I15" s="1">
        <f t="shared" si="8"/>
        <v>0</v>
      </c>
      <c r="J15" s="1"/>
      <c r="K15" s="1"/>
      <c r="L15" s="1"/>
      <c r="M15" s="1"/>
      <c r="N15" s="1"/>
      <c r="O15" s="1">
        <f>P15*1</f>
        <v>0</v>
      </c>
      <c r="P15" s="1">
        <f>IFERROR(VLOOKUP('Данные для ЗАДАНИЕ'!B15,#REF!,2,0),0)</f>
        <v>0</v>
      </c>
    </row>
    <row r="16" spans="2:27">
      <c r="B16" s="8" t="s">
        <v>33</v>
      </c>
      <c r="C16">
        <f>SUM(C9:C15)</f>
        <v>0</v>
      </c>
      <c r="D16">
        <f t="shared" ref="D16:O16" si="9">SUM(D9:D15)</f>
        <v>0</v>
      </c>
      <c r="E16">
        <f t="shared" si="9"/>
        <v>0</v>
      </c>
      <c r="F16">
        <f t="shared" si="9"/>
        <v>0</v>
      </c>
      <c r="G16">
        <f t="shared" si="9"/>
        <v>0</v>
      </c>
      <c r="H16">
        <f t="shared" si="9"/>
        <v>0</v>
      </c>
      <c r="I16">
        <f t="shared" si="9"/>
        <v>0</v>
      </c>
      <c r="J16">
        <f t="shared" si="9"/>
        <v>0</v>
      </c>
      <c r="K16">
        <f t="shared" si="9"/>
        <v>0</v>
      </c>
      <c r="L16">
        <f t="shared" si="9"/>
        <v>0</v>
      </c>
      <c r="M16">
        <f t="shared" si="9"/>
        <v>0</v>
      </c>
      <c r="N16">
        <f t="shared" si="9"/>
        <v>0</v>
      </c>
      <c r="O16">
        <f t="shared" si="9"/>
        <v>0</v>
      </c>
    </row>
    <row r="20" spans="1:21" ht="18">
      <c r="T20" s="68" t="s">
        <v>11</v>
      </c>
      <c r="U20" s="70" t="s">
        <v>3</v>
      </c>
    </row>
    <row r="21" spans="1:21" ht="17.5">
      <c r="B21" t="s">
        <v>38</v>
      </c>
      <c r="C21" t="s">
        <v>3</v>
      </c>
      <c r="T21" s="69" t="str">
        <f>T9</f>
        <v>PG 111</v>
      </c>
      <c r="U21" s="69">
        <f>SUM(U9:AA9)</f>
        <v>0</v>
      </c>
    </row>
    <row r="22" spans="1:21" ht="17.5">
      <c r="A22">
        <v>1</v>
      </c>
      <c r="B22" t="str">
        <f>C8</f>
        <v>Наволочка бязь белый 60*60 L</v>
      </c>
      <c r="C22">
        <f>C16</f>
        <v>0</v>
      </c>
      <c r="T22" s="69" t="str">
        <f>T10</f>
        <v>PG 121</v>
      </c>
      <c r="U22" s="69">
        <f>SUM(U10:AA10)</f>
        <v>0</v>
      </c>
    </row>
    <row r="23" spans="1:21" ht="17.5">
      <c r="A23">
        <v>2</v>
      </c>
      <c r="B23" t="str">
        <f>D8</f>
        <v>Простыня бязь белый 220*150 L</v>
      </c>
      <c r="C23">
        <f>D16</f>
        <v>0</v>
      </c>
      <c r="T23" s="69" t="str">
        <f>T11</f>
        <v>PG 131</v>
      </c>
      <c r="U23" s="69">
        <f>SUM(U11:AA11)</f>
        <v>0</v>
      </c>
    </row>
    <row r="24" spans="1:21" ht="17.5">
      <c r="A24">
        <v>3</v>
      </c>
      <c r="B24" t="str">
        <f>E8</f>
        <v>Полотенце махровое белый 70*40 L</v>
      </c>
      <c r="C24">
        <f>E16</f>
        <v>0</v>
      </c>
      <c r="T24" s="69" t="str">
        <f>T12</f>
        <v>PG 141</v>
      </c>
      <c r="U24" s="69">
        <f>SUM(U12:AA12)</f>
        <v>0</v>
      </c>
    </row>
    <row r="25" spans="1:21" ht="17.5">
      <c r="A25">
        <v>4</v>
      </c>
      <c r="B25" t="str">
        <f>F8</f>
        <v>Пододеяльник бязь белый 220*150 L</v>
      </c>
      <c r="C25">
        <f>F16</f>
        <v>0</v>
      </c>
      <c r="T25" s="69" t="str">
        <f>T13</f>
        <v>PG 221</v>
      </c>
      <c r="U25" s="69">
        <f>SUM(U13:AA13)</f>
        <v>0</v>
      </c>
    </row>
    <row r="26" spans="1:21">
      <c r="A26">
        <v>5</v>
      </c>
      <c r="B26" t="str">
        <f>G8</f>
        <v>Простыня сатин белый ФИРМА 220*150 L</v>
      </c>
      <c r="C26">
        <f>G16</f>
        <v>0</v>
      </c>
    </row>
    <row r="27" spans="1:21">
      <c r="A27">
        <v>6</v>
      </c>
      <c r="B27" t="str">
        <f>H8</f>
        <v>Пододеяльник сатин белый ФИРМА 220*150 L</v>
      </c>
      <c r="C27">
        <f>H16</f>
        <v>0</v>
      </c>
    </row>
    <row r="28" spans="1:21">
      <c r="A28">
        <v>7</v>
      </c>
      <c r="B28" t="str">
        <f>I8</f>
        <v xml:space="preserve">Наволочка сатин белый ФИРМА 60*60 L </v>
      </c>
      <c r="C28">
        <f>I16</f>
        <v>0</v>
      </c>
    </row>
    <row r="29" spans="1:21">
      <c r="A29">
        <v>8</v>
      </c>
      <c r="B29" t="str">
        <f>J8</f>
        <v>Полотенце махровое белый ФИРМА 140*70 L (или 50*100)</v>
      </c>
      <c r="C29">
        <f>J16</f>
        <v>0</v>
      </c>
    </row>
    <row r="30" spans="1:21">
      <c r="A30">
        <v>9</v>
      </c>
      <c r="B30" t="str">
        <f>K8</f>
        <v>Полотенце махровое белый ФИРМА 70*40 L</v>
      </c>
      <c r="C30">
        <f>K16</f>
        <v>0</v>
      </c>
    </row>
    <row r="31" spans="1:21">
      <c r="A31">
        <v>10</v>
      </c>
      <c r="B31" t="str">
        <f>L8</f>
        <v>Халат махровый белый 54-56 L</v>
      </c>
      <c r="C31">
        <f>L16</f>
        <v>0</v>
      </c>
    </row>
    <row r="32" spans="1:21">
      <c r="A32">
        <v>11</v>
      </c>
      <c r="B32" t="str">
        <f>M8</f>
        <v>Полотенце полулен разноцвет 70*40 L  (или вафельное)</v>
      </c>
      <c r="C32">
        <f>M16</f>
        <v>0</v>
      </c>
    </row>
    <row r="33" spans="1:3">
      <c r="A33">
        <v>1</v>
      </c>
      <c r="B33" t="str">
        <f>N8</f>
        <v>Наволочка сатин белый ФИРМА 60*60 L</v>
      </c>
      <c r="C33">
        <f>N16</f>
        <v>0</v>
      </c>
    </row>
    <row r="34" spans="1:3">
      <c r="A34">
        <v>13</v>
      </c>
      <c r="B34" t="str">
        <f>O8</f>
        <v xml:space="preserve">Полотенце махровое белый ФИРМА 70*40 L </v>
      </c>
      <c r="C34">
        <f>O16</f>
        <v>0</v>
      </c>
    </row>
  </sheetData>
  <conditionalFormatting sqref="C8:M8">
    <cfRule type="duplicateValues" dxfId="58" priority="9"/>
  </conditionalFormatting>
  <conditionalFormatting sqref="N8">
    <cfRule type="duplicateValues" dxfId="57" priority="15"/>
  </conditionalFormatting>
  <conditionalFormatting sqref="D8:N8">
    <cfRule type="duplicateValues" dxfId="56" priority="17"/>
  </conditionalFormatting>
  <conditionalFormatting sqref="C8:O8">
    <cfRule type="duplicateValues" dxfId="55" priority="22"/>
  </conditionalFormatting>
  <conditionalFormatting sqref="O8:P8">
    <cfRule type="duplicateValues" dxfId="54" priority="26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55"/>
  <sheetViews>
    <sheetView workbookViewId="0">
      <selection activeCell="A6" sqref="A6"/>
    </sheetView>
  </sheetViews>
  <sheetFormatPr defaultRowHeight="14.5"/>
  <cols>
    <col min="1" max="1" width="21.7265625" bestFit="1" customWidth="1"/>
    <col min="5" max="5" width="26.1796875" style="71" customWidth="1"/>
  </cols>
  <sheetData>
    <row r="1" spans="1:6">
      <c r="A1" t="str">
        <f>'Данные для ЗАДАНИЕ'!T21</f>
        <v>PG 111</v>
      </c>
      <c r="B1">
        <f>'Данные для ЗАДАНИЕ'!U21</f>
        <v>0</v>
      </c>
      <c r="E1" s="71">
        <f t="array" ref="E1">INDEX(A$1:A$99,MOD(LARGE(B$1:B$99+ROW(B$1:B$99)%%,ROW()),1)*10^4)</f>
        <v>0</v>
      </c>
      <c r="F1" t="str">
        <f>IF(E1=0,"",LARGE(B$1:B$99,ROW()))</f>
        <v/>
      </c>
    </row>
    <row r="2" spans="1:6">
      <c r="A2" t="str">
        <f>'Данные для ЗАДАНИЕ'!T22</f>
        <v>PG 121</v>
      </c>
      <c r="B2">
        <f>'Данные для ЗАДАНИЕ'!U22</f>
        <v>0</v>
      </c>
      <c r="E2" s="71">
        <f t="array" ref="E2">INDEX(A$1:A$99,MOD(LARGE(B$1:B$99+ROW(B$1:B$99)%%,ROW()),1)*10^4)</f>
        <v>0</v>
      </c>
      <c r="F2" t="str">
        <f t="shared" ref="F2:F55" si="0">IF(E2=0,"",LARGE(B$1:B$99,ROW()))</f>
        <v/>
      </c>
    </row>
    <row r="3" spans="1:6">
      <c r="A3" t="str">
        <f>'Данные для ЗАДАНИЕ'!T23</f>
        <v>PG 131</v>
      </c>
      <c r="B3">
        <f>'Данные для ЗАДАНИЕ'!U23</f>
        <v>0</v>
      </c>
      <c r="E3" s="71">
        <f t="array" ref="E3">INDEX(A$1:A$99,MOD(LARGE(B$1:B$99+ROW(B$1:B$99)%%,ROW()),1)*10^4)</f>
        <v>0</v>
      </c>
      <c r="F3" t="str">
        <f t="shared" si="0"/>
        <v/>
      </c>
    </row>
    <row r="4" spans="1:6">
      <c r="A4" t="str">
        <f>'Данные для ЗАДАНИЕ'!T24</f>
        <v>PG 141</v>
      </c>
      <c r="B4">
        <f>'Данные для ЗАДАНИЕ'!U24</f>
        <v>0</v>
      </c>
      <c r="E4" s="71">
        <f t="array" ref="E4">INDEX(A$1:A$99,MOD(LARGE(B$1:B$99+ROW(B$1:B$99)%%,ROW()),1)*10^4)</f>
        <v>0</v>
      </c>
      <c r="F4" t="str">
        <f t="shared" si="0"/>
        <v/>
      </c>
    </row>
    <row r="5" spans="1:6">
      <c r="A5" t="str">
        <f>'Данные для ЗАДАНИЕ'!T25</f>
        <v>PG 221</v>
      </c>
      <c r="B5">
        <f>'Данные для ЗАДАНИЕ'!U25</f>
        <v>0</v>
      </c>
      <c r="E5" s="71">
        <f t="array" ref="E5">INDEX(A$1:A$99,MOD(LARGE(B$1:B$99+ROW(B$1:B$99)%%,ROW()),1)*10^4)</f>
        <v>0</v>
      </c>
      <c r="F5" t="str">
        <f t="shared" si="0"/>
        <v/>
      </c>
    </row>
    <row r="6" spans="1:6">
      <c r="E6" s="71">
        <f t="array" ref="E6">INDEX(A$1:A$99,MOD(LARGE(B$1:B$99+ROW(B$1:B$99)%%,ROW()),1)*10^4)</f>
        <v>0</v>
      </c>
      <c r="F6" t="str">
        <f t="shared" si="0"/>
        <v/>
      </c>
    </row>
    <row r="7" spans="1:6">
      <c r="E7" s="71">
        <f t="array" ref="E7">INDEX(A$1:A$99,MOD(LARGE(B$1:B$99+ROW(B$1:B$99)%%,ROW()),1)*10^4)</f>
        <v>0</v>
      </c>
      <c r="F7" t="str">
        <f t="shared" si="0"/>
        <v/>
      </c>
    </row>
    <row r="8" spans="1:6">
      <c r="E8" s="71">
        <f t="array" ref="E8">INDEX(A$1:A$99,MOD(LARGE(B$1:B$99+ROW(B$1:B$99)%%,ROW()),1)*10^4)</f>
        <v>0</v>
      </c>
      <c r="F8" t="str">
        <f t="shared" si="0"/>
        <v/>
      </c>
    </row>
    <row r="9" spans="1:6">
      <c r="E9" s="71">
        <f t="array" ref="E9">INDEX(A$1:A$99,MOD(LARGE(B$1:B$99+ROW(B$1:B$99)%%,ROW()),1)*10^4)</f>
        <v>0</v>
      </c>
      <c r="F9" t="str">
        <f t="shared" si="0"/>
        <v/>
      </c>
    </row>
    <row r="10" spans="1:6">
      <c r="E10" s="71">
        <f t="array" ref="E10">INDEX(A$1:A$99,MOD(LARGE(B$1:B$99+ROW(B$1:B$99)%%,ROW()),1)*10^4)</f>
        <v>0</v>
      </c>
      <c r="F10" t="str">
        <f t="shared" si="0"/>
        <v/>
      </c>
    </row>
    <row r="11" spans="1:6">
      <c r="E11" s="71">
        <f t="array" ref="E11">INDEX(A$1:A$99,MOD(LARGE(B$1:B$99+ROW(B$1:B$99)%%,ROW()),1)*10^4)</f>
        <v>0</v>
      </c>
      <c r="F11" t="str">
        <f t="shared" si="0"/>
        <v/>
      </c>
    </row>
    <row r="12" spans="1:6">
      <c r="E12" s="71">
        <f t="array" ref="E12">INDEX(A$1:A$99,MOD(LARGE(B$1:B$99+ROW(B$1:B$99)%%,ROW()),1)*10^4)</f>
        <v>0</v>
      </c>
      <c r="F12" t="str">
        <f t="shared" si="0"/>
        <v/>
      </c>
    </row>
    <row r="13" spans="1:6">
      <c r="E13" s="71">
        <f t="array" ref="E13">INDEX(A$1:A$99,MOD(LARGE(B$1:B$99+ROW(B$1:B$99)%%,ROW()),1)*10^4)</f>
        <v>0</v>
      </c>
      <c r="F13" t="str">
        <f t="shared" si="0"/>
        <v/>
      </c>
    </row>
    <row r="14" spans="1:6">
      <c r="E14" s="71">
        <f t="array" ref="E14">INDEX(A$1:A$99,MOD(LARGE(B$1:B$99+ROW(B$1:B$99)%%,ROW()),1)*10^4)</f>
        <v>0</v>
      </c>
      <c r="F14" t="str">
        <f t="shared" si="0"/>
        <v/>
      </c>
    </row>
    <row r="15" spans="1:6">
      <c r="E15" s="71">
        <f t="array" ref="E15">INDEX(A$1:A$99,MOD(LARGE(B$1:B$99+ROW(B$1:B$99)%%,ROW()),1)*10^4)</f>
        <v>0</v>
      </c>
      <c r="F15" t="str">
        <f t="shared" si="0"/>
        <v/>
      </c>
    </row>
    <row r="16" spans="1:6">
      <c r="E16" s="71">
        <f t="array" ref="E16">INDEX(A$1:A$99,MOD(LARGE(B$1:B$99+ROW(B$1:B$99)%%,ROW()),1)*10^4)</f>
        <v>0</v>
      </c>
      <c r="F16" t="str">
        <f t="shared" si="0"/>
        <v/>
      </c>
    </row>
    <row r="17" spans="5:6">
      <c r="E17" s="71">
        <f t="array" ref="E17">INDEX(A$1:A$99,MOD(LARGE(B$1:B$99+ROW(B$1:B$99)%%,ROW()),1)*10^4)</f>
        <v>0</v>
      </c>
      <c r="F17" t="str">
        <f t="shared" si="0"/>
        <v/>
      </c>
    </row>
    <row r="18" spans="5:6">
      <c r="E18" s="71">
        <f t="array" ref="E18">INDEX(A$1:A$99,MOD(LARGE(B$1:B$99+ROW(B$1:B$99)%%,ROW()),1)*10^4)</f>
        <v>0</v>
      </c>
      <c r="F18" t="str">
        <f t="shared" si="0"/>
        <v/>
      </c>
    </row>
    <row r="19" spans="5:6">
      <c r="E19" s="71">
        <f t="array" ref="E19">INDEX(A$1:A$99,MOD(LARGE(B$1:B$99+ROW(B$1:B$99)%%,ROW()),1)*10^4)</f>
        <v>0</v>
      </c>
      <c r="F19" t="str">
        <f t="shared" si="0"/>
        <v/>
      </c>
    </row>
    <row r="20" spans="5:6">
      <c r="E20" s="71">
        <f t="array" ref="E20">INDEX(A$1:A$99,MOD(LARGE(B$1:B$99+ROW(B$1:B$99)%%,ROW()),1)*10^4)</f>
        <v>0</v>
      </c>
      <c r="F20" t="str">
        <f t="shared" si="0"/>
        <v/>
      </c>
    </row>
    <row r="21" spans="5:6">
      <c r="E21" s="71">
        <f t="array" ref="E21">INDEX(A$1:A$99,MOD(LARGE(B$1:B$99+ROW(B$1:B$99)%%,ROW()),1)*10^4)</f>
        <v>0</v>
      </c>
      <c r="F21" t="str">
        <f t="shared" si="0"/>
        <v/>
      </c>
    </row>
    <row r="22" spans="5:6">
      <c r="E22" s="71">
        <f t="array" ref="E22">INDEX(A$1:A$99,MOD(LARGE(B$1:B$99+ROW(B$1:B$99)%%,ROW()),1)*10^4)</f>
        <v>0</v>
      </c>
      <c r="F22" t="str">
        <f t="shared" si="0"/>
        <v/>
      </c>
    </row>
    <row r="23" spans="5:6">
      <c r="E23" s="71">
        <f t="array" ref="E23">INDEX(A$1:A$99,MOD(LARGE(B$1:B$99+ROW(B$1:B$99)%%,ROW()),1)*10^4)</f>
        <v>0</v>
      </c>
      <c r="F23" t="str">
        <f t="shared" si="0"/>
        <v/>
      </c>
    </row>
    <row r="24" spans="5:6">
      <c r="E24" s="71">
        <f t="array" ref="E24">INDEX(A$1:A$99,MOD(LARGE(B$1:B$99+ROW(B$1:B$99)%%,ROW()),1)*10^4)</f>
        <v>0</v>
      </c>
      <c r="F24" t="str">
        <f t="shared" si="0"/>
        <v/>
      </c>
    </row>
    <row r="25" spans="5:6">
      <c r="E25" s="71">
        <f t="array" ref="E25">INDEX(A$1:A$99,MOD(LARGE(B$1:B$99+ROW(B$1:B$99)%%,ROW()),1)*10^4)</f>
        <v>0</v>
      </c>
      <c r="F25" t="str">
        <f t="shared" si="0"/>
        <v/>
      </c>
    </row>
    <row r="26" spans="5:6">
      <c r="E26" s="71">
        <f t="array" ref="E26">INDEX(A$1:A$99,MOD(LARGE(B$1:B$99+ROW(B$1:B$99)%%,ROW()),1)*10^4)</f>
        <v>0</v>
      </c>
      <c r="F26" t="str">
        <f t="shared" si="0"/>
        <v/>
      </c>
    </row>
    <row r="27" spans="5:6">
      <c r="E27" s="71">
        <f t="array" ref="E27">INDEX(A$1:A$99,MOD(LARGE(B$1:B$99+ROW(B$1:B$99)%%,ROW()),1)*10^4)</f>
        <v>0</v>
      </c>
      <c r="F27" t="str">
        <f t="shared" si="0"/>
        <v/>
      </c>
    </row>
    <row r="28" spans="5:6">
      <c r="E28" s="71">
        <f t="array" ref="E28">INDEX(A$1:A$99,MOD(LARGE(B$1:B$99+ROW(B$1:B$99)%%,ROW()),1)*10^4)</f>
        <v>0</v>
      </c>
      <c r="F28" t="str">
        <f t="shared" si="0"/>
        <v/>
      </c>
    </row>
    <row r="29" spans="5:6">
      <c r="E29" s="71">
        <f t="array" ref="E29">INDEX(A$1:A$99,MOD(LARGE(B$1:B$99+ROW(B$1:B$99)%%,ROW()),1)*10^4)</f>
        <v>0</v>
      </c>
      <c r="F29" t="str">
        <f t="shared" si="0"/>
        <v/>
      </c>
    </row>
    <row r="30" spans="5:6">
      <c r="E30" s="71">
        <f t="array" ref="E30">INDEX(A$1:A$99,MOD(LARGE(B$1:B$99+ROW(B$1:B$99)%%,ROW()),1)*10^4)</f>
        <v>0</v>
      </c>
      <c r="F30" t="str">
        <f t="shared" si="0"/>
        <v/>
      </c>
    </row>
    <row r="31" spans="5:6">
      <c r="E31" s="71">
        <f t="array" ref="E31">INDEX(A$1:A$99,MOD(LARGE(B$1:B$99+ROW(B$1:B$99)%%,ROW()),1)*10^4)</f>
        <v>0</v>
      </c>
      <c r="F31" t="str">
        <f t="shared" si="0"/>
        <v/>
      </c>
    </row>
    <row r="32" spans="5:6">
      <c r="E32" s="71">
        <f t="array" ref="E32">INDEX(A$1:A$99,MOD(LARGE(B$1:B$99+ROW(B$1:B$99)%%,ROW()),1)*10^4)</f>
        <v>0</v>
      </c>
      <c r="F32" t="str">
        <f t="shared" si="0"/>
        <v/>
      </c>
    </row>
    <row r="33" spans="5:6">
      <c r="E33" s="71">
        <f t="array" ref="E33">INDEX(A$1:A$99,MOD(LARGE(B$1:B$99+ROW(B$1:B$99)%%,ROW()),1)*10^4)</f>
        <v>0</v>
      </c>
      <c r="F33" t="str">
        <f t="shared" si="0"/>
        <v/>
      </c>
    </row>
    <row r="34" spans="5:6">
      <c r="E34" s="71">
        <f t="array" ref="E34">INDEX(A$1:A$99,MOD(LARGE(B$1:B$99+ROW(B$1:B$99)%%,ROW()),1)*10^4)</f>
        <v>0</v>
      </c>
      <c r="F34" t="str">
        <f t="shared" si="0"/>
        <v/>
      </c>
    </row>
    <row r="35" spans="5:6">
      <c r="E35" s="71">
        <f t="array" ref="E35">INDEX(A$1:A$99,MOD(LARGE(B$1:B$99+ROW(B$1:B$99)%%,ROW()),1)*10^4)</f>
        <v>0</v>
      </c>
      <c r="F35" t="str">
        <f t="shared" si="0"/>
        <v/>
      </c>
    </row>
    <row r="36" spans="5:6">
      <c r="E36" s="71">
        <f t="array" ref="E36">INDEX(A$1:A$99,MOD(LARGE(B$1:B$99+ROW(B$1:B$99)%%,ROW()),1)*10^4)</f>
        <v>0</v>
      </c>
      <c r="F36" t="str">
        <f t="shared" si="0"/>
        <v/>
      </c>
    </row>
    <row r="37" spans="5:6">
      <c r="E37" s="71">
        <f t="array" ref="E37">INDEX(A$1:A$99,MOD(LARGE(B$1:B$99+ROW(B$1:B$99)%%,ROW()),1)*10^4)</f>
        <v>0</v>
      </c>
      <c r="F37" t="str">
        <f t="shared" si="0"/>
        <v/>
      </c>
    </row>
    <row r="38" spans="5:6">
      <c r="E38" s="71">
        <f t="array" ref="E38">INDEX(A$1:A$99,MOD(LARGE(B$1:B$99+ROW(B$1:B$99)%%,ROW()),1)*10^4)</f>
        <v>0</v>
      </c>
      <c r="F38" t="str">
        <f t="shared" si="0"/>
        <v/>
      </c>
    </row>
    <row r="39" spans="5:6">
      <c r="E39" s="71">
        <f t="array" ref="E39">INDEX(A$1:A$99,MOD(LARGE(B$1:B$99+ROW(B$1:B$99)%%,ROW()),1)*10^4)</f>
        <v>0</v>
      </c>
      <c r="F39" t="str">
        <f t="shared" si="0"/>
        <v/>
      </c>
    </row>
    <row r="40" spans="5:6">
      <c r="E40" s="71">
        <f t="array" ref="E40">INDEX(A$1:A$99,MOD(LARGE(B$1:B$99+ROW(B$1:B$99)%%,ROW()),1)*10^4)</f>
        <v>0</v>
      </c>
      <c r="F40" t="str">
        <f t="shared" si="0"/>
        <v/>
      </c>
    </row>
    <row r="41" spans="5:6">
      <c r="E41" s="71">
        <f t="array" ref="E41">INDEX(A$1:A$99,MOD(LARGE(B$1:B$99+ROW(B$1:B$99)%%,ROW()),1)*10^4)</f>
        <v>0</v>
      </c>
      <c r="F41" t="str">
        <f t="shared" si="0"/>
        <v/>
      </c>
    </row>
    <row r="42" spans="5:6">
      <c r="E42" s="71">
        <f t="array" ref="E42">INDEX(A$1:A$99,MOD(LARGE(B$1:B$99+ROW(B$1:B$99)%%,ROW()),1)*10^4)</f>
        <v>0</v>
      </c>
      <c r="F42" t="str">
        <f t="shared" si="0"/>
        <v/>
      </c>
    </row>
    <row r="43" spans="5:6">
      <c r="E43" s="71">
        <f t="array" ref="E43">INDEX(A$1:A$99,MOD(LARGE(B$1:B$99+ROW(B$1:B$99)%%,ROW()),1)*10^4)</f>
        <v>0</v>
      </c>
      <c r="F43" t="str">
        <f t="shared" si="0"/>
        <v/>
      </c>
    </row>
    <row r="44" spans="5:6">
      <c r="E44" s="71">
        <f t="array" ref="E44">INDEX(A$1:A$99,MOD(LARGE(B$1:B$99+ROW(B$1:B$99)%%,ROW()),1)*10^4)</f>
        <v>0</v>
      </c>
      <c r="F44" t="str">
        <f t="shared" si="0"/>
        <v/>
      </c>
    </row>
    <row r="45" spans="5:6">
      <c r="E45" s="71">
        <f t="array" ref="E45">INDEX(A$1:A$99,MOD(LARGE(B$1:B$99+ROW(B$1:B$99)%%,ROW()),1)*10^4)</f>
        <v>0</v>
      </c>
      <c r="F45" t="str">
        <f t="shared" si="0"/>
        <v/>
      </c>
    </row>
    <row r="46" spans="5:6">
      <c r="E46" s="71">
        <f t="array" ref="E46">INDEX(A$1:A$99,MOD(LARGE(B$1:B$99+ROW(B$1:B$99)%%,ROW()),1)*10^4)</f>
        <v>0</v>
      </c>
      <c r="F46" t="str">
        <f t="shared" si="0"/>
        <v/>
      </c>
    </row>
    <row r="47" spans="5:6">
      <c r="E47" s="71">
        <f t="array" ref="E47">INDEX(A$1:A$99,MOD(LARGE(B$1:B$99+ROW(B$1:B$99)%%,ROW()),1)*10^4)</f>
        <v>0</v>
      </c>
      <c r="F47" t="str">
        <f t="shared" si="0"/>
        <v/>
      </c>
    </row>
    <row r="48" spans="5:6">
      <c r="E48" s="71">
        <f t="array" ref="E48">INDEX(A$1:A$99,MOD(LARGE(B$1:B$99+ROW(B$1:B$99)%%,ROW()),1)*10^4)</f>
        <v>0</v>
      </c>
      <c r="F48" t="str">
        <f t="shared" si="0"/>
        <v/>
      </c>
    </row>
    <row r="49" spans="5:6">
      <c r="E49" s="71">
        <f t="array" ref="E49">INDEX(A$1:A$99,MOD(LARGE(B$1:B$99+ROW(B$1:B$99)%%,ROW()),1)*10^4)</f>
        <v>0</v>
      </c>
      <c r="F49" t="str">
        <f t="shared" si="0"/>
        <v/>
      </c>
    </row>
    <row r="50" spans="5:6">
      <c r="E50" s="71">
        <f t="array" ref="E50">INDEX(A$1:A$99,MOD(LARGE(B$1:B$99+ROW(B$1:B$99)%%,ROW()),1)*10^4)</f>
        <v>0</v>
      </c>
      <c r="F50" t="str">
        <f t="shared" si="0"/>
        <v/>
      </c>
    </row>
    <row r="51" spans="5:6">
      <c r="E51" s="71">
        <f t="array" ref="E51">INDEX(A$1:A$99,MOD(LARGE(B$1:B$99+ROW(B$1:B$99)%%,ROW()),1)*10^4)</f>
        <v>0</v>
      </c>
      <c r="F51" t="str">
        <f t="shared" si="0"/>
        <v/>
      </c>
    </row>
    <row r="52" spans="5:6">
      <c r="E52" s="71">
        <f t="array" ref="E52">INDEX(A$1:A$99,MOD(LARGE(B$1:B$99+ROW(B$1:B$99)%%,ROW()),1)*10^4)</f>
        <v>0</v>
      </c>
      <c r="F52" t="str">
        <f t="shared" si="0"/>
        <v/>
      </c>
    </row>
    <row r="53" spans="5:6">
      <c r="E53" s="71">
        <f t="array" ref="E53">INDEX(A$1:A$99,MOD(LARGE(B$1:B$99+ROW(B$1:B$99)%%,ROW()),1)*10^4)</f>
        <v>0</v>
      </c>
      <c r="F53" t="str">
        <f t="shared" si="0"/>
        <v/>
      </c>
    </row>
    <row r="54" spans="5:6">
      <c r="E54" s="71">
        <f t="array" ref="E54">INDEX(A$1:A$99,MOD(LARGE(B$1:B$99+ROW(B$1:B$99)%%,ROW()),1)*10^4)</f>
        <v>0</v>
      </c>
      <c r="F54" t="str">
        <f t="shared" si="0"/>
        <v/>
      </c>
    </row>
    <row r="55" spans="5:6">
      <c r="E55" s="71">
        <f t="array" ref="E55">INDEX(A$1:A$99,MOD(LARGE(B$1:B$99+ROW(B$1:B$99)%%,ROW()),1)*10^4)</f>
        <v>0</v>
      </c>
      <c r="F55" t="str">
        <f t="shared" si="0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448"/>
  <sheetViews>
    <sheetView tabSelected="1" topLeftCell="H19" zoomScale="85" zoomScaleNormal="85" workbookViewId="0">
      <selection activeCell="O31" sqref="O31:Y32"/>
    </sheetView>
  </sheetViews>
  <sheetFormatPr defaultColWidth="9.1796875" defaultRowHeight="14"/>
  <cols>
    <col min="1" max="1" width="9.1796875" style="9"/>
    <col min="2" max="2" width="4.7265625" style="9" customWidth="1"/>
    <col min="3" max="3" width="66.08984375" style="9" customWidth="1"/>
    <col min="4" max="4" width="23.81640625" style="9" customWidth="1"/>
    <col min="5" max="5" width="23.81640625" style="9" hidden="1" customWidth="1"/>
    <col min="6" max="7" width="13.1796875" style="9" hidden="1" customWidth="1"/>
    <col min="8" max="8" width="9.1796875" style="9"/>
    <col min="9" max="9" width="4.7265625" style="9" customWidth="1"/>
    <col min="10" max="10" width="23.1796875" style="9" hidden="1" customWidth="1"/>
    <col min="11" max="13" width="12.7265625" style="9" hidden="1" customWidth="1"/>
    <col min="14" max="14" width="6.7265625" style="9" customWidth="1"/>
    <col min="15" max="15" width="45.453125" style="9" bestFit="1" customWidth="1"/>
    <col min="16" max="16" width="15.90625" style="9" customWidth="1"/>
    <col min="17" max="17" width="14.1796875" style="9" customWidth="1"/>
    <col min="18" max="18" width="12.7265625" style="9" customWidth="1"/>
    <col min="19" max="19" width="14.36328125" style="9" customWidth="1"/>
    <col min="20" max="20" width="9.7265625" style="9" customWidth="1"/>
    <col min="21" max="21" width="14.36328125" style="9" hidden="1" customWidth="1"/>
    <col min="22" max="27" width="9.1796875" style="9" customWidth="1"/>
    <col min="28" max="28" width="54.26953125" style="9" customWidth="1"/>
    <col min="29" max="29" width="14.1796875" style="9" customWidth="1"/>
    <col min="30" max="34" width="9.1796875" style="9"/>
    <col min="35" max="35" width="14" style="9" bestFit="1" customWidth="1"/>
    <col min="36" max="37" width="9.1796875" style="9"/>
    <col min="38" max="38" width="0" style="9" hidden="1" customWidth="1"/>
    <col min="39" max="16384" width="9.1796875" style="9"/>
  </cols>
  <sheetData>
    <row r="1" spans="1:40" ht="20" customHeight="1"/>
    <row r="2" spans="1:40" ht="20" customHeight="1" thickBot="1"/>
    <row r="3" spans="1:40" ht="20" customHeight="1">
      <c r="C3" s="10"/>
      <c r="D3" s="12"/>
      <c r="E3" s="15"/>
      <c r="I3" s="10"/>
      <c r="J3" s="11"/>
      <c r="K3" s="11"/>
      <c r="L3" s="11"/>
      <c r="M3" s="11"/>
      <c r="N3" s="11"/>
      <c r="O3" s="40" t="s">
        <v>35</v>
      </c>
      <c r="P3" s="11"/>
      <c r="Q3" s="11"/>
      <c r="R3" s="11"/>
      <c r="S3" s="12"/>
      <c r="T3" s="12"/>
      <c r="U3" s="12"/>
      <c r="V3" s="12"/>
      <c r="W3" s="82"/>
      <c r="X3" s="12"/>
      <c r="Y3" s="12"/>
      <c r="AL3" s="73" t="s">
        <v>5</v>
      </c>
    </row>
    <row r="4" spans="1:40" ht="20" customHeight="1">
      <c r="C4" s="42" t="s">
        <v>34</v>
      </c>
      <c r="D4" s="43"/>
      <c r="E4" s="55"/>
      <c r="I4" s="13"/>
      <c r="J4" s="15"/>
      <c r="K4" s="15"/>
      <c r="L4" s="15"/>
      <c r="M4" s="15"/>
      <c r="N4" s="15"/>
      <c r="O4" s="14"/>
      <c r="P4" s="15"/>
      <c r="Q4" s="15"/>
      <c r="R4" s="15"/>
      <c r="S4" s="16"/>
      <c r="T4" s="16"/>
      <c r="U4" s="16"/>
      <c r="V4" s="16"/>
      <c r="W4" s="83"/>
      <c r="X4" s="16"/>
      <c r="Y4" s="16"/>
      <c r="AA4" s="15"/>
      <c r="AB4" s="9" t="s">
        <v>38</v>
      </c>
      <c r="AC4" s="9" t="s">
        <v>50</v>
      </c>
      <c r="AF4" s="2"/>
      <c r="AG4"/>
      <c r="AI4"/>
      <c r="AJ4"/>
      <c r="AK4"/>
      <c r="AL4" s="73" t="s">
        <v>6</v>
      </c>
      <c r="AM4"/>
      <c r="AN4"/>
    </row>
    <row r="5" spans="1:40" ht="20" customHeight="1">
      <c r="C5" s="44"/>
      <c r="D5" s="43"/>
      <c r="E5" s="55"/>
      <c r="I5" s="13"/>
      <c r="J5" s="15"/>
      <c r="K5" s="15"/>
      <c r="L5" s="15"/>
      <c r="M5" s="15"/>
      <c r="N5" s="15"/>
      <c r="O5" s="74" t="s">
        <v>69</v>
      </c>
      <c r="P5" s="81" t="s">
        <v>5</v>
      </c>
      <c r="Q5" s="15"/>
      <c r="R5" s="15"/>
      <c r="S5" s="16"/>
      <c r="T5" s="16"/>
      <c r="U5" s="16"/>
      <c r="V5" s="16"/>
      <c r="W5" s="83"/>
      <c r="X5" s="16"/>
      <c r="Y5" s="16"/>
      <c r="AA5" s="15"/>
      <c r="AB5" s="9" t="s">
        <v>0</v>
      </c>
      <c r="AC5" s="9">
        <v>0</v>
      </c>
      <c r="AF5"/>
      <c r="AG5"/>
      <c r="AI5"/>
      <c r="AJ5"/>
      <c r="AK5"/>
      <c r="AL5" s="73" t="s">
        <v>7</v>
      </c>
      <c r="AM5" s="51"/>
      <c r="AN5"/>
    </row>
    <row r="6" spans="1:40" ht="20" customHeight="1">
      <c r="C6" s="44" t="s">
        <v>36</v>
      </c>
      <c r="D6" s="45" t="s">
        <v>37</v>
      </c>
      <c r="E6" s="56"/>
      <c r="I6" s="13"/>
      <c r="J6" s="14"/>
      <c r="K6" s="15"/>
      <c r="L6" s="15"/>
      <c r="M6" s="15"/>
      <c r="N6" s="15"/>
      <c r="O6" s="74" t="s">
        <v>66</v>
      </c>
      <c r="P6" s="75">
        <v>1</v>
      </c>
      <c r="Q6" s="15"/>
      <c r="R6" s="15"/>
      <c r="S6" s="16"/>
      <c r="T6" s="16"/>
      <c r="U6" s="16"/>
      <c r="V6" s="16"/>
      <c r="W6" s="83"/>
      <c r="X6" s="16"/>
      <c r="Y6" s="16"/>
      <c r="AA6" s="15"/>
      <c r="AB6" s="69" t="s">
        <v>55</v>
      </c>
      <c r="AC6" s="9">
        <v>1800</v>
      </c>
      <c r="AF6"/>
      <c r="AG6" s="51"/>
      <c r="AI6" s="51"/>
      <c r="AJ6"/>
      <c r="AK6"/>
      <c r="AL6" s="73" t="s">
        <v>8</v>
      </c>
      <c r="AM6"/>
      <c r="AN6"/>
    </row>
    <row r="7" spans="1:40" ht="20" customHeight="1">
      <c r="C7" s="44"/>
      <c r="D7" s="45"/>
      <c r="E7" s="56"/>
      <c r="I7" s="13"/>
      <c r="J7" s="15"/>
      <c r="K7" s="15"/>
      <c r="L7" s="15"/>
      <c r="M7" s="15"/>
      <c r="N7" s="15"/>
      <c r="O7" s="74" t="s">
        <v>46</v>
      </c>
      <c r="P7" s="75">
        <v>1</v>
      </c>
      <c r="Q7" s="15"/>
      <c r="R7" s="15"/>
      <c r="S7" s="16"/>
      <c r="T7" s="16"/>
      <c r="U7" s="16"/>
      <c r="V7" s="16"/>
      <c r="W7" s="83"/>
      <c r="X7" s="16"/>
      <c r="Y7" s="16"/>
      <c r="AA7" s="15"/>
      <c r="AB7" s="69" t="s">
        <v>56</v>
      </c>
      <c r="AC7" s="9">
        <v>760</v>
      </c>
      <c r="AF7"/>
      <c r="AG7" s="51"/>
      <c r="AI7" s="51"/>
      <c r="AJ7"/>
      <c r="AK7"/>
      <c r="AL7" s="73" t="s">
        <v>60</v>
      </c>
      <c r="AM7"/>
      <c r="AN7"/>
    </row>
    <row r="8" spans="1:40" ht="20" customHeight="1">
      <c r="A8" s="15"/>
      <c r="C8" s="44" t="s">
        <v>41</v>
      </c>
      <c r="D8" s="46">
        <v>42878</v>
      </c>
      <c r="E8" s="57"/>
      <c r="I8" s="13"/>
      <c r="J8" s="15"/>
      <c r="K8" s="15"/>
      <c r="L8" s="15"/>
      <c r="M8" s="15"/>
      <c r="N8" s="15"/>
      <c r="O8" s="15"/>
      <c r="P8" s="15"/>
      <c r="Q8" s="15"/>
      <c r="R8" s="15"/>
      <c r="S8" s="16"/>
      <c r="T8" s="16"/>
      <c r="U8" s="16"/>
      <c r="V8" s="16"/>
      <c r="W8" s="83"/>
      <c r="X8" s="16"/>
      <c r="Y8" s="16"/>
      <c r="AA8" s="15"/>
      <c r="AB8" s="69" t="s">
        <v>57</v>
      </c>
      <c r="AC8" s="9">
        <v>460</v>
      </c>
      <c r="AF8"/>
      <c r="AG8" s="51"/>
      <c r="AI8"/>
      <c r="AJ8"/>
      <c r="AK8"/>
      <c r="AL8" s="73" t="s">
        <v>61</v>
      </c>
      <c r="AM8"/>
      <c r="AN8"/>
    </row>
    <row r="9" spans="1:40" ht="20" customHeight="1" thickBot="1">
      <c r="C9" s="47"/>
      <c r="D9" s="48"/>
      <c r="E9" s="58"/>
      <c r="I9" s="13"/>
      <c r="J9" s="93" t="s">
        <v>38</v>
      </c>
      <c r="K9" s="95" t="s">
        <v>39</v>
      </c>
      <c r="L9" s="96"/>
      <c r="M9" s="15"/>
      <c r="N9" s="93" t="s">
        <v>10</v>
      </c>
      <c r="O9" s="93" t="s">
        <v>9</v>
      </c>
      <c r="P9" s="97" t="s">
        <v>49</v>
      </c>
      <c r="Q9" s="97" t="s">
        <v>40</v>
      </c>
      <c r="R9" s="97" t="s">
        <v>71</v>
      </c>
      <c r="S9" s="91" t="s">
        <v>52</v>
      </c>
      <c r="T9" s="91" t="s">
        <v>67</v>
      </c>
      <c r="U9" s="91"/>
      <c r="V9" s="91" t="s">
        <v>68</v>
      </c>
      <c r="W9" s="99" t="s">
        <v>70</v>
      </c>
      <c r="X9" s="91" t="s">
        <v>73</v>
      </c>
      <c r="Y9" s="91" t="s">
        <v>72</v>
      </c>
      <c r="AA9" s="15"/>
      <c r="AB9" s="69" t="s">
        <v>58</v>
      </c>
      <c r="AC9" s="9">
        <v>700</v>
      </c>
      <c r="AL9" s="73" t="s">
        <v>62</v>
      </c>
    </row>
    <row r="10" spans="1:40" ht="20" customHeight="1">
      <c r="C10" s="15"/>
      <c r="D10" s="17"/>
      <c r="E10" s="17"/>
      <c r="I10" s="13"/>
      <c r="J10" s="94"/>
      <c r="K10" s="18" t="s">
        <v>42</v>
      </c>
      <c r="L10" s="19" t="s">
        <v>43</v>
      </c>
      <c r="M10" s="15"/>
      <c r="N10" s="94"/>
      <c r="O10" s="94"/>
      <c r="P10" s="94"/>
      <c r="Q10" s="94"/>
      <c r="R10" s="94"/>
      <c r="S10" s="92"/>
      <c r="T10" s="92"/>
      <c r="U10" s="92"/>
      <c r="V10" s="92"/>
      <c r="W10" s="100"/>
      <c r="X10" s="92"/>
      <c r="Y10" s="92"/>
      <c r="Z10" s="52"/>
      <c r="AA10" s="15"/>
      <c r="AB10" s="69" t="s">
        <v>59</v>
      </c>
      <c r="AC10" s="9">
        <v>700</v>
      </c>
      <c r="AL10" s="73" t="s">
        <v>63</v>
      </c>
    </row>
    <row r="11" spans="1:40" ht="20" customHeight="1">
      <c r="C11" s="72" t="s">
        <v>11</v>
      </c>
      <c r="D11" s="72" t="s">
        <v>3</v>
      </c>
      <c r="E11" s="15"/>
      <c r="I11" s="13"/>
      <c r="J11" s="20" t="s">
        <v>2</v>
      </c>
      <c r="K11" s="20">
        <v>5800</v>
      </c>
      <c r="L11" s="20">
        <f>K11*P6*P7</f>
        <v>5800</v>
      </c>
      <c r="M11" s="15"/>
      <c r="N11" s="37">
        <v>1</v>
      </c>
      <c r="O11" s="20" t="s">
        <v>55</v>
      </c>
      <c r="P11" s="50">
        <v>19800</v>
      </c>
      <c r="Q11" s="21">
        <v>4280</v>
      </c>
      <c r="R11" s="61">
        <v>8.6222222222222218</v>
      </c>
      <c r="S11" s="61">
        <v>2.3777777777777778</v>
      </c>
      <c r="T11" s="79" t="s">
        <v>75</v>
      </c>
      <c r="U11" s="79" t="s">
        <v>76</v>
      </c>
      <c r="V11" s="80">
        <v>47</v>
      </c>
      <c r="W11" s="87" t="s">
        <v>77</v>
      </c>
      <c r="X11" s="86">
        <v>0.33333333333333331</v>
      </c>
      <c r="Y11" s="86">
        <v>0.44930555555555551</v>
      </c>
      <c r="AA11" s="15"/>
      <c r="AB11"/>
    </row>
    <row r="12" spans="1:40" ht="20" customHeight="1">
      <c r="C12" s="72">
        <f>'Сортировка задания '!E1</f>
        <v>0</v>
      </c>
      <c r="D12" s="72" t="str">
        <f>'Сортировка задания '!F1</f>
        <v/>
      </c>
      <c r="E12" s="33"/>
      <c r="F12" s="38" t="s">
        <v>51</v>
      </c>
      <c r="G12" s="53" t="s">
        <v>53</v>
      </c>
      <c r="I12" s="13"/>
      <c r="J12" s="21" t="s">
        <v>4</v>
      </c>
      <c r="K12" s="21">
        <v>2650</v>
      </c>
      <c r="L12" s="21">
        <f>K12*P6*P7</f>
        <v>2650</v>
      </c>
      <c r="M12" s="15"/>
      <c r="N12" s="37">
        <v>2</v>
      </c>
      <c r="O12" s="20" t="s">
        <v>56</v>
      </c>
      <c r="P12" s="50">
        <v>6552.8888888888887</v>
      </c>
      <c r="Q12" s="21">
        <v>6500</v>
      </c>
      <c r="R12" s="61">
        <v>6.9590643274853647E-2</v>
      </c>
      <c r="S12" s="61">
        <v>8.5526315789473681</v>
      </c>
      <c r="T12" s="79" t="s">
        <v>78</v>
      </c>
      <c r="U12" s="79" t="s">
        <v>79</v>
      </c>
      <c r="V12" s="80">
        <v>22</v>
      </c>
      <c r="W12" s="87" t="s">
        <v>80</v>
      </c>
      <c r="X12" s="86">
        <v>0.44930555555555551</v>
      </c>
      <c r="Y12" s="86">
        <v>0.79791666666666661</v>
      </c>
      <c r="AA12" s="15"/>
      <c r="AB12"/>
    </row>
    <row r="13" spans="1:40" ht="20" customHeight="1">
      <c r="C13" s="72">
        <f>'Сортировка задания '!E2</f>
        <v>0</v>
      </c>
      <c r="D13" s="72" t="str">
        <f>'Сортировка задания '!F2</f>
        <v/>
      </c>
      <c r="E13" s="34" t="e">
        <f>GETPIVOTDATA("Количество",#REF!,"Номенклатура","Наволочка бязь белый 60*60 L")</f>
        <v>#REF!</v>
      </c>
      <c r="F13" s="39" t="e">
        <f>E13-G13</f>
        <v>#REF!</v>
      </c>
      <c r="G13" s="54">
        <f>IFERROR(VLOOKUP(#REF!,#REF!,2,0),0)+IFERROR(VLOOKUP(#REF!,#REF!,2,0),0)</f>
        <v>0</v>
      </c>
      <c r="I13" s="13"/>
      <c r="J13" s="21" t="s">
        <v>1</v>
      </c>
      <c r="K13" s="21">
        <v>19800</v>
      </c>
      <c r="L13" s="21">
        <f>K13*P6*P7</f>
        <v>19800</v>
      </c>
      <c r="M13" s="15"/>
      <c r="N13" s="37">
        <v>3</v>
      </c>
      <c r="O13" s="20"/>
      <c r="P13" s="50" t="str">
        <f>IFERROR(($P$6*$P$7*11-S12)*$P$6*$P$7*VLOOKUP(O13,$AB$4:$AC$17,2,0)," ")</f>
        <v xml:space="preserve"> </v>
      </c>
      <c r="Q13" s="21"/>
      <c r="R13" s="61" t="str">
        <f>IFERROR(R12-S13," ")</f>
        <v xml:space="preserve"> </v>
      </c>
      <c r="S13" s="61" t="str">
        <f>IFERROR(Q13*(P7*P8*O20-S12)/P13," ")</f>
        <v xml:space="preserve"> </v>
      </c>
      <c r="T13" s="79" t="str">
        <f>IFERROR(LEFT(S13,1)," ")</f>
        <v xml:space="preserve"> </v>
      </c>
      <c r="U13" s="79" t="str">
        <f t="shared" ref="U12:U18" si="0">RIGHT(S13,2)</f>
        <v xml:space="preserve"> </v>
      </c>
      <c r="V13" s="80" t="str">
        <f>IFERROR(ROUND(U13*60/100,0)," ")</f>
        <v xml:space="preserve"> </v>
      </c>
      <c r="W13" s="87" t="str">
        <f t="shared" ref="W11:W17" si="1">CONCATENATE(T13,":",V13)</f>
        <v xml:space="preserve"> : </v>
      </c>
      <c r="X13" s="86"/>
      <c r="Y13" s="86" t="str">
        <f t="shared" ref="Y12:Y18" si="2">IFERROR(X13+W13," ")</f>
        <v xml:space="preserve"> </v>
      </c>
      <c r="Z13" s="76"/>
      <c r="AA13" s="15"/>
      <c r="AB13"/>
    </row>
    <row r="14" spans="1:40" ht="20" customHeight="1">
      <c r="C14" s="72">
        <f>'Сортировка задания '!E3</f>
        <v>0</v>
      </c>
      <c r="D14" s="72" t="str">
        <f>'Сортировка задания '!F3</f>
        <v/>
      </c>
      <c r="E14" s="34" t="e">
        <f>GETPIVOTDATA("Количество",#REF!,"Номенклатура","Наволочка сатин белый ФИРМА 60*60 L")</f>
        <v>#REF!</v>
      </c>
      <c r="F14" s="39" t="e">
        <f>E14-G14</f>
        <v>#REF!</v>
      </c>
      <c r="G14" s="54">
        <f>IFERROR(VLOOKUP(#REF!,#REF!,2,0),0)+IFERROR(VLOOKUP(#REF!,#REF!,2,0),0)</f>
        <v>0</v>
      </c>
      <c r="I14" s="13"/>
      <c r="J14" s="21" t="s">
        <v>44</v>
      </c>
      <c r="K14" s="22">
        <v>7950</v>
      </c>
      <c r="L14" s="22">
        <f>K14*P6*P7</f>
        <v>7950</v>
      </c>
      <c r="M14" s="15"/>
      <c r="N14" s="37">
        <v>4</v>
      </c>
      <c r="O14" s="20"/>
      <c r="P14" s="50" t="str">
        <f t="shared" ref="P14:P18" si="3">IFERROR(($P$6*$P$7*11-S13)*$P$6*$P$7*VLOOKUP(O14,$AB$4:$AC$17,2,0)," ")</f>
        <v xml:space="preserve"> </v>
      </c>
      <c r="Q14" s="21"/>
      <c r="R14" s="61" t="str">
        <f t="shared" ref="R14:R18" si="4">IFERROR(R13-S14," ")</f>
        <v xml:space="preserve"> </v>
      </c>
      <c r="S14" s="61" t="str">
        <f t="shared" ref="S14:S18" si="5">IFERROR(Q14*(P8*P9*O21-S13)/P14," ")</f>
        <v xml:space="preserve"> </v>
      </c>
      <c r="T14" s="79" t="str">
        <f t="shared" ref="T14:T18" si="6">IFERROR(LEFT(S14,1)," ")</f>
        <v xml:space="preserve"> </v>
      </c>
      <c r="U14" s="79" t="str">
        <f t="shared" si="0"/>
        <v xml:space="preserve"> </v>
      </c>
      <c r="V14" s="80" t="str">
        <f t="shared" ref="V14:V18" si="7">IFERROR(ROUND(U14*60/100,0)," ")</f>
        <v xml:space="preserve"> </v>
      </c>
      <c r="W14" s="87" t="str">
        <f t="shared" si="1"/>
        <v xml:space="preserve"> : </v>
      </c>
      <c r="X14" s="86"/>
      <c r="Y14" s="86" t="str">
        <f t="shared" si="2"/>
        <v xml:space="preserve"> </v>
      </c>
      <c r="AA14" s="15"/>
    </row>
    <row r="15" spans="1:40" ht="20" customHeight="1">
      <c r="C15" s="72">
        <f>'Сортировка задания '!E4</f>
        <v>0</v>
      </c>
      <c r="D15" s="72" t="str">
        <f>'Сортировка задания '!F4</f>
        <v/>
      </c>
      <c r="E15" s="34" t="e">
        <f>GETPIVOTDATA("Количество",#REF!,"Номенклатура","Наволочка сатин белый ФИРМА 60*60 L ")</f>
        <v>#REF!</v>
      </c>
      <c r="F15" s="39" t="e">
        <f>GETPIVOTDATA("Количество",#REF!,"Номенклатура","Наволочка бязь белый 60*60 L")-G15</f>
        <v>#REF!</v>
      </c>
      <c r="G15" s="54">
        <f>IFERROR(VLOOKUP(#REF!,#REF!,2,0),0)+IFERROR(VLOOKUP(#REF!,#REF!,2,0),0)</f>
        <v>0</v>
      </c>
      <c r="I15" s="13"/>
      <c r="J15" s="15"/>
      <c r="K15" s="23"/>
      <c r="L15" s="23"/>
      <c r="M15" s="15"/>
      <c r="N15" s="37">
        <v>5</v>
      </c>
      <c r="O15" s="20"/>
      <c r="P15" s="50" t="str">
        <f t="shared" si="3"/>
        <v xml:space="preserve"> </v>
      </c>
      <c r="Q15" s="21"/>
      <c r="R15" s="61" t="str">
        <f t="shared" si="4"/>
        <v xml:space="preserve"> </v>
      </c>
      <c r="S15" s="61" t="str">
        <f t="shared" si="5"/>
        <v xml:space="preserve"> </v>
      </c>
      <c r="T15" s="79" t="str">
        <f t="shared" si="6"/>
        <v xml:space="preserve"> </v>
      </c>
      <c r="U15" s="79" t="str">
        <f t="shared" si="0"/>
        <v xml:space="preserve"> </v>
      </c>
      <c r="V15" s="80" t="str">
        <f t="shared" si="7"/>
        <v xml:space="preserve"> </v>
      </c>
      <c r="W15" s="87" t="str">
        <f t="shared" si="1"/>
        <v xml:space="preserve"> : </v>
      </c>
      <c r="X15" s="86"/>
      <c r="Y15" s="86" t="str">
        <f t="shared" si="2"/>
        <v xml:space="preserve"> </v>
      </c>
      <c r="AA15" s="15"/>
    </row>
    <row r="16" spans="1:40" ht="20" customHeight="1">
      <c r="C16" s="72">
        <f>'Сортировка задания '!E5</f>
        <v>0</v>
      </c>
      <c r="D16" s="72" t="str">
        <f>'Сортировка задания '!F5</f>
        <v/>
      </c>
      <c r="E16" s="34" t="e">
        <f>GETPIVOTDATA("Количество",#REF!,"Номенклатура","Пододеяльник бязь белый 220*150 L")</f>
        <v>#REF!</v>
      </c>
      <c r="F16" s="39" t="e">
        <f>GETPIVOTDATA("Количество",#REF!,"Номенклатура","Наволочка бязь белый 60*60 L")-G16</f>
        <v>#REF!</v>
      </c>
      <c r="G16" s="54">
        <f>IFERROR(VLOOKUP(#REF!,#REF!,2,0),0)+IFERROR(VLOOKUP(#REF!,#REF!,2,0),0)</f>
        <v>0</v>
      </c>
      <c r="I16" s="13"/>
      <c r="J16" s="15"/>
      <c r="K16" s="15"/>
      <c r="L16" s="15"/>
      <c r="M16" s="15"/>
      <c r="N16" s="37">
        <v>6</v>
      </c>
      <c r="O16" s="20"/>
      <c r="P16" s="50" t="str">
        <f t="shared" si="3"/>
        <v xml:space="preserve"> </v>
      </c>
      <c r="Q16" s="21"/>
      <c r="R16" s="61" t="str">
        <f t="shared" si="4"/>
        <v xml:space="preserve"> </v>
      </c>
      <c r="S16" s="61" t="str">
        <f t="shared" si="5"/>
        <v xml:space="preserve"> </v>
      </c>
      <c r="T16" s="79" t="str">
        <f t="shared" si="6"/>
        <v xml:space="preserve"> </v>
      </c>
      <c r="U16" s="79" t="str">
        <f t="shared" si="0"/>
        <v xml:space="preserve"> </v>
      </c>
      <c r="V16" s="80" t="str">
        <f t="shared" si="7"/>
        <v xml:space="preserve"> </v>
      </c>
      <c r="W16" s="87" t="str">
        <f t="shared" si="1"/>
        <v xml:space="preserve"> : </v>
      </c>
      <c r="X16" s="86"/>
      <c r="Y16" s="86" t="str">
        <f t="shared" si="2"/>
        <v xml:space="preserve"> </v>
      </c>
      <c r="AA16" s="15"/>
    </row>
    <row r="17" spans="3:29" ht="20" customHeight="1">
      <c r="C17"/>
      <c r="D17"/>
      <c r="E17" s="34" t="e">
        <f>GETPIVOTDATA("Количество",#REF!,"Номенклатура","Пододеяльник сатин белый ФИРМА 220*150 L")</f>
        <v>#REF!</v>
      </c>
      <c r="F17" s="39" t="e">
        <f>GETPIVOTDATA("Количество",#REF!,"Номенклатура","Наволочка бязь белый 60*60 L")-G17</f>
        <v>#REF!</v>
      </c>
      <c r="G17" s="54">
        <f>IFERROR(VLOOKUP(#REF!,#REF!,2,0),0)+IFERROR(VLOOKUP(#REF!,#REF!,2,0),0)</f>
        <v>0</v>
      </c>
      <c r="I17" s="13"/>
      <c r="J17" s="15"/>
      <c r="K17" s="15"/>
      <c r="L17" s="15"/>
      <c r="M17" s="15"/>
      <c r="N17" s="37">
        <v>7</v>
      </c>
      <c r="O17" s="20"/>
      <c r="P17" s="50" t="str">
        <f t="shared" si="3"/>
        <v xml:space="preserve"> </v>
      </c>
      <c r="Q17" s="21"/>
      <c r="R17" s="61" t="str">
        <f t="shared" si="4"/>
        <v xml:space="preserve"> </v>
      </c>
      <c r="S17" s="61" t="str">
        <f t="shared" si="5"/>
        <v xml:space="preserve"> </v>
      </c>
      <c r="T17" s="79" t="str">
        <f t="shared" si="6"/>
        <v xml:space="preserve"> </v>
      </c>
      <c r="U17" s="79" t="str">
        <f t="shared" si="0"/>
        <v xml:space="preserve"> </v>
      </c>
      <c r="V17" s="80" t="str">
        <f t="shared" si="7"/>
        <v xml:space="preserve"> </v>
      </c>
      <c r="W17" s="87" t="str">
        <f t="shared" si="1"/>
        <v xml:space="preserve"> : </v>
      </c>
      <c r="X17" s="86"/>
      <c r="Y17" s="86" t="str">
        <f t="shared" si="2"/>
        <v xml:space="preserve"> </v>
      </c>
      <c r="AA17" s="15"/>
      <c r="AB17" s="52"/>
    </row>
    <row r="18" spans="3:29" ht="20" customHeight="1">
      <c r="C18"/>
      <c r="D18"/>
      <c r="E18" s="34" t="e">
        <f>GETPIVOTDATA("Количество",#REF!,"Номенклатура","Наволочка бязь белый 60*60 L")</f>
        <v>#REF!</v>
      </c>
      <c r="F18" s="39" t="e">
        <f>GETPIVOTDATA("Количество",#REF!,"Номенклатура","Наволочка бязь белый 60*60 L")-G18</f>
        <v>#REF!</v>
      </c>
      <c r="G18" s="54">
        <f>IFERROR(VLOOKUP(#REF!,#REF!,2,0),0)+IFERROR(VLOOKUP(#REF!,#REF!,2,0),0)</f>
        <v>0</v>
      </c>
      <c r="I18" s="13"/>
      <c r="J18" s="15"/>
      <c r="K18" s="15"/>
      <c r="L18" s="15"/>
      <c r="M18" s="26"/>
      <c r="N18" s="37">
        <v>8</v>
      </c>
      <c r="O18" s="20"/>
      <c r="P18" s="50" t="str">
        <f t="shared" si="3"/>
        <v xml:space="preserve"> </v>
      </c>
      <c r="Q18" s="21"/>
      <c r="R18" s="61" t="str">
        <f t="shared" si="4"/>
        <v xml:space="preserve"> </v>
      </c>
      <c r="S18" s="61" t="str">
        <f t="shared" si="5"/>
        <v xml:space="preserve"> </v>
      </c>
      <c r="T18" s="79" t="str">
        <f t="shared" si="6"/>
        <v xml:space="preserve"> </v>
      </c>
      <c r="U18" s="79" t="str">
        <f t="shared" si="0"/>
        <v xml:space="preserve"> </v>
      </c>
      <c r="V18" s="80" t="str">
        <f t="shared" si="7"/>
        <v xml:space="preserve"> </v>
      </c>
      <c r="W18" s="87" t="str">
        <f>CONCATENATE(T17,":",V17)</f>
        <v xml:space="preserve"> : </v>
      </c>
      <c r="X18" s="86"/>
      <c r="Y18" s="86" t="str">
        <f t="shared" si="2"/>
        <v xml:space="preserve"> </v>
      </c>
    </row>
    <row r="19" spans="3:29" ht="20" customHeight="1" thickBot="1">
      <c r="C19"/>
      <c r="D19"/>
      <c r="E19" s="34" t="e">
        <f>GETPIVOTDATA("Количество",#REF!,"Номенклатура","Полотенце махровое белый ФИРМА 140*70 L (или 50*100)")</f>
        <v>#REF!</v>
      </c>
      <c r="F19" s="39" t="e">
        <f>GETPIVOTDATA("Количество",#REF!,"Номенклатура","Наволочка бязь белый 60*60 L")-G19</f>
        <v>#REF!</v>
      </c>
      <c r="G19" s="54">
        <f>IFERROR(VLOOKUP(#REF!,#REF!,2,0),0)+IFERROR(VLOOKUP(#REF!,#REF!,2,0),0)</f>
        <v>0</v>
      </c>
      <c r="I19" s="27"/>
      <c r="J19" s="28"/>
      <c r="K19" s="28"/>
      <c r="L19" s="28"/>
      <c r="M19" s="28"/>
      <c r="N19" s="41" t="s">
        <v>47</v>
      </c>
      <c r="O19" s="62">
        <f>11*P6*P7</f>
        <v>11</v>
      </c>
      <c r="P19" s="28">
        <v>11</v>
      </c>
      <c r="Q19" s="28"/>
      <c r="R19" s="49">
        <f>MIN(R11:R18)</f>
        <v>6.9590643274853647E-2</v>
      </c>
      <c r="S19" s="63">
        <f>SUM(S11:S18)</f>
        <v>10.930409356725146</v>
      </c>
      <c r="T19" s="63"/>
      <c r="U19" s="63"/>
      <c r="V19" s="63"/>
      <c r="W19" s="63"/>
      <c r="X19" s="63"/>
      <c r="Y19" s="88"/>
    </row>
    <row r="20" spans="3:29" ht="20" customHeight="1">
      <c r="C20"/>
      <c r="D20"/>
      <c r="E20" s="34" t="e">
        <f>GETPIVOTDATA("Количество",#REF!,"Номенклатура","Полотенце махровое белый ФИРМА 70*40 L")</f>
        <v>#REF!</v>
      </c>
      <c r="F20" s="59" t="e">
        <f>GETPIVOTDATA("Количество",#REF!,"Номенклатура","Наволочка бязь белый 60*60 L")-G20</f>
        <v>#REF!</v>
      </c>
      <c r="G20" s="54">
        <f>IFERROR(VLOOKUP(#REF!,#REF!,2,0),0)+IFERROR(VLOOKUP(#REF!,#REF!,2,0),0)</f>
        <v>0</v>
      </c>
      <c r="I20" s="15"/>
      <c r="O20" s="15"/>
      <c r="P20" s="15"/>
      <c r="Q20" s="15"/>
      <c r="AB20" s="52"/>
    </row>
    <row r="21" spans="3:29" ht="20" customHeight="1">
      <c r="C21"/>
      <c r="D21"/>
      <c r="E21" s="54"/>
      <c r="F21" s="54"/>
      <c r="G21" s="54"/>
      <c r="I21" s="15"/>
      <c r="O21" s="15"/>
      <c r="P21" s="60"/>
      <c r="Q21" s="15"/>
    </row>
    <row r="22" spans="3:29" ht="20" customHeight="1" thickBot="1">
      <c r="C22"/>
      <c r="D22"/>
      <c r="E22" s="54"/>
      <c r="F22" s="54"/>
      <c r="G22" s="54"/>
      <c r="I22" s="15"/>
      <c r="O22" s="15"/>
      <c r="P22" s="15"/>
      <c r="Q22" s="15"/>
      <c r="Y22" s="15"/>
    </row>
    <row r="23" spans="3:29" ht="20" customHeight="1">
      <c r="C23"/>
      <c r="D23"/>
      <c r="E23" s="54"/>
      <c r="F23" s="54"/>
      <c r="G23" s="54"/>
      <c r="I23" s="10"/>
      <c r="J23" s="11"/>
      <c r="K23" s="11"/>
      <c r="L23" s="11"/>
      <c r="M23" s="11"/>
      <c r="N23" s="11"/>
      <c r="O23" s="40" t="s">
        <v>48</v>
      </c>
      <c r="P23" s="11"/>
      <c r="Q23" s="11"/>
      <c r="R23" s="11"/>
      <c r="S23" s="12"/>
      <c r="T23" s="82"/>
      <c r="U23" s="12"/>
      <c r="V23" s="12"/>
      <c r="W23" s="12"/>
      <c r="X23" s="15"/>
      <c r="Y23" s="15"/>
    </row>
    <row r="24" spans="3:29" ht="20" customHeight="1">
      <c r="C24"/>
      <c r="D24"/>
      <c r="E24" s="54"/>
      <c r="F24" s="54"/>
      <c r="G24" s="54"/>
      <c r="I24" s="13"/>
      <c r="J24" s="15"/>
      <c r="K24" s="15"/>
      <c r="L24" s="15"/>
      <c r="M24" s="15"/>
      <c r="N24" s="15"/>
      <c r="O24" s="14"/>
      <c r="P24" s="15"/>
      <c r="Q24" s="15"/>
      <c r="R24" s="15"/>
      <c r="S24" s="16"/>
      <c r="T24" s="83"/>
      <c r="U24" s="16"/>
      <c r="V24" s="16"/>
      <c r="W24" s="16"/>
      <c r="X24" s="15"/>
      <c r="Y24" s="15"/>
    </row>
    <row r="25" spans="3:29" ht="20" customHeight="1">
      <c r="C25"/>
      <c r="D25"/>
      <c r="E25" s="54"/>
      <c r="F25" s="54"/>
      <c r="G25" s="54"/>
      <c r="I25" s="13"/>
      <c r="J25" s="15"/>
      <c r="K25" s="15"/>
      <c r="L25" s="15"/>
      <c r="M25" s="15"/>
      <c r="N25" s="15"/>
      <c r="O25" s="74" t="s">
        <v>69</v>
      </c>
      <c r="P25" s="81" t="s">
        <v>6</v>
      </c>
      <c r="Q25" s="15"/>
      <c r="R25" s="15"/>
      <c r="S25" s="16"/>
      <c r="T25" s="83"/>
      <c r="U25" s="16"/>
      <c r="V25" s="16"/>
      <c r="W25" s="16"/>
      <c r="X25" s="15"/>
      <c r="Y25" s="15"/>
    </row>
    <row r="26" spans="3:29" ht="20" customHeight="1">
      <c r="C26"/>
      <c r="D26"/>
      <c r="E26" s="54"/>
      <c r="F26" s="54"/>
      <c r="G26" s="54"/>
      <c r="I26" s="13"/>
      <c r="J26" s="15"/>
      <c r="K26" s="15"/>
      <c r="L26" s="15"/>
      <c r="M26" s="15"/>
      <c r="N26" s="15"/>
      <c r="O26" s="24" t="s">
        <v>45</v>
      </c>
      <c r="P26" s="25">
        <v>1</v>
      </c>
      <c r="Q26" s="15"/>
      <c r="R26" s="15"/>
      <c r="S26" s="16"/>
      <c r="T26" s="83"/>
      <c r="U26" s="16"/>
      <c r="V26" s="16"/>
      <c r="W26" s="16"/>
      <c r="X26" s="15"/>
      <c r="Y26" s="15"/>
    </row>
    <row r="27" spans="3:29" ht="20" customHeight="1">
      <c r="C27"/>
      <c r="D27"/>
      <c r="E27" s="54"/>
      <c r="F27" s="54"/>
      <c r="G27" s="54"/>
      <c r="I27" s="13"/>
      <c r="J27" s="14"/>
      <c r="K27" s="15"/>
      <c r="L27" s="15"/>
      <c r="M27" s="15"/>
      <c r="N27" s="15"/>
      <c r="O27" s="24" t="s">
        <v>46</v>
      </c>
      <c r="P27" s="25">
        <v>1</v>
      </c>
      <c r="Q27" s="15"/>
      <c r="R27" s="15"/>
      <c r="S27" s="16"/>
      <c r="T27" s="83"/>
      <c r="U27" s="78"/>
      <c r="V27" s="16"/>
      <c r="W27" s="16"/>
      <c r="X27" s="15"/>
      <c r="Y27" s="15"/>
      <c r="Z27" s="9" t="s">
        <v>54</v>
      </c>
      <c r="AB27" s="20" t="s">
        <v>55</v>
      </c>
      <c r="AC27" s="77" t="s">
        <v>65</v>
      </c>
    </row>
    <row r="28" spans="3:29" ht="20" customHeight="1" thickBot="1">
      <c r="C28"/>
      <c r="D28"/>
      <c r="E28" s="54"/>
      <c r="F28" s="54"/>
      <c r="G28" s="54"/>
      <c r="I28" s="13"/>
      <c r="J28" s="15"/>
      <c r="K28" s="15"/>
      <c r="L28" s="15"/>
      <c r="M28" s="15"/>
      <c r="N28" s="15"/>
      <c r="O28" s="15"/>
      <c r="P28" s="15"/>
      <c r="Q28" s="15"/>
      <c r="R28" s="15"/>
      <c r="S28" s="16"/>
      <c r="T28" s="84"/>
      <c r="U28" s="85"/>
      <c r="V28" s="29"/>
      <c r="W28" s="29"/>
      <c r="X28" s="15"/>
      <c r="Y28" s="15"/>
      <c r="AB28" s="20" t="s">
        <v>56</v>
      </c>
      <c r="AC28" s="77" t="s">
        <v>64</v>
      </c>
    </row>
    <row r="29" spans="3:29" ht="20" customHeight="1">
      <c r="E29" s="54"/>
      <c r="F29" s="54"/>
      <c r="G29" s="54"/>
      <c r="I29" s="13"/>
      <c r="J29" s="93" t="s">
        <v>38</v>
      </c>
      <c r="K29" s="95" t="s">
        <v>39</v>
      </c>
      <c r="L29" s="96"/>
      <c r="M29" s="35"/>
      <c r="N29" s="93" t="s">
        <v>10</v>
      </c>
      <c r="O29" s="93" t="s">
        <v>9</v>
      </c>
      <c r="P29" s="97" t="s">
        <v>49</v>
      </c>
      <c r="Q29" s="97" t="s">
        <v>40</v>
      </c>
      <c r="R29" s="97" t="s">
        <v>71</v>
      </c>
      <c r="S29" s="91" t="s">
        <v>52</v>
      </c>
      <c r="T29" s="98" t="s">
        <v>67</v>
      </c>
      <c r="U29" s="98"/>
      <c r="V29" s="98" t="s">
        <v>68</v>
      </c>
      <c r="W29" s="98" t="s">
        <v>70</v>
      </c>
      <c r="X29" s="91" t="s">
        <v>73</v>
      </c>
      <c r="Y29" s="91" t="s">
        <v>72</v>
      </c>
      <c r="AB29" s="20" t="s">
        <v>58</v>
      </c>
    </row>
    <row r="30" spans="3:29" ht="20" customHeight="1">
      <c r="E30" s="54"/>
      <c r="F30" s="54"/>
      <c r="G30" s="54"/>
      <c r="I30" s="13"/>
      <c r="J30" s="94"/>
      <c r="K30" s="18" t="s">
        <v>42</v>
      </c>
      <c r="L30" s="19" t="s">
        <v>43</v>
      </c>
      <c r="M30" s="35"/>
      <c r="N30" s="94"/>
      <c r="O30" s="94"/>
      <c r="P30" s="94"/>
      <c r="Q30" s="94"/>
      <c r="R30" s="94"/>
      <c r="S30" s="92"/>
      <c r="T30" s="92"/>
      <c r="U30" s="92"/>
      <c r="V30" s="92"/>
      <c r="W30" s="92"/>
      <c r="X30" s="92"/>
      <c r="Y30" s="92"/>
      <c r="AB30" s="20" t="s">
        <v>57</v>
      </c>
    </row>
    <row r="31" spans="3:29" ht="20" customHeight="1">
      <c r="E31" s="54"/>
      <c r="F31" s="54"/>
      <c r="G31" s="54"/>
      <c r="I31" s="13"/>
      <c r="J31" s="20" t="s">
        <v>2</v>
      </c>
      <c r="K31" s="20">
        <v>5800</v>
      </c>
      <c r="L31" s="30">
        <f>K31*P26*P27</f>
        <v>5800</v>
      </c>
      <c r="M31" s="36"/>
      <c r="N31" s="37">
        <v>1</v>
      </c>
      <c r="O31" s="20" t="s">
        <v>55</v>
      </c>
      <c r="P31" s="50">
        <v>19800</v>
      </c>
      <c r="Q31" s="21">
        <v>4280</v>
      </c>
      <c r="R31" s="61">
        <v>8.6222222222222218</v>
      </c>
      <c r="S31" s="61">
        <v>2.3777777777777778</v>
      </c>
      <c r="T31" s="79" t="s">
        <v>75</v>
      </c>
      <c r="U31" s="79" t="s">
        <v>76</v>
      </c>
      <c r="V31" s="80">
        <v>47</v>
      </c>
      <c r="W31" s="80" t="s">
        <v>77</v>
      </c>
      <c r="X31" s="86">
        <v>0.33333333333333331</v>
      </c>
      <c r="Y31" s="86">
        <v>0.44930555555555551</v>
      </c>
      <c r="AB31" s="20" t="s">
        <v>59</v>
      </c>
    </row>
    <row r="32" spans="3:29" ht="20" customHeight="1">
      <c r="E32" s="54"/>
      <c r="F32" s="54"/>
      <c r="G32" s="54"/>
      <c r="I32" s="13"/>
      <c r="J32" s="21" t="s">
        <v>4</v>
      </c>
      <c r="K32" s="21">
        <v>2650</v>
      </c>
      <c r="L32" s="31">
        <f>K32*P26*P27</f>
        <v>2650</v>
      </c>
      <c r="M32" s="36"/>
      <c r="N32" s="37">
        <v>2</v>
      </c>
      <c r="O32" s="20" t="s">
        <v>56</v>
      </c>
      <c r="P32" s="50">
        <v>6552.8888888888887</v>
      </c>
      <c r="Q32" s="21">
        <v>6500</v>
      </c>
      <c r="R32" s="61">
        <v>6.9590643274853647E-2</v>
      </c>
      <c r="S32" s="61">
        <v>8.5526315789473681</v>
      </c>
      <c r="T32" s="79" t="s">
        <v>78</v>
      </c>
      <c r="U32" s="79" t="s">
        <v>79</v>
      </c>
      <c r="V32" s="80">
        <v>22</v>
      </c>
      <c r="W32" s="80" t="s">
        <v>80</v>
      </c>
      <c r="X32" s="86">
        <v>0.44930555555555551</v>
      </c>
      <c r="Y32" s="86">
        <v>0.79791666666666661</v>
      </c>
    </row>
    <row r="33" spans="5:25" ht="20" customHeight="1">
      <c r="E33" s="54"/>
      <c r="F33" s="54"/>
      <c r="G33" s="54"/>
      <c r="I33" s="13"/>
      <c r="J33" s="21" t="s">
        <v>1</v>
      </c>
      <c r="K33" s="21">
        <v>19800</v>
      </c>
      <c r="L33" s="31">
        <f>K33*P26*P27</f>
        <v>19800</v>
      </c>
      <c r="M33" s="36"/>
      <c r="N33" s="37">
        <v>3</v>
      </c>
      <c r="O33" s="20"/>
      <c r="P33" s="50" t="str">
        <f>IFERROR(($P$26*$P$27*O40-S32)*$P$26*$P$27*VLOOKUP(O33,$AB$4:$AC$17,2,0)," ")</f>
        <v xml:space="preserve"> </v>
      </c>
      <c r="Q33" s="21"/>
      <c r="R33" s="61">
        <f>IFERROR(R32-S33," ")</f>
        <v>6.9590643274853647E-2</v>
      </c>
      <c r="S33" s="61">
        <f t="shared" ref="S33:S36" si="8">IFERROR(Q33*(P27*P28*O40-S32)/P33,0)</f>
        <v>0</v>
      </c>
      <c r="T33" s="79" t="str">
        <f t="shared" ref="T32:T38" si="9">LEFT(S33,1)</f>
        <v>0</v>
      </c>
      <c r="U33" s="79" t="str">
        <f t="shared" ref="U32:U38" si="10">RIGHT(S33,2)</f>
        <v>0</v>
      </c>
      <c r="V33" s="80">
        <f t="shared" ref="V32:V38" si="11">ROUND(U33*60/100,0)</f>
        <v>0</v>
      </c>
      <c r="W33" s="80" t="str">
        <f t="shared" ref="W32:W38" si="12">CONCATENATE(T33,":",V33)</f>
        <v>0:0</v>
      </c>
      <c r="X33" s="86"/>
      <c r="Y33" s="86">
        <f t="shared" ref="Y32:Y38" si="13">IFERROR(X33+W33," ")</f>
        <v>0</v>
      </c>
    </row>
    <row r="34" spans="5:25" ht="20" customHeight="1">
      <c r="E34" s="54"/>
      <c r="F34" s="54"/>
      <c r="G34" s="54"/>
      <c r="I34" s="13"/>
      <c r="J34" s="21" t="s">
        <v>44</v>
      </c>
      <c r="K34" s="22">
        <v>7950</v>
      </c>
      <c r="L34" s="32">
        <f>K34*P26*P27</f>
        <v>7950</v>
      </c>
      <c r="M34" s="36"/>
      <c r="N34" s="37">
        <v>4</v>
      </c>
      <c r="O34" s="20"/>
      <c r="P34" s="50" t="str">
        <f t="shared" ref="P34:P38" si="14">IFERROR(($P$26*$P$27*O41-S33)*$P$26*$P$27*VLOOKUP(O34,$AB$4:$AC$17,2,0)," ")</f>
        <v xml:space="preserve"> </v>
      </c>
      <c r="Q34" s="21"/>
      <c r="R34" s="61">
        <f t="shared" ref="R34:R38" si="15">IFERROR(R33-S34," ")</f>
        <v>6.9590643274853647E-2</v>
      </c>
      <c r="S34" s="61">
        <f t="shared" si="8"/>
        <v>0</v>
      </c>
      <c r="T34" s="79" t="str">
        <f t="shared" si="9"/>
        <v>0</v>
      </c>
      <c r="U34" s="79" t="str">
        <f t="shared" si="10"/>
        <v>0</v>
      </c>
      <c r="V34" s="80">
        <f t="shared" si="11"/>
        <v>0</v>
      </c>
      <c r="W34" s="80" t="str">
        <f t="shared" si="12"/>
        <v>0:0</v>
      </c>
      <c r="X34" s="86"/>
      <c r="Y34" s="86">
        <f t="shared" si="13"/>
        <v>0</v>
      </c>
    </row>
    <row r="35" spans="5:25" ht="20" customHeight="1">
      <c r="E35" s="54"/>
      <c r="F35" s="54"/>
      <c r="G35" s="54"/>
      <c r="I35" s="13"/>
      <c r="J35" s="15"/>
      <c r="K35" s="23"/>
      <c r="L35" s="23"/>
      <c r="M35" s="15"/>
      <c r="N35" s="37">
        <v>5</v>
      </c>
      <c r="O35" s="20"/>
      <c r="P35" s="50" t="str">
        <f t="shared" si="14"/>
        <v xml:space="preserve"> </v>
      </c>
      <c r="Q35" s="21"/>
      <c r="R35" s="61">
        <f t="shared" si="15"/>
        <v>6.9590643274853647E-2</v>
      </c>
      <c r="S35" s="61">
        <f t="shared" si="8"/>
        <v>0</v>
      </c>
      <c r="T35" s="79" t="str">
        <f t="shared" si="9"/>
        <v>0</v>
      </c>
      <c r="U35" s="79" t="str">
        <f t="shared" si="10"/>
        <v>0</v>
      </c>
      <c r="V35" s="80">
        <f t="shared" si="11"/>
        <v>0</v>
      </c>
      <c r="W35" s="80" t="str">
        <f>CONCATENATE(T35,":",V35)</f>
        <v>0:0</v>
      </c>
      <c r="X35" s="86"/>
      <c r="Y35" s="86">
        <f t="shared" si="13"/>
        <v>0</v>
      </c>
    </row>
    <row r="36" spans="5:25" ht="20" customHeight="1">
      <c r="E36" s="54"/>
      <c r="F36" s="54"/>
      <c r="G36" s="54"/>
      <c r="I36" s="13"/>
      <c r="J36" s="15"/>
      <c r="K36" s="15"/>
      <c r="L36" s="15"/>
      <c r="M36" s="15"/>
      <c r="N36" s="37">
        <v>6</v>
      </c>
      <c r="O36" s="20"/>
      <c r="P36" s="50" t="str">
        <f t="shared" si="14"/>
        <v xml:space="preserve"> </v>
      </c>
      <c r="Q36" s="21"/>
      <c r="R36" s="61">
        <f t="shared" si="15"/>
        <v>6.9590643274853647E-2</v>
      </c>
      <c r="S36" s="61">
        <f t="shared" si="8"/>
        <v>0</v>
      </c>
      <c r="T36" s="79" t="str">
        <f t="shared" si="9"/>
        <v>0</v>
      </c>
      <c r="U36" s="79" t="str">
        <f t="shared" si="10"/>
        <v>0</v>
      </c>
      <c r="V36" s="80">
        <f t="shared" si="11"/>
        <v>0</v>
      </c>
      <c r="W36" s="80" t="str">
        <f t="shared" si="12"/>
        <v>0:0</v>
      </c>
      <c r="X36" s="86"/>
      <c r="Y36" s="86">
        <f t="shared" si="13"/>
        <v>0</v>
      </c>
    </row>
    <row r="37" spans="5:25" ht="20" customHeight="1">
      <c r="E37" s="54"/>
      <c r="F37" s="54"/>
      <c r="G37" s="54"/>
      <c r="I37" s="13"/>
      <c r="J37" s="15"/>
      <c r="K37" s="15"/>
      <c r="L37" s="15"/>
      <c r="M37" s="15"/>
      <c r="N37" s="37">
        <v>7</v>
      </c>
      <c r="O37" s="20"/>
      <c r="P37" s="50" t="str">
        <f t="shared" si="14"/>
        <v xml:space="preserve"> </v>
      </c>
      <c r="Q37" s="21"/>
      <c r="R37" s="61">
        <f t="shared" si="15"/>
        <v>6.9590643274853647E-2</v>
      </c>
      <c r="S37" s="61">
        <f>IFERROR(Q37*(P31*P32*O46-S36)/P37,0)</f>
        <v>0</v>
      </c>
      <c r="T37" s="79" t="str">
        <f t="shared" si="9"/>
        <v>0</v>
      </c>
      <c r="U37" s="79" t="str">
        <f t="shared" si="10"/>
        <v>0</v>
      </c>
      <c r="V37" s="80">
        <f t="shared" si="11"/>
        <v>0</v>
      </c>
      <c r="W37" s="80" t="str">
        <f t="shared" si="12"/>
        <v>0:0</v>
      </c>
      <c r="X37" s="86"/>
      <c r="Y37" s="86">
        <f t="shared" si="13"/>
        <v>0</v>
      </c>
    </row>
    <row r="38" spans="5:25" ht="20" customHeight="1">
      <c r="E38" s="54"/>
      <c r="F38" s="54"/>
      <c r="G38" s="54"/>
      <c r="I38" s="13"/>
      <c r="J38" s="15"/>
      <c r="K38" s="15"/>
      <c r="L38" s="15"/>
      <c r="M38" s="26"/>
      <c r="N38" s="37">
        <v>8</v>
      </c>
      <c r="O38" s="20"/>
      <c r="P38" s="50" t="str">
        <f t="shared" si="14"/>
        <v xml:space="preserve"> </v>
      </c>
      <c r="Q38" s="21"/>
      <c r="R38" s="61">
        <f t="shared" si="15"/>
        <v>6.9590643274853647E-2</v>
      </c>
      <c r="S38" s="61">
        <f>IFERROR(Q38*(P32*P33*O47-S37)/P38,0)</f>
        <v>0</v>
      </c>
      <c r="T38" s="79" t="str">
        <f t="shared" si="9"/>
        <v>0</v>
      </c>
      <c r="U38" s="79" t="str">
        <f t="shared" si="10"/>
        <v>0</v>
      </c>
      <c r="V38" s="80">
        <f t="shared" si="11"/>
        <v>0</v>
      </c>
      <c r="W38" s="80" t="str">
        <f t="shared" si="12"/>
        <v>0:0</v>
      </c>
      <c r="X38" s="86"/>
      <c r="Y38" s="86">
        <f t="shared" si="13"/>
        <v>0</v>
      </c>
    </row>
    <row r="39" spans="5:25" ht="20" customHeight="1" thickBot="1">
      <c r="E39" s="54"/>
      <c r="F39" s="54"/>
      <c r="G39" s="54"/>
      <c r="I39" s="27"/>
      <c r="J39" s="28"/>
      <c r="K39" s="28"/>
      <c r="L39" s="28"/>
      <c r="M39" s="28"/>
      <c r="N39" s="41" t="s">
        <v>47</v>
      </c>
      <c r="O39" s="62">
        <v>11</v>
      </c>
      <c r="P39" s="28">
        <v>11</v>
      </c>
      <c r="Q39" s="28"/>
      <c r="R39" s="49">
        <f>MIN(R31:R38)</f>
        <v>6.9590643274853647E-2</v>
      </c>
      <c r="S39" s="63">
        <f>SUM(S31:S38)</f>
        <v>10.930409356725146</v>
      </c>
      <c r="T39" s="63"/>
      <c r="U39" s="63"/>
      <c r="V39" s="29"/>
      <c r="W39" s="29"/>
      <c r="X39" s="15"/>
    </row>
    <row r="40" spans="5:25" ht="20" customHeight="1">
      <c r="E40" s="54"/>
      <c r="F40" s="54"/>
      <c r="G40" s="54"/>
    </row>
    <row r="41" spans="5:25" ht="20" customHeight="1">
      <c r="E41" s="54"/>
      <c r="F41" s="54"/>
      <c r="G41" s="54"/>
    </row>
    <row r="42" spans="5:25" ht="20" customHeight="1">
      <c r="E42" s="54"/>
      <c r="F42" s="54"/>
      <c r="G42" s="54"/>
    </row>
    <row r="43" spans="5:25" ht="20" customHeight="1">
      <c r="E43" s="54"/>
      <c r="F43" s="54"/>
      <c r="G43" s="54"/>
    </row>
    <row r="44" spans="5:25" ht="20" customHeight="1">
      <c r="E44" s="54"/>
      <c r="F44" s="54"/>
      <c r="G44" s="54"/>
    </row>
    <row r="45" spans="5:25" ht="20" customHeight="1">
      <c r="E45" s="54"/>
      <c r="F45" s="54"/>
      <c r="G45" s="54"/>
    </row>
    <row r="46" spans="5:25" ht="20" customHeight="1">
      <c r="E46" s="54"/>
      <c r="F46" s="54"/>
      <c r="G46" s="54"/>
    </row>
    <row r="47" spans="5:25" ht="20" customHeight="1">
      <c r="E47" s="54"/>
      <c r="F47" s="54"/>
      <c r="G47" s="54"/>
    </row>
    <row r="48" spans="5:25" ht="20" customHeight="1">
      <c r="E48" s="54"/>
      <c r="F48" s="54"/>
      <c r="G48" s="54"/>
    </row>
    <row r="49" spans="5:7" ht="20" customHeight="1">
      <c r="E49" s="54"/>
      <c r="F49" s="54"/>
      <c r="G49" s="54"/>
    </row>
    <row r="50" spans="5:7" ht="20" customHeight="1">
      <c r="E50" s="54"/>
      <c r="F50" s="54"/>
      <c r="G50" s="54"/>
    </row>
    <row r="51" spans="5:7" ht="20" customHeight="1">
      <c r="E51" s="54"/>
      <c r="F51" s="54"/>
      <c r="G51" s="54"/>
    </row>
    <row r="52" spans="5:7" ht="18.5">
      <c r="E52" s="54"/>
      <c r="F52" s="54"/>
      <c r="G52" s="54"/>
    </row>
    <row r="53" spans="5:7" ht="18.5">
      <c r="E53" s="54"/>
      <c r="F53" s="54"/>
      <c r="G53" s="54"/>
    </row>
    <row r="54" spans="5:7" ht="18.5">
      <c r="E54" s="54"/>
      <c r="F54" s="54"/>
      <c r="G54" s="54"/>
    </row>
    <row r="55" spans="5:7" ht="18.5">
      <c r="E55" s="54"/>
      <c r="F55" s="54"/>
      <c r="G55" s="54"/>
    </row>
    <row r="56" spans="5:7" ht="18.5">
      <c r="E56" s="54"/>
      <c r="F56" s="54"/>
      <c r="G56" s="54"/>
    </row>
    <row r="57" spans="5:7" ht="18.5">
      <c r="E57" s="54"/>
      <c r="F57" s="54"/>
      <c r="G57" s="54"/>
    </row>
    <row r="58" spans="5:7" ht="18.5">
      <c r="E58" s="54"/>
      <c r="F58" s="54"/>
      <c r="G58" s="54"/>
    </row>
    <row r="59" spans="5:7" ht="18.5">
      <c r="E59" s="54"/>
      <c r="F59" s="54"/>
      <c r="G59" s="54"/>
    </row>
    <row r="60" spans="5:7" ht="18.5">
      <c r="E60" s="54"/>
      <c r="F60" s="54"/>
      <c r="G60" s="54"/>
    </row>
    <row r="61" spans="5:7" ht="18.5">
      <c r="E61" s="54"/>
      <c r="F61" s="54"/>
      <c r="G61" s="54"/>
    </row>
    <row r="62" spans="5:7" ht="18.5">
      <c r="E62" s="54"/>
      <c r="F62" s="54"/>
      <c r="G62" s="54"/>
    </row>
    <row r="63" spans="5:7" ht="18.5">
      <c r="E63" s="54"/>
      <c r="F63" s="54"/>
      <c r="G63" s="54"/>
    </row>
    <row r="64" spans="5:7" ht="18.5">
      <c r="E64" s="54"/>
      <c r="F64" s="54"/>
      <c r="G64" s="54"/>
    </row>
    <row r="65" spans="5:7" ht="18.5">
      <c r="E65" s="54"/>
      <c r="F65" s="54"/>
      <c r="G65" s="54"/>
    </row>
    <row r="66" spans="5:7" ht="18.5">
      <c r="E66" s="54"/>
      <c r="F66" s="54"/>
      <c r="G66" s="54"/>
    </row>
    <row r="67" spans="5:7" ht="18.5">
      <c r="E67" s="54"/>
      <c r="F67" s="54"/>
      <c r="G67" s="54"/>
    </row>
    <row r="68" spans="5:7" ht="18.5">
      <c r="E68" s="54"/>
      <c r="F68" s="54"/>
      <c r="G68" s="54"/>
    </row>
    <row r="69" spans="5:7" ht="18.5">
      <c r="E69" s="54"/>
      <c r="F69" s="54"/>
      <c r="G69" s="54"/>
    </row>
    <row r="70" spans="5:7" ht="18.5">
      <c r="E70" s="54"/>
      <c r="F70" s="54"/>
      <c r="G70" s="54"/>
    </row>
    <row r="71" spans="5:7" ht="18.5">
      <c r="E71" s="54"/>
      <c r="F71" s="54"/>
      <c r="G71" s="54"/>
    </row>
    <row r="72" spans="5:7" ht="18.5">
      <c r="E72" s="54"/>
      <c r="F72" s="54"/>
      <c r="G72" s="54"/>
    </row>
    <row r="73" spans="5:7" ht="18.5">
      <c r="E73" s="54"/>
      <c r="F73" s="54"/>
      <c r="G73" s="54"/>
    </row>
    <row r="74" spans="5:7" ht="18.5">
      <c r="E74" s="54"/>
      <c r="F74" s="54"/>
      <c r="G74" s="54"/>
    </row>
    <row r="75" spans="5:7" ht="18.5">
      <c r="E75" s="54"/>
      <c r="F75" s="54"/>
      <c r="G75" s="54"/>
    </row>
    <row r="76" spans="5:7" ht="18.5">
      <c r="E76" s="54"/>
      <c r="F76" s="54"/>
      <c r="G76" s="54"/>
    </row>
    <row r="77" spans="5:7" ht="18.5">
      <c r="E77" s="54"/>
      <c r="F77" s="54"/>
      <c r="G77" s="54"/>
    </row>
    <row r="78" spans="5:7" ht="18.5">
      <c r="E78" s="54"/>
      <c r="F78" s="54"/>
      <c r="G78" s="54"/>
    </row>
    <row r="79" spans="5:7" ht="18.5">
      <c r="E79" s="54"/>
      <c r="F79" s="54"/>
      <c r="G79" s="54"/>
    </row>
    <row r="80" spans="5:7" ht="18.5">
      <c r="E80" s="54"/>
      <c r="F80" s="54"/>
      <c r="G80" s="54"/>
    </row>
    <row r="81" spans="5:7" ht="18.5">
      <c r="E81" s="54"/>
      <c r="F81" s="54"/>
      <c r="G81" s="54"/>
    </row>
    <row r="82" spans="5:7" ht="18.5">
      <c r="E82" s="54"/>
      <c r="F82" s="54"/>
      <c r="G82" s="54"/>
    </row>
    <row r="83" spans="5:7" ht="18.5">
      <c r="E83" s="54"/>
      <c r="F83" s="54"/>
      <c r="G83" s="54"/>
    </row>
    <row r="84" spans="5:7" ht="18.5">
      <c r="E84" s="54"/>
      <c r="F84" s="54"/>
      <c r="G84" s="54"/>
    </row>
    <row r="85" spans="5:7" ht="18.5">
      <c r="E85" s="54"/>
      <c r="F85" s="54"/>
      <c r="G85" s="54"/>
    </row>
    <row r="86" spans="5:7" ht="18.5">
      <c r="E86" s="54"/>
      <c r="F86" s="54"/>
      <c r="G86" s="54"/>
    </row>
    <row r="87" spans="5:7" ht="18.5">
      <c r="E87" s="54"/>
      <c r="F87" s="54"/>
      <c r="G87" s="54"/>
    </row>
    <row r="88" spans="5:7" ht="18.5">
      <c r="E88" s="54"/>
      <c r="F88" s="54"/>
      <c r="G88" s="54"/>
    </row>
    <row r="89" spans="5:7" ht="18.5">
      <c r="E89" s="54"/>
      <c r="F89" s="54"/>
      <c r="G89" s="54"/>
    </row>
    <row r="90" spans="5:7" ht="18.5">
      <c r="E90" s="54"/>
      <c r="F90" s="54"/>
      <c r="G90" s="54"/>
    </row>
    <row r="91" spans="5:7" ht="18.5">
      <c r="E91" s="54"/>
      <c r="F91" s="54"/>
      <c r="G91" s="54"/>
    </row>
    <row r="92" spans="5:7" ht="18.5">
      <c r="E92" s="54"/>
      <c r="F92" s="54"/>
      <c r="G92" s="54"/>
    </row>
    <row r="93" spans="5:7" ht="18.5">
      <c r="E93" s="54"/>
      <c r="F93" s="54"/>
      <c r="G93" s="54"/>
    </row>
    <row r="94" spans="5:7" ht="18.5">
      <c r="E94" s="54"/>
      <c r="F94" s="54"/>
      <c r="G94" s="54"/>
    </row>
    <row r="95" spans="5:7" ht="18.5">
      <c r="E95" s="54"/>
      <c r="F95" s="54"/>
      <c r="G95" s="54"/>
    </row>
    <row r="96" spans="5:7" ht="18.5">
      <c r="E96" s="54"/>
      <c r="F96" s="54"/>
      <c r="G96" s="54"/>
    </row>
    <row r="97" spans="5:7" ht="18.5">
      <c r="E97" s="54"/>
      <c r="F97" s="54"/>
      <c r="G97" s="54"/>
    </row>
    <row r="98" spans="5:7" ht="18.5">
      <c r="E98" s="54"/>
      <c r="F98" s="54"/>
      <c r="G98" s="54"/>
    </row>
    <row r="99" spans="5:7" ht="18.5">
      <c r="E99" s="54"/>
      <c r="F99" s="54"/>
      <c r="G99" s="54"/>
    </row>
    <row r="100" spans="5:7" ht="18.5">
      <c r="E100" s="54"/>
      <c r="F100" s="54"/>
      <c r="G100" s="54"/>
    </row>
    <row r="101" spans="5:7" ht="18.5">
      <c r="E101" s="54"/>
      <c r="F101" s="54"/>
      <c r="G101" s="54"/>
    </row>
    <row r="102" spans="5:7" ht="18.5">
      <c r="E102" s="54"/>
      <c r="F102" s="54"/>
      <c r="G102" s="54"/>
    </row>
    <row r="103" spans="5:7" ht="18.5">
      <c r="E103" s="54"/>
      <c r="F103" s="54"/>
      <c r="G103" s="54"/>
    </row>
    <row r="104" spans="5:7" ht="18.5">
      <c r="E104" s="54"/>
      <c r="F104" s="54"/>
      <c r="G104" s="54"/>
    </row>
    <row r="105" spans="5:7" ht="18.5">
      <c r="E105" s="54"/>
      <c r="F105" s="54"/>
      <c r="G105" s="54"/>
    </row>
    <row r="106" spans="5:7" ht="18.5">
      <c r="E106" s="54"/>
      <c r="F106" s="54"/>
      <c r="G106" s="54"/>
    </row>
    <row r="107" spans="5:7" ht="18.5">
      <c r="E107" s="54"/>
      <c r="F107" s="54"/>
      <c r="G107" s="54"/>
    </row>
    <row r="108" spans="5:7" ht="18.5">
      <c r="E108" s="54"/>
      <c r="F108" s="54"/>
      <c r="G108" s="54"/>
    </row>
    <row r="109" spans="5:7" ht="18.5">
      <c r="E109" s="54"/>
      <c r="F109" s="54"/>
      <c r="G109" s="54"/>
    </row>
    <row r="110" spans="5:7" ht="18.5">
      <c r="E110" s="54"/>
      <c r="F110" s="54"/>
      <c r="G110" s="54"/>
    </row>
    <row r="111" spans="5:7" ht="18.5">
      <c r="E111" s="54"/>
      <c r="F111" s="54"/>
      <c r="G111" s="54"/>
    </row>
    <row r="112" spans="5:7" ht="18.5">
      <c r="E112" s="54"/>
      <c r="F112" s="54"/>
      <c r="G112" s="54"/>
    </row>
    <row r="113" spans="5:7" ht="18.5">
      <c r="E113" s="54"/>
      <c r="F113" s="54"/>
      <c r="G113" s="54"/>
    </row>
    <row r="114" spans="5:7" ht="18.5">
      <c r="E114" s="54"/>
      <c r="F114" s="54"/>
      <c r="G114" s="54"/>
    </row>
    <row r="115" spans="5:7" ht="18.5">
      <c r="E115" s="54"/>
      <c r="F115" s="54"/>
      <c r="G115" s="54"/>
    </row>
    <row r="116" spans="5:7" ht="18.5">
      <c r="E116" s="54"/>
      <c r="F116" s="54"/>
      <c r="G116" s="54"/>
    </row>
    <row r="117" spans="5:7" ht="18.5">
      <c r="E117" s="54"/>
      <c r="F117" s="54"/>
      <c r="G117" s="54"/>
    </row>
    <row r="118" spans="5:7" ht="18.5">
      <c r="E118" s="54"/>
      <c r="F118" s="54"/>
      <c r="G118" s="54"/>
    </row>
    <row r="119" spans="5:7" ht="18.5">
      <c r="E119" s="54"/>
      <c r="F119" s="54"/>
      <c r="G119" s="54"/>
    </row>
    <row r="120" spans="5:7" ht="18.5">
      <c r="E120" s="54"/>
      <c r="F120" s="54"/>
      <c r="G120" s="54"/>
    </row>
    <row r="121" spans="5:7" ht="18.5">
      <c r="E121" s="54"/>
      <c r="F121" s="54"/>
      <c r="G121" s="54"/>
    </row>
    <row r="122" spans="5:7" ht="18.5">
      <c r="E122" s="54"/>
      <c r="F122" s="54"/>
      <c r="G122" s="54"/>
    </row>
    <row r="123" spans="5:7" ht="18.5">
      <c r="E123" s="54"/>
      <c r="F123" s="54"/>
      <c r="G123" s="54"/>
    </row>
    <row r="124" spans="5:7" ht="18.5">
      <c r="E124" s="54"/>
      <c r="F124" s="54"/>
      <c r="G124" s="54"/>
    </row>
    <row r="125" spans="5:7" ht="18.5">
      <c r="E125" s="54"/>
      <c r="F125" s="54"/>
      <c r="G125" s="54"/>
    </row>
    <row r="126" spans="5:7" ht="18.5">
      <c r="E126" s="54"/>
      <c r="F126" s="54"/>
      <c r="G126" s="54"/>
    </row>
    <row r="127" spans="5:7" ht="18.5">
      <c r="E127" s="54"/>
      <c r="F127" s="54"/>
      <c r="G127" s="54"/>
    </row>
    <row r="128" spans="5:7" ht="18.5">
      <c r="E128" s="54"/>
      <c r="F128" s="54"/>
      <c r="G128" s="54"/>
    </row>
    <row r="129" spans="5:7" ht="18.5">
      <c r="E129" s="54"/>
      <c r="F129" s="54"/>
      <c r="G129" s="54"/>
    </row>
    <row r="130" spans="5:7" ht="18.5">
      <c r="E130" s="54"/>
      <c r="F130" s="54"/>
      <c r="G130" s="54"/>
    </row>
    <row r="131" spans="5:7" ht="18.5">
      <c r="E131" s="54"/>
      <c r="F131" s="54"/>
      <c r="G131" s="54"/>
    </row>
    <row r="132" spans="5:7" ht="18.5">
      <c r="E132" s="54"/>
      <c r="F132" s="54"/>
      <c r="G132" s="54"/>
    </row>
    <row r="133" spans="5:7" ht="18.5">
      <c r="E133" s="54"/>
      <c r="F133" s="54"/>
      <c r="G133" s="54"/>
    </row>
    <row r="134" spans="5:7" ht="18.5">
      <c r="E134" s="54"/>
      <c r="F134" s="54"/>
      <c r="G134" s="54"/>
    </row>
    <row r="135" spans="5:7" ht="18.5">
      <c r="E135" s="54"/>
      <c r="F135" s="54"/>
      <c r="G135" s="54"/>
    </row>
    <row r="136" spans="5:7" ht="18.5">
      <c r="E136" s="54"/>
      <c r="F136" s="54"/>
      <c r="G136" s="54"/>
    </row>
    <row r="137" spans="5:7" ht="18.5">
      <c r="E137" s="54"/>
      <c r="F137" s="54"/>
      <c r="G137" s="54"/>
    </row>
    <row r="138" spans="5:7" ht="18.5">
      <c r="E138" s="54"/>
      <c r="F138" s="54"/>
      <c r="G138" s="54"/>
    </row>
    <row r="139" spans="5:7" ht="18.5">
      <c r="E139" s="54"/>
      <c r="F139" s="54"/>
      <c r="G139" s="54"/>
    </row>
    <row r="140" spans="5:7" ht="18.5">
      <c r="E140" s="54"/>
      <c r="F140" s="54"/>
      <c r="G140" s="54"/>
    </row>
    <row r="141" spans="5:7" ht="18.5">
      <c r="E141" s="54"/>
      <c r="F141" s="54"/>
      <c r="G141" s="54"/>
    </row>
    <row r="142" spans="5:7" ht="18.5">
      <c r="E142" s="54"/>
      <c r="F142" s="54"/>
      <c r="G142" s="54"/>
    </row>
    <row r="143" spans="5:7" ht="18.5">
      <c r="E143" s="54"/>
      <c r="F143" s="54"/>
      <c r="G143" s="54"/>
    </row>
    <row r="144" spans="5:7" ht="18.5">
      <c r="E144" s="54"/>
      <c r="F144" s="54"/>
      <c r="G144" s="54"/>
    </row>
    <row r="145" spans="5:7" ht="18.5">
      <c r="E145" s="54"/>
      <c r="F145" s="54"/>
      <c r="G145" s="54"/>
    </row>
    <row r="146" spans="5:7" ht="18.5">
      <c r="E146" s="54"/>
      <c r="F146" s="54"/>
      <c r="G146" s="54"/>
    </row>
    <row r="147" spans="5:7" ht="18.5">
      <c r="E147" s="54"/>
      <c r="F147" s="54"/>
      <c r="G147" s="54"/>
    </row>
    <row r="148" spans="5:7" ht="18.5">
      <c r="E148" s="54"/>
      <c r="F148" s="54"/>
      <c r="G148" s="54"/>
    </row>
    <row r="149" spans="5:7" ht="18.5">
      <c r="E149" s="54"/>
      <c r="F149" s="54"/>
      <c r="G149" s="54"/>
    </row>
    <row r="150" spans="5:7" ht="18.5">
      <c r="E150" s="54"/>
      <c r="F150" s="54"/>
      <c r="G150" s="54"/>
    </row>
    <row r="151" spans="5:7" ht="18.5">
      <c r="E151" s="54"/>
      <c r="F151" s="54"/>
      <c r="G151" s="54"/>
    </row>
    <row r="152" spans="5:7" ht="18.5">
      <c r="E152" s="54"/>
      <c r="F152" s="54"/>
      <c r="G152" s="54"/>
    </row>
    <row r="153" spans="5:7" ht="18.5">
      <c r="E153" s="54"/>
      <c r="F153" s="54"/>
      <c r="G153" s="54"/>
    </row>
    <row r="154" spans="5:7" ht="18.5">
      <c r="E154" s="54"/>
      <c r="F154" s="54"/>
      <c r="G154" s="54"/>
    </row>
    <row r="155" spans="5:7" ht="18.5">
      <c r="E155" s="54"/>
      <c r="F155" s="54"/>
      <c r="G155" s="54"/>
    </row>
    <row r="156" spans="5:7" ht="18.5">
      <c r="E156" s="54"/>
      <c r="F156" s="54"/>
      <c r="G156" s="54"/>
    </row>
    <row r="157" spans="5:7" ht="18.5">
      <c r="E157" s="54"/>
      <c r="F157" s="54"/>
      <c r="G157" s="54"/>
    </row>
    <row r="158" spans="5:7" ht="18.5">
      <c r="E158" s="54"/>
      <c r="F158" s="54"/>
      <c r="G158" s="54"/>
    </row>
    <row r="159" spans="5:7" ht="18.5">
      <c r="E159" s="54"/>
      <c r="F159" s="54"/>
      <c r="G159" s="54"/>
    </row>
    <row r="160" spans="5:7" ht="18.5">
      <c r="E160" s="54"/>
      <c r="F160" s="54"/>
      <c r="G160" s="54"/>
    </row>
    <row r="161" spans="5:7" ht="18.5">
      <c r="E161" s="54"/>
      <c r="F161" s="54"/>
      <c r="G161" s="54"/>
    </row>
    <row r="162" spans="5:7" ht="18.5">
      <c r="E162" s="54"/>
      <c r="F162" s="54"/>
      <c r="G162" s="54"/>
    </row>
    <row r="163" spans="5:7" ht="18.5">
      <c r="E163" s="54"/>
      <c r="F163" s="54"/>
      <c r="G163" s="54"/>
    </row>
    <row r="164" spans="5:7" ht="18.5">
      <c r="E164" s="54"/>
      <c r="F164" s="54"/>
      <c r="G164" s="54"/>
    </row>
    <row r="165" spans="5:7" ht="18.5">
      <c r="E165" s="54"/>
      <c r="F165" s="54"/>
      <c r="G165" s="54"/>
    </row>
    <row r="166" spans="5:7" ht="18.5">
      <c r="E166" s="54"/>
      <c r="F166" s="54"/>
      <c r="G166" s="54"/>
    </row>
    <row r="167" spans="5:7" ht="18.5">
      <c r="E167" s="54"/>
      <c r="F167" s="54"/>
      <c r="G167" s="54"/>
    </row>
    <row r="168" spans="5:7" ht="18.5">
      <c r="E168" s="54"/>
      <c r="F168" s="54"/>
      <c r="G168" s="54"/>
    </row>
    <row r="169" spans="5:7" ht="18.5">
      <c r="E169" s="54"/>
      <c r="F169" s="54"/>
      <c r="G169" s="54"/>
    </row>
    <row r="170" spans="5:7" ht="18.5">
      <c r="E170" s="54"/>
      <c r="F170" s="54"/>
      <c r="G170" s="54"/>
    </row>
    <row r="171" spans="5:7" ht="18.5">
      <c r="E171" s="54"/>
      <c r="F171" s="54"/>
      <c r="G171" s="54"/>
    </row>
    <row r="172" spans="5:7" ht="18.5">
      <c r="E172" s="54"/>
      <c r="F172" s="54"/>
      <c r="G172" s="54"/>
    </row>
    <row r="173" spans="5:7" ht="18.5">
      <c r="E173" s="54"/>
      <c r="F173" s="54"/>
      <c r="G173" s="54"/>
    </row>
    <row r="174" spans="5:7" ht="18.5">
      <c r="E174" s="54"/>
      <c r="F174" s="54"/>
      <c r="G174" s="54"/>
    </row>
    <row r="175" spans="5:7" ht="18.5">
      <c r="E175" s="54"/>
      <c r="F175" s="54"/>
      <c r="G175" s="54"/>
    </row>
    <row r="176" spans="5:7" ht="18.5">
      <c r="E176" s="54"/>
      <c r="F176" s="54"/>
      <c r="G176" s="54"/>
    </row>
    <row r="177" spans="5:7" ht="18.5">
      <c r="E177" s="54"/>
      <c r="F177" s="54"/>
      <c r="G177" s="54"/>
    </row>
    <row r="178" spans="5:7" ht="18.5">
      <c r="E178" s="54"/>
      <c r="F178" s="54"/>
      <c r="G178" s="54"/>
    </row>
    <row r="179" spans="5:7" ht="18.5">
      <c r="E179" s="54"/>
      <c r="F179" s="54"/>
      <c r="G179" s="54"/>
    </row>
    <row r="180" spans="5:7" ht="18.5">
      <c r="E180" s="54"/>
      <c r="F180" s="54"/>
      <c r="G180" s="54"/>
    </row>
    <row r="181" spans="5:7" ht="18.5">
      <c r="E181" s="54"/>
      <c r="F181" s="54"/>
      <c r="G181" s="54"/>
    </row>
    <row r="182" spans="5:7" ht="18.5">
      <c r="E182" s="54"/>
      <c r="F182" s="54"/>
      <c r="G182" s="54"/>
    </row>
    <row r="183" spans="5:7" ht="18.5">
      <c r="E183" s="54"/>
      <c r="F183" s="54"/>
      <c r="G183" s="54"/>
    </row>
    <row r="184" spans="5:7" ht="18.5">
      <c r="E184" s="54"/>
      <c r="F184" s="54"/>
      <c r="G184" s="54"/>
    </row>
    <row r="185" spans="5:7" ht="18.5">
      <c r="E185" s="54"/>
      <c r="F185" s="54"/>
      <c r="G185" s="54"/>
    </row>
    <row r="186" spans="5:7" ht="18.5">
      <c r="E186" s="54"/>
      <c r="F186" s="54"/>
      <c r="G186" s="54"/>
    </row>
    <row r="187" spans="5:7" ht="18.5">
      <c r="E187" s="54"/>
      <c r="F187" s="54"/>
      <c r="G187" s="54"/>
    </row>
    <row r="188" spans="5:7" ht="18.5">
      <c r="E188" s="54"/>
      <c r="F188" s="54"/>
      <c r="G188" s="54"/>
    </row>
    <row r="189" spans="5:7" ht="18.5">
      <c r="E189" s="54"/>
      <c r="F189" s="54"/>
      <c r="G189" s="54"/>
    </row>
    <row r="190" spans="5:7" ht="18.5">
      <c r="E190" s="54"/>
      <c r="F190" s="54"/>
      <c r="G190" s="54"/>
    </row>
    <row r="191" spans="5:7" ht="18.5">
      <c r="E191" s="54"/>
      <c r="F191" s="54"/>
      <c r="G191" s="54"/>
    </row>
    <row r="192" spans="5:7" ht="18.5">
      <c r="E192" s="54"/>
      <c r="F192" s="54"/>
      <c r="G192" s="54"/>
    </row>
    <row r="193" spans="5:7" ht="18.5">
      <c r="E193" s="54"/>
      <c r="F193" s="54"/>
      <c r="G193" s="54"/>
    </row>
    <row r="194" spans="5:7" ht="18.5">
      <c r="E194" s="54"/>
      <c r="F194" s="54"/>
      <c r="G194" s="54"/>
    </row>
    <row r="195" spans="5:7" ht="18.5">
      <c r="E195" s="54"/>
      <c r="F195" s="54"/>
      <c r="G195" s="54"/>
    </row>
    <row r="196" spans="5:7" ht="18.5">
      <c r="E196" s="54"/>
      <c r="F196" s="54"/>
      <c r="G196" s="54"/>
    </row>
    <row r="197" spans="5:7" ht="18.5">
      <c r="E197" s="54"/>
      <c r="F197" s="54"/>
      <c r="G197" s="54"/>
    </row>
    <row r="198" spans="5:7" ht="18.5">
      <c r="E198" s="54"/>
      <c r="F198" s="54"/>
      <c r="G198" s="54"/>
    </row>
    <row r="199" spans="5:7" ht="18.5">
      <c r="E199" s="54"/>
      <c r="F199" s="54"/>
      <c r="G199" s="54"/>
    </row>
    <row r="200" spans="5:7" ht="18.5">
      <c r="E200" s="54"/>
      <c r="F200" s="54"/>
      <c r="G200" s="54"/>
    </row>
    <row r="201" spans="5:7" ht="18.5">
      <c r="E201" s="54"/>
      <c r="F201" s="54"/>
      <c r="G201" s="54"/>
    </row>
    <row r="202" spans="5:7" ht="18.5">
      <c r="E202" s="54"/>
      <c r="F202" s="54"/>
      <c r="G202" s="54"/>
    </row>
    <row r="203" spans="5:7" ht="18.5">
      <c r="E203" s="54"/>
      <c r="F203" s="54"/>
      <c r="G203" s="54"/>
    </row>
    <row r="204" spans="5:7" ht="18.5">
      <c r="E204" s="54"/>
      <c r="F204" s="54"/>
      <c r="G204" s="54"/>
    </row>
    <row r="205" spans="5:7" ht="18.5">
      <c r="E205" s="54"/>
      <c r="F205" s="54"/>
      <c r="G205" s="54"/>
    </row>
    <row r="206" spans="5:7" ht="18.5">
      <c r="E206" s="54"/>
      <c r="F206" s="54"/>
      <c r="G206" s="54"/>
    </row>
    <row r="207" spans="5:7" ht="18.5">
      <c r="E207" s="54"/>
      <c r="F207" s="54"/>
      <c r="G207" s="54"/>
    </row>
    <row r="208" spans="5:7" ht="18.5">
      <c r="E208" s="54"/>
      <c r="F208" s="54"/>
      <c r="G208" s="54"/>
    </row>
    <row r="209" spans="5:7" ht="18.5">
      <c r="E209" s="54"/>
      <c r="F209" s="54"/>
      <c r="G209" s="54"/>
    </row>
    <row r="210" spans="5:7" ht="18.5">
      <c r="E210" s="54"/>
      <c r="F210" s="54"/>
      <c r="G210" s="54"/>
    </row>
    <row r="211" spans="5:7" ht="18.5">
      <c r="E211" s="54"/>
      <c r="F211" s="54"/>
      <c r="G211" s="54"/>
    </row>
    <row r="212" spans="5:7" ht="18.5">
      <c r="E212" s="54"/>
      <c r="F212" s="54"/>
      <c r="G212" s="54"/>
    </row>
    <row r="213" spans="5:7" ht="18.5">
      <c r="E213" s="54"/>
      <c r="F213" s="54"/>
      <c r="G213" s="54"/>
    </row>
    <row r="214" spans="5:7" ht="18.5">
      <c r="E214" s="54"/>
      <c r="F214" s="54"/>
      <c r="G214" s="54"/>
    </row>
    <row r="215" spans="5:7" ht="18.5">
      <c r="E215" s="54"/>
      <c r="F215" s="54"/>
      <c r="G215" s="54"/>
    </row>
    <row r="216" spans="5:7" ht="18.5">
      <c r="E216" s="54"/>
      <c r="F216" s="54"/>
      <c r="G216" s="54"/>
    </row>
    <row r="217" spans="5:7" ht="18.5">
      <c r="E217" s="54"/>
      <c r="F217" s="54"/>
      <c r="G217" s="54"/>
    </row>
    <row r="218" spans="5:7" ht="18.5">
      <c r="E218" s="54"/>
      <c r="F218" s="54"/>
      <c r="G218" s="54"/>
    </row>
    <row r="219" spans="5:7" ht="18.5">
      <c r="E219" s="54"/>
      <c r="F219" s="54"/>
      <c r="G219" s="54"/>
    </row>
    <row r="220" spans="5:7" ht="18.5">
      <c r="E220" s="54"/>
      <c r="F220" s="54"/>
      <c r="G220" s="54"/>
    </row>
    <row r="221" spans="5:7" ht="18.5">
      <c r="E221" s="54"/>
      <c r="F221" s="54"/>
      <c r="G221" s="54"/>
    </row>
    <row r="222" spans="5:7" ht="18.5">
      <c r="E222" s="54"/>
      <c r="F222" s="54"/>
      <c r="G222" s="54"/>
    </row>
    <row r="223" spans="5:7" ht="18.5">
      <c r="E223" s="54"/>
      <c r="F223" s="54"/>
      <c r="G223" s="54"/>
    </row>
    <row r="224" spans="5:7" ht="18.5">
      <c r="E224" s="54"/>
      <c r="F224" s="54"/>
      <c r="G224" s="54"/>
    </row>
    <row r="225" spans="5:7" ht="18.5">
      <c r="E225" s="54"/>
      <c r="F225" s="54"/>
      <c r="G225" s="54"/>
    </row>
    <row r="226" spans="5:7" ht="18.5">
      <c r="E226" s="54"/>
      <c r="F226" s="54"/>
      <c r="G226" s="54"/>
    </row>
    <row r="227" spans="5:7" ht="18.5">
      <c r="E227" s="54"/>
      <c r="F227" s="54"/>
      <c r="G227" s="54"/>
    </row>
    <row r="228" spans="5:7" ht="18.5">
      <c r="E228" s="54"/>
      <c r="F228" s="54"/>
      <c r="G228" s="54"/>
    </row>
    <row r="229" spans="5:7" ht="18.5">
      <c r="E229" s="54"/>
      <c r="F229" s="54"/>
      <c r="G229" s="54"/>
    </row>
    <row r="230" spans="5:7" ht="18.5">
      <c r="E230" s="54"/>
      <c r="F230" s="54"/>
      <c r="G230" s="54"/>
    </row>
    <row r="231" spans="5:7" ht="18.5">
      <c r="E231" s="54"/>
      <c r="F231" s="54"/>
      <c r="G231" s="54"/>
    </row>
    <row r="232" spans="5:7" ht="18.5">
      <c r="E232" s="54"/>
      <c r="F232" s="54"/>
      <c r="G232" s="54"/>
    </row>
    <row r="233" spans="5:7" ht="18.5">
      <c r="E233" s="54"/>
      <c r="F233" s="54"/>
      <c r="G233" s="54"/>
    </row>
    <row r="234" spans="5:7" ht="18.5">
      <c r="E234" s="54"/>
      <c r="F234" s="54"/>
      <c r="G234" s="54"/>
    </row>
    <row r="235" spans="5:7" ht="18.5">
      <c r="E235" s="54"/>
      <c r="F235" s="54"/>
      <c r="G235" s="54"/>
    </row>
    <row r="236" spans="5:7" ht="18.5">
      <c r="E236" s="54"/>
      <c r="F236" s="54"/>
      <c r="G236" s="54"/>
    </row>
    <row r="237" spans="5:7" ht="18.5">
      <c r="E237" s="54"/>
      <c r="F237" s="54"/>
      <c r="G237" s="54"/>
    </row>
    <row r="238" spans="5:7" ht="18.5">
      <c r="E238" s="54"/>
      <c r="F238" s="54"/>
      <c r="G238" s="54"/>
    </row>
    <row r="239" spans="5:7" ht="18.5">
      <c r="E239" s="54"/>
      <c r="F239" s="54"/>
      <c r="G239" s="54"/>
    </row>
    <row r="240" spans="5:7" ht="18.5">
      <c r="E240" s="54"/>
      <c r="F240" s="54"/>
      <c r="G240" s="54"/>
    </row>
    <row r="241" spans="5:7" ht="18.5">
      <c r="E241" s="54"/>
      <c r="F241" s="54"/>
      <c r="G241" s="54"/>
    </row>
    <row r="242" spans="5:7" ht="18.5">
      <c r="E242" s="54"/>
      <c r="F242" s="54"/>
      <c r="G242" s="54"/>
    </row>
    <row r="243" spans="5:7" ht="18.5">
      <c r="E243" s="54"/>
      <c r="F243" s="54"/>
      <c r="G243" s="54"/>
    </row>
    <row r="244" spans="5:7" ht="18.5">
      <c r="E244" s="54"/>
      <c r="F244" s="54"/>
      <c r="G244" s="54"/>
    </row>
    <row r="245" spans="5:7" ht="18.5">
      <c r="E245" s="54"/>
      <c r="F245" s="54"/>
      <c r="G245" s="54"/>
    </row>
    <row r="246" spans="5:7" ht="18.5">
      <c r="E246" s="54"/>
      <c r="F246" s="54"/>
      <c r="G246" s="54"/>
    </row>
    <row r="247" spans="5:7" ht="18.5">
      <c r="E247" s="54"/>
      <c r="F247" s="54"/>
      <c r="G247" s="54"/>
    </row>
    <row r="248" spans="5:7" ht="18.5">
      <c r="E248" s="54"/>
      <c r="F248" s="54"/>
      <c r="G248" s="54"/>
    </row>
    <row r="249" spans="5:7" ht="18.5">
      <c r="E249" s="54"/>
      <c r="F249" s="54"/>
      <c r="G249" s="54"/>
    </row>
    <row r="250" spans="5:7" ht="18.5">
      <c r="E250" s="54"/>
      <c r="F250" s="54"/>
      <c r="G250" s="54"/>
    </row>
    <row r="251" spans="5:7" ht="18.5">
      <c r="E251" s="54"/>
      <c r="F251" s="54"/>
      <c r="G251" s="54"/>
    </row>
    <row r="252" spans="5:7" ht="18.5">
      <c r="E252" s="54"/>
      <c r="F252" s="54"/>
      <c r="G252" s="54"/>
    </row>
    <row r="253" spans="5:7" ht="18.5">
      <c r="E253" s="54"/>
      <c r="F253" s="54"/>
      <c r="G253" s="54"/>
    </row>
    <row r="254" spans="5:7" ht="18.5">
      <c r="E254" s="54"/>
      <c r="F254" s="54"/>
      <c r="G254" s="54"/>
    </row>
    <row r="255" spans="5:7" ht="18.5">
      <c r="E255" s="54"/>
      <c r="F255" s="54"/>
      <c r="G255" s="54"/>
    </row>
    <row r="256" spans="5:7" ht="18.5">
      <c r="E256" s="54"/>
      <c r="F256" s="54"/>
      <c r="G256" s="54"/>
    </row>
    <row r="257" spans="5:7" ht="18.5">
      <c r="E257" s="54"/>
      <c r="F257" s="54"/>
      <c r="G257" s="54"/>
    </row>
    <row r="258" spans="5:7" ht="18.5">
      <c r="E258" s="54"/>
      <c r="F258" s="54"/>
      <c r="G258" s="54"/>
    </row>
    <row r="259" spans="5:7" ht="18.5">
      <c r="E259" s="54"/>
      <c r="F259" s="54"/>
      <c r="G259" s="54"/>
    </row>
    <row r="260" spans="5:7" ht="18.5">
      <c r="E260" s="54"/>
      <c r="F260" s="54"/>
      <c r="G260" s="54"/>
    </row>
    <row r="261" spans="5:7" ht="18.5">
      <c r="E261" s="54"/>
      <c r="F261" s="54"/>
      <c r="G261" s="54"/>
    </row>
    <row r="262" spans="5:7" ht="18.5">
      <c r="E262" s="54"/>
      <c r="F262" s="54"/>
      <c r="G262" s="54"/>
    </row>
    <row r="263" spans="5:7" ht="18.5">
      <c r="E263" s="54"/>
      <c r="F263" s="54"/>
      <c r="G263" s="54"/>
    </row>
    <row r="264" spans="5:7" ht="18.5">
      <c r="E264" s="54"/>
      <c r="F264" s="54"/>
      <c r="G264" s="54"/>
    </row>
    <row r="265" spans="5:7" ht="18.5">
      <c r="E265" s="54"/>
      <c r="F265" s="54"/>
      <c r="G265" s="54"/>
    </row>
    <row r="266" spans="5:7" ht="18.5">
      <c r="E266" s="54"/>
      <c r="F266" s="54"/>
      <c r="G266" s="54"/>
    </row>
    <row r="267" spans="5:7" ht="18.5">
      <c r="E267" s="54"/>
      <c r="F267" s="54"/>
      <c r="G267" s="54"/>
    </row>
    <row r="268" spans="5:7" ht="18.5">
      <c r="E268" s="54"/>
      <c r="F268" s="54"/>
      <c r="G268" s="54"/>
    </row>
    <row r="269" spans="5:7" ht="18.5">
      <c r="E269" s="54"/>
      <c r="F269" s="54"/>
      <c r="G269" s="54"/>
    </row>
    <row r="270" spans="5:7" ht="18.5">
      <c r="E270" s="54"/>
      <c r="F270" s="54"/>
      <c r="G270" s="54"/>
    </row>
    <row r="271" spans="5:7" ht="18.5">
      <c r="E271" s="54"/>
      <c r="F271" s="54"/>
      <c r="G271" s="54"/>
    </row>
    <row r="272" spans="5:7" ht="18.5">
      <c r="E272" s="54"/>
      <c r="F272" s="54"/>
      <c r="G272" s="54"/>
    </row>
    <row r="273" spans="5:7" ht="18.5">
      <c r="E273" s="54"/>
      <c r="F273" s="54"/>
      <c r="G273" s="54"/>
    </row>
    <row r="274" spans="5:7" ht="18.5">
      <c r="E274" s="54"/>
      <c r="F274" s="54"/>
      <c r="G274" s="54"/>
    </row>
    <row r="275" spans="5:7" ht="18.5">
      <c r="E275" s="54"/>
      <c r="F275" s="54"/>
      <c r="G275" s="54"/>
    </row>
    <row r="276" spans="5:7" ht="18.5">
      <c r="E276" s="54"/>
      <c r="F276" s="54"/>
      <c r="G276" s="54"/>
    </row>
    <row r="277" spans="5:7" ht="18.5">
      <c r="E277" s="54"/>
      <c r="F277" s="54"/>
      <c r="G277" s="54"/>
    </row>
    <row r="278" spans="5:7" ht="18.5">
      <c r="E278" s="54"/>
      <c r="F278" s="54"/>
      <c r="G278" s="54"/>
    </row>
    <row r="279" spans="5:7" ht="18.5">
      <c r="E279" s="54"/>
      <c r="F279" s="54"/>
      <c r="G279" s="54"/>
    </row>
    <row r="280" spans="5:7" ht="18.5">
      <c r="E280" s="54"/>
      <c r="F280" s="54"/>
      <c r="G280" s="54"/>
    </row>
    <row r="281" spans="5:7" ht="18.5">
      <c r="E281" s="54"/>
      <c r="F281" s="54"/>
      <c r="G281" s="54"/>
    </row>
    <row r="282" spans="5:7" ht="18.5">
      <c r="E282" s="54"/>
      <c r="F282" s="54"/>
      <c r="G282" s="54"/>
    </row>
    <row r="283" spans="5:7" ht="18.5">
      <c r="E283" s="54"/>
      <c r="F283" s="54"/>
      <c r="G283" s="54"/>
    </row>
    <row r="284" spans="5:7" ht="18.5">
      <c r="E284" s="54"/>
      <c r="F284" s="54"/>
      <c r="G284" s="54"/>
    </row>
    <row r="285" spans="5:7" ht="18.5">
      <c r="E285" s="54"/>
      <c r="F285" s="54"/>
      <c r="G285" s="54"/>
    </row>
    <row r="286" spans="5:7" ht="18.5">
      <c r="E286" s="54"/>
      <c r="F286" s="54"/>
      <c r="G286" s="54"/>
    </row>
    <row r="287" spans="5:7" ht="18.5">
      <c r="E287" s="54"/>
      <c r="F287" s="54"/>
      <c r="G287" s="54"/>
    </row>
    <row r="288" spans="5:7" ht="18.5">
      <c r="E288" s="54"/>
      <c r="F288" s="54"/>
      <c r="G288" s="54"/>
    </row>
    <row r="289" spans="5:7" ht="18.5">
      <c r="E289" s="54"/>
      <c r="F289" s="54"/>
      <c r="G289" s="54"/>
    </row>
    <row r="290" spans="5:7" ht="18.5">
      <c r="E290" s="54"/>
      <c r="F290" s="54"/>
      <c r="G290" s="54"/>
    </row>
    <row r="291" spans="5:7" ht="18.5">
      <c r="E291" s="54"/>
      <c r="F291" s="54"/>
      <c r="G291" s="54"/>
    </row>
    <row r="292" spans="5:7" ht="18.5">
      <c r="E292" s="54"/>
      <c r="F292" s="54"/>
      <c r="G292" s="54"/>
    </row>
    <row r="293" spans="5:7" ht="18.5">
      <c r="E293" s="54"/>
      <c r="F293" s="54"/>
      <c r="G293" s="54"/>
    </row>
    <row r="294" spans="5:7" ht="18.5">
      <c r="E294" s="54"/>
      <c r="F294" s="54"/>
      <c r="G294" s="54"/>
    </row>
    <row r="295" spans="5:7" ht="18.5">
      <c r="E295" s="54"/>
      <c r="F295" s="54"/>
      <c r="G295" s="54"/>
    </row>
    <row r="296" spans="5:7" ht="18.5">
      <c r="E296" s="54"/>
      <c r="F296" s="54"/>
      <c r="G296" s="54"/>
    </row>
    <row r="297" spans="5:7" ht="18.5">
      <c r="E297" s="54"/>
      <c r="F297" s="54"/>
      <c r="G297" s="54"/>
    </row>
    <row r="298" spans="5:7" ht="18.5">
      <c r="E298" s="54"/>
      <c r="F298" s="54"/>
      <c r="G298" s="54"/>
    </row>
    <row r="299" spans="5:7" ht="18.5">
      <c r="E299" s="54"/>
      <c r="F299" s="54"/>
      <c r="G299" s="54"/>
    </row>
    <row r="300" spans="5:7" ht="18.5">
      <c r="E300" s="54"/>
      <c r="F300" s="54"/>
      <c r="G300" s="54"/>
    </row>
    <row r="301" spans="5:7" ht="18.5">
      <c r="E301" s="54"/>
      <c r="F301" s="54"/>
      <c r="G301" s="54"/>
    </row>
    <row r="302" spans="5:7" ht="18.5">
      <c r="E302" s="54"/>
      <c r="F302" s="54"/>
      <c r="G302" s="54"/>
    </row>
    <row r="303" spans="5:7" ht="18.5">
      <c r="E303" s="54"/>
      <c r="F303" s="54"/>
      <c r="G303" s="54"/>
    </row>
    <row r="304" spans="5:7" ht="18.5">
      <c r="E304" s="54"/>
      <c r="F304" s="54"/>
      <c r="G304" s="54"/>
    </row>
    <row r="305" spans="5:7" ht="18.5">
      <c r="E305" s="54"/>
      <c r="F305" s="54"/>
      <c r="G305" s="54"/>
    </row>
    <row r="306" spans="5:7" ht="18.5">
      <c r="E306" s="54"/>
      <c r="F306" s="54"/>
      <c r="G306" s="54"/>
    </row>
    <row r="307" spans="5:7" ht="18.5">
      <c r="E307" s="54"/>
      <c r="F307" s="54"/>
      <c r="G307" s="54"/>
    </row>
    <row r="308" spans="5:7" ht="18.5">
      <c r="E308" s="54"/>
      <c r="F308" s="54"/>
      <c r="G308" s="54"/>
    </row>
    <row r="309" spans="5:7" ht="18.5">
      <c r="E309" s="54"/>
      <c r="F309" s="54"/>
      <c r="G309" s="54"/>
    </row>
    <row r="310" spans="5:7" ht="18.5">
      <c r="E310" s="54"/>
      <c r="F310" s="54"/>
      <c r="G310" s="54"/>
    </row>
    <row r="311" spans="5:7" ht="18.5">
      <c r="E311" s="54"/>
      <c r="F311" s="54"/>
      <c r="G311" s="54"/>
    </row>
    <row r="312" spans="5:7" ht="18.5">
      <c r="E312" s="54"/>
      <c r="F312" s="54"/>
      <c r="G312" s="54"/>
    </row>
    <row r="313" spans="5:7" ht="18.5">
      <c r="E313" s="54"/>
      <c r="F313" s="54"/>
      <c r="G313" s="54"/>
    </row>
    <row r="314" spans="5:7" ht="18.5">
      <c r="E314" s="54"/>
      <c r="F314" s="54"/>
      <c r="G314" s="54"/>
    </row>
    <row r="315" spans="5:7" ht="18.5">
      <c r="E315" s="54"/>
      <c r="F315" s="54"/>
      <c r="G315" s="54"/>
    </row>
    <row r="316" spans="5:7" ht="18.5">
      <c r="E316" s="54"/>
      <c r="F316" s="54"/>
      <c r="G316" s="54"/>
    </row>
    <row r="317" spans="5:7" ht="18.5">
      <c r="E317" s="54"/>
      <c r="F317" s="54"/>
      <c r="G317" s="54"/>
    </row>
    <row r="318" spans="5:7" ht="18.5">
      <c r="E318" s="54"/>
      <c r="F318" s="54"/>
      <c r="G318" s="54"/>
    </row>
    <row r="319" spans="5:7" ht="18.5">
      <c r="E319" s="54"/>
      <c r="F319" s="54"/>
      <c r="G319" s="54"/>
    </row>
    <row r="320" spans="5:7" ht="18.5">
      <c r="E320" s="54"/>
      <c r="F320" s="54"/>
      <c r="G320" s="54"/>
    </row>
    <row r="321" spans="5:7" ht="18.5">
      <c r="E321" s="54"/>
      <c r="F321" s="54"/>
      <c r="G321" s="54"/>
    </row>
    <row r="322" spans="5:7" ht="18.5">
      <c r="E322" s="54"/>
      <c r="F322" s="54"/>
      <c r="G322" s="54"/>
    </row>
    <row r="323" spans="5:7" ht="18.5">
      <c r="E323" s="54"/>
      <c r="F323" s="54"/>
      <c r="G323" s="54"/>
    </row>
    <row r="324" spans="5:7" ht="18.5">
      <c r="E324" s="54"/>
      <c r="F324" s="54"/>
      <c r="G324" s="54"/>
    </row>
    <row r="325" spans="5:7" ht="18.5">
      <c r="E325" s="54"/>
      <c r="F325" s="54"/>
      <c r="G325" s="54"/>
    </row>
    <row r="326" spans="5:7" ht="18.5">
      <c r="E326" s="54"/>
      <c r="F326" s="54"/>
      <c r="G326" s="54"/>
    </row>
    <row r="327" spans="5:7" ht="18.5">
      <c r="E327" s="54"/>
      <c r="F327" s="54"/>
      <c r="G327" s="54"/>
    </row>
    <row r="328" spans="5:7" ht="18.5">
      <c r="E328" s="54"/>
      <c r="F328" s="54"/>
      <c r="G328" s="54"/>
    </row>
    <row r="329" spans="5:7" ht="18.5">
      <c r="E329" s="54"/>
      <c r="F329" s="54"/>
      <c r="G329" s="54"/>
    </row>
    <row r="330" spans="5:7" ht="18.5">
      <c r="E330" s="54"/>
      <c r="F330" s="54"/>
      <c r="G330" s="54"/>
    </row>
    <row r="331" spans="5:7" ht="18.5">
      <c r="E331" s="54"/>
      <c r="F331" s="54"/>
      <c r="G331" s="54"/>
    </row>
    <row r="332" spans="5:7" ht="18.5">
      <c r="E332" s="54"/>
      <c r="F332" s="54"/>
      <c r="G332" s="54"/>
    </row>
    <row r="333" spans="5:7" ht="18.5">
      <c r="E333" s="54"/>
      <c r="F333" s="54"/>
      <c r="G333" s="54"/>
    </row>
    <row r="334" spans="5:7" ht="18.5">
      <c r="E334" s="54"/>
      <c r="F334" s="54"/>
      <c r="G334" s="54"/>
    </row>
    <row r="335" spans="5:7" ht="18.5">
      <c r="E335" s="54"/>
      <c r="F335" s="54"/>
      <c r="G335" s="54"/>
    </row>
    <row r="336" spans="5:7" ht="18.5">
      <c r="E336" s="54"/>
      <c r="F336" s="54"/>
      <c r="G336" s="54"/>
    </row>
    <row r="337" spans="5:7" ht="18.5">
      <c r="E337" s="54"/>
      <c r="F337" s="54"/>
      <c r="G337" s="54"/>
    </row>
    <row r="338" spans="5:7" ht="18.5">
      <c r="E338" s="54"/>
      <c r="F338" s="54"/>
      <c r="G338" s="54"/>
    </row>
    <row r="339" spans="5:7" ht="18.5">
      <c r="E339" s="54"/>
      <c r="F339" s="54"/>
      <c r="G339" s="54"/>
    </row>
    <row r="340" spans="5:7" ht="18.5">
      <c r="E340" s="54"/>
      <c r="F340" s="54"/>
      <c r="G340" s="54"/>
    </row>
    <row r="341" spans="5:7" ht="18.5">
      <c r="E341" s="54"/>
      <c r="F341" s="54"/>
      <c r="G341" s="54"/>
    </row>
    <row r="342" spans="5:7" ht="18.5">
      <c r="E342" s="54"/>
      <c r="F342" s="54"/>
      <c r="G342" s="54"/>
    </row>
    <row r="343" spans="5:7" ht="18.5">
      <c r="E343" s="54"/>
      <c r="F343" s="54"/>
      <c r="G343" s="54"/>
    </row>
    <row r="344" spans="5:7" ht="18.5">
      <c r="E344" s="54"/>
      <c r="F344" s="54"/>
      <c r="G344" s="54"/>
    </row>
    <row r="345" spans="5:7" ht="18.5">
      <c r="E345" s="54"/>
      <c r="F345" s="54"/>
      <c r="G345" s="54"/>
    </row>
    <row r="346" spans="5:7" ht="18.5">
      <c r="E346" s="54"/>
      <c r="F346" s="54"/>
      <c r="G346" s="54"/>
    </row>
    <row r="347" spans="5:7" ht="18.5">
      <c r="E347" s="54"/>
      <c r="F347" s="54"/>
      <c r="G347" s="54"/>
    </row>
    <row r="348" spans="5:7" ht="18.5">
      <c r="E348" s="54"/>
      <c r="F348" s="54"/>
      <c r="G348" s="54"/>
    </row>
    <row r="349" spans="5:7" ht="18.5">
      <c r="E349" s="54"/>
      <c r="F349" s="54"/>
      <c r="G349" s="54"/>
    </row>
    <row r="350" spans="5:7" ht="18.5">
      <c r="E350" s="54"/>
      <c r="F350" s="54"/>
      <c r="G350" s="54"/>
    </row>
    <row r="351" spans="5:7" ht="18.5">
      <c r="E351" s="54"/>
      <c r="F351" s="54"/>
      <c r="G351" s="54"/>
    </row>
    <row r="352" spans="5:7" ht="18.5">
      <c r="E352" s="54"/>
      <c r="F352" s="54"/>
      <c r="G352" s="54"/>
    </row>
    <row r="353" spans="5:7" ht="18.5">
      <c r="E353" s="54"/>
      <c r="F353" s="54"/>
      <c r="G353" s="54"/>
    </row>
    <row r="354" spans="5:7" ht="18.5">
      <c r="E354" s="54"/>
      <c r="F354" s="54"/>
      <c r="G354" s="54"/>
    </row>
    <row r="355" spans="5:7" ht="18.5">
      <c r="E355" s="54"/>
      <c r="F355" s="54"/>
      <c r="G355" s="54"/>
    </row>
    <row r="356" spans="5:7" ht="18.5">
      <c r="E356" s="54"/>
      <c r="F356" s="54"/>
      <c r="G356" s="54"/>
    </row>
    <row r="357" spans="5:7" ht="18.5">
      <c r="E357" s="54"/>
      <c r="F357" s="54"/>
      <c r="G357" s="54"/>
    </row>
    <row r="358" spans="5:7" ht="18.5">
      <c r="E358" s="54"/>
      <c r="F358" s="54"/>
      <c r="G358" s="54"/>
    </row>
    <row r="359" spans="5:7" ht="18.5">
      <c r="E359" s="54"/>
      <c r="F359" s="54"/>
      <c r="G359" s="54"/>
    </row>
    <row r="360" spans="5:7" ht="18.5">
      <c r="E360" s="54"/>
      <c r="F360" s="54"/>
      <c r="G360" s="54"/>
    </row>
    <row r="361" spans="5:7" ht="18.5">
      <c r="E361" s="54"/>
      <c r="F361" s="54"/>
      <c r="G361" s="54"/>
    </row>
    <row r="362" spans="5:7" ht="18.5">
      <c r="E362" s="54"/>
      <c r="F362" s="54"/>
      <c r="G362" s="54"/>
    </row>
    <row r="363" spans="5:7" ht="18.5">
      <c r="E363" s="54"/>
      <c r="F363" s="54"/>
      <c r="G363" s="54"/>
    </row>
    <row r="364" spans="5:7" ht="18.5">
      <c r="E364" s="54"/>
      <c r="F364" s="54"/>
      <c r="G364" s="54"/>
    </row>
    <row r="365" spans="5:7" ht="18.5">
      <c r="E365" s="54"/>
      <c r="F365" s="54"/>
      <c r="G365" s="54"/>
    </row>
    <row r="366" spans="5:7" ht="18.5">
      <c r="E366" s="54"/>
      <c r="F366" s="54"/>
      <c r="G366" s="54"/>
    </row>
    <row r="367" spans="5:7" ht="18.5">
      <c r="E367" s="54"/>
      <c r="F367" s="54"/>
      <c r="G367" s="54"/>
    </row>
    <row r="368" spans="5:7" ht="18.5">
      <c r="E368" s="54"/>
      <c r="F368" s="15"/>
      <c r="G368" s="54"/>
    </row>
    <row r="369" spans="5:7" ht="18.5">
      <c r="E369" s="54"/>
      <c r="F369" s="15"/>
      <c r="G369" s="54"/>
    </row>
    <row r="370" spans="5:7" ht="18.5">
      <c r="E370" s="54"/>
      <c r="F370" s="15"/>
      <c r="G370" s="54"/>
    </row>
    <row r="371" spans="5:7" ht="18.5">
      <c r="E371" s="54"/>
      <c r="F371" s="15"/>
      <c r="G371" s="54"/>
    </row>
    <row r="372" spans="5:7" ht="18.5">
      <c r="E372" s="54"/>
      <c r="F372" s="15"/>
      <c r="G372" s="54"/>
    </row>
    <row r="373" spans="5:7" ht="18.5">
      <c r="E373" s="54"/>
      <c r="F373" s="15"/>
      <c r="G373" s="54"/>
    </row>
    <row r="374" spans="5:7" ht="18.5">
      <c r="E374" s="54"/>
      <c r="F374" s="15"/>
      <c r="G374" s="54"/>
    </row>
    <row r="375" spans="5:7" ht="18.5">
      <c r="E375" s="54"/>
      <c r="F375" s="15"/>
      <c r="G375" s="54"/>
    </row>
    <row r="376" spans="5:7" ht="18.5">
      <c r="E376" s="54"/>
      <c r="F376" s="15"/>
      <c r="G376" s="54"/>
    </row>
    <row r="377" spans="5:7" ht="18.5">
      <c r="E377" s="54"/>
      <c r="F377" s="15"/>
      <c r="G377" s="54"/>
    </row>
    <row r="378" spans="5:7" ht="18.5">
      <c r="E378" s="54"/>
      <c r="F378" s="15"/>
      <c r="G378" s="54"/>
    </row>
    <row r="379" spans="5:7" ht="18.5">
      <c r="E379" s="54"/>
      <c r="F379" s="15"/>
      <c r="G379" s="54"/>
    </row>
    <row r="380" spans="5:7" ht="18.5">
      <c r="E380" s="54"/>
      <c r="F380" s="15"/>
      <c r="G380" s="54"/>
    </row>
    <row r="381" spans="5:7" ht="18.5">
      <c r="E381" s="54"/>
      <c r="F381" s="15"/>
      <c r="G381" s="54"/>
    </row>
    <row r="382" spans="5:7" ht="18.5">
      <c r="E382" s="54"/>
      <c r="F382" s="15"/>
      <c r="G382" s="54"/>
    </row>
    <row r="383" spans="5:7" ht="18.5">
      <c r="E383" s="54"/>
      <c r="F383" s="15"/>
      <c r="G383" s="54"/>
    </row>
    <row r="384" spans="5:7" ht="18.5">
      <c r="E384" s="54"/>
      <c r="F384" s="15"/>
      <c r="G384" s="54"/>
    </row>
    <row r="385" spans="5:7" ht="18.5">
      <c r="E385" s="54"/>
      <c r="F385" s="15"/>
      <c r="G385" s="54"/>
    </row>
    <row r="386" spans="5:7" ht="18.5">
      <c r="E386" s="54"/>
      <c r="F386" s="15"/>
      <c r="G386" s="54"/>
    </row>
    <row r="387" spans="5:7" ht="18.5">
      <c r="E387" s="54"/>
      <c r="F387" s="15"/>
      <c r="G387" s="54"/>
    </row>
    <row r="388" spans="5:7" ht="18.5">
      <c r="E388" s="54"/>
      <c r="F388" s="15"/>
      <c r="G388" s="54"/>
    </row>
    <row r="389" spans="5:7" ht="18.5">
      <c r="E389" s="54"/>
      <c r="F389" s="15"/>
      <c r="G389" s="54"/>
    </row>
    <row r="390" spans="5:7" ht="18.5">
      <c r="E390" s="54"/>
      <c r="F390" s="15"/>
      <c r="G390" s="54"/>
    </row>
    <row r="391" spans="5:7" ht="18.5">
      <c r="E391" s="54"/>
      <c r="F391" s="15"/>
      <c r="G391" s="54"/>
    </row>
    <row r="392" spans="5:7" ht="18.5">
      <c r="E392" s="54"/>
      <c r="F392" s="15"/>
      <c r="G392" s="54"/>
    </row>
    <row r="393" spans="5:7" ht="18.5">
      <c r="E393" s="54"/>
      <c r="F393" s="15"/>
      <c r="G393" s="54"/>
    </row>
    <row r="394" spans="5:7" ht="18.5">
      <c r="E394" s="54"/>
      <c r="F394" s="15"/>
      <c r="G394" s="54"/>
    </row>
    <row r="395" spans="5:7" ht="18.5">
      <c r="E395" s="54"/>
      <c r="F395" s="15"/>
      <c r="G395" s="54"/>
    </row>
    <row r="396" spans="5:7" ht="18.5">
      <c r="E396" s="54"/>
      <c r="F396" s="15"/>
      <c r="G396" s="54"/>
    </row>
    <row r="397" spans="5:7" ht="18.5">
      <c r="E397" s="54"/>
      <c r="F397" s="15"/>
      <c r="G397" s="54"/>
    </row>
    <row r="398" spans="5:7" ht="18.5">
      <c r="E398" s="54"/>
      <c r="F398" s="15"/>
      <c r="G398" s="54"/>
    </row>
    <row r="399" spans="5:7" ht="18.5">
      <c r="E399" s="54"/>
      <c r="F399" s="15"/>
      <c r="G399" s="54"/>
    </row>
    <row r="400" spans="5:7" ht="18.5">
      <c r="E400" s="54"/>
      <c r="F400" s="15"/>
      <c r="G400" s="54"/>
    </row>
    <row r="401" spans="5:7" ht="18.5">
      <c r="E401" s="54"/>
      <c r="F401" s="15"/>
      <c r="G401" s="54"/>
    </row>
    <row r="402" spans="5:7" ht="18.5">
      <c r="E402" s="54"/>
      <c r="F402" s="15"/>
      <c r="G402" s="54"/>
    </row>
    <row r="403" spans="5:7" ht="18.5">
      <c r="E403" s="54"/>
      <c r="F403" s="15"/>
      <c r="G403" s="54"/>
    </row>
    <row r="404" spans="5:7" ht="18.5">
      <c r="E404" s="54"/>
      <c r="F404" s="15"/>
      <c r="G404" s="54"/>
    </row>
    <row r="405" spans="5:7" ht="18.5">
      <c r="E405" s="54"/>
      <c r="F405" s="15"/>
      <c r="G405" s="54"/>
    </row>
    <row r="406" spans="5:7" ht="18.5">
      <c r="E406" s="54"/>
      <c r="F406" s="15"/>
      <c r="G406" s="54"/>
    </row>
    <row r="407" spans="5:7" ht="18.5">
      <c r="E407" s="54"/>
      <c r="F407" s="15"/>
      <c r="G407" s="54"/>
    </row>
    <row r="408" spans="5:7" ht="18.5">
      <c r="E408" s="54"/>
      <c r="F408" s="15"/>
      <c r="G408" s="54"/>
    </row>
    <row r="409" spans="5:7" ht="18.5">
      <c r="E409" s="54"/>
      <c r="F409" s="15"/>
      <c r="G409" s="54"/>
    </row>
    <row r="410" spans="5:7" ht="18.5">
      <c r="E410" s="54"/>
      <c r="F410" s="15"/>
      <c r="G410" s="54"/>
    </row>
    <row r="411" spans="5:7" ht="18.5">
      <c r="E411" s="54"/>
      <c r="F411" s="15"/>
      <c r="G411" s="54"/>
    </row>
    <row r="412" spans="5:7" ht="18.5">
      <c r="E412" s="54"/>
      <c r="F412" s="15"/>
      <c r="G412" s="54"/>
    </row>
    <row r="413" spans="5:7" ht="18.5">
      <c r="E413" s="54"/>
      <c r="F413" s="15"/>
      <c r="G413" s="54"/>
    </row>
    <row r="414" spans="5:7" ht="18.5">
      <c r="E414" s="54"/>
      <c r="F414" s="15"/>
      <c r="G414" s="54"/>
    </row>
    <row r="415" spans="5:7" ht="18.5">
      <c r="E415" s="54"/>
      <c r="F415" s="15"/>
      <c r="G415" s="54"/>
    </row>
    <row r="416" spans="5:7" ht="18.5">
      <c r="E416" s="54"/>
      <c r="F416" s="15"/>
      <c r="G416" s="54"/>
    </row>
    <row r="417" spans="5:7" ht="18.5">
      <c r="E417" s="54"/>
      <c r="F417" s="15"/>
      <c r="G417" s="54"/>
    </row>
    <row r="418" spans="5:7" ht="18.5">
      <c r="E418" s="54"/>
      <c r="F418" s="15"/>
      <c r="G418" s="54"/>
    </row>
    <row r="419" spans="5:7" ht="18.5">
      <c r="E419" s="54"/>
      <c r="F419" s="15"/>
      <c r="G419" s="54"/>
    </row>
    <row r="420" spans="5:7" ht="18.5">
      <c r="E420" s="54"/>
      <c r="F420" s="15"/>
      <c r="G420" s="54"/>
    </row>
    <row r="421" spans="5:7" ht="18.5">
      <c r="E421" s="54"/>
      <c r="F421" s="15"/>
      <c r="G421" s="54"/>
    </row>
    <row r="422" spans="5:7" ht="18.5">
      <c r="E422" s="54"/>
      <c r="F422" s="15"/>
      <c r="G422" s="54"/>
    </row>
    <row r="423" spans="5:7" ht="18.5">
      <c r="E423" s="54"/>
      <c r="F423" s="15"/>
      <c r="G423" s="54"/>
    </row>
    <row r="424" spans="5:7" ht="18.5">
      <c r="E424" s="54"/>
      <c r="F424" s="15"/>
      <c r="G424" s="54"/>
    </row>
    <row r="425" spans="5:7" ht="18.5">
      <c r="E425" s="54"/>
      <c r="F425" s="15"/>
      <c r="G425" s="54"/>
    </row>
    <row r="426" spans="5:7" ht="18.5">
      <c r="E426" s="54"/>
      <c r="F426" s="15"/>
      <c r="G426" s="54"/>
    </row>
    <row r="427" spans="5:7" ht="18.5">
      <c r="E427" s="54"/>
      <c r="F427" s="15"/>
      <c r="G427" s="54"/>
    </row>
    <row r="428" spans="5:7" ht="18.5">
      <c r="E428" s="54"/>
      <c r="F428" s="15"/>
      <c r="G428" s="54"/>
    </row>
    <row r="429" spans="5:7" ht="18.5">
      <c r="E429" s="54"/>
      <c r="F429" s="15"/>
      <c r="G429" s="54"/>
    </row>
    <row r="430" spans="5:7" ht="18.5">
      <c r="E430" s="54"/>
      <c r="F430" s="15"/>
      <c r="G430" s="54"/>
    </row>
    <row r="431" spans="5:7" ht="18.5">
      <c r="E431" s="15"/>
      <c r="F431" s="15"/>
      <c r="G431" s="54"/>
    </row>
    <row r="432" spans="5:7" ht="18.5">
      <c r="E432" s="15"/>
      <c r="F432" s="15"/>
      <c r="G432" s="54"/>
    </row>
    <row r="433" spans="5:7" ht="18.5">
      <c r="E433" s="15"/>
      <c r="F433" s="15"/>
      <c r="G433" s="54"/>
    </row>
    <row r="434" spans="5:7" ht="18.5">
      <c r="E434" s="15"/>
      <c r="F434" s="15"/>
      <c r="G434" s="54"/>
    </row>
    <row r="435" spans="5:7" ht="18.5">
      <c r="E435" s="15"/>
      <c r="F435" s="15"/>
      <c r="G435" s="54"/>
    </row>
    <row r="436" spans="5:7" ht="18.5">
      <c r="E436" s="15"/>
      <c r="F436" s="15"/>
      <c r="G436" s="54"/>
    </row>
    <row r="437" spans="5:7" ht="18.5">
      <c r="E437" s="15"/>
      <c r="F437" s="15"/>
      <c r="G437" s="54"/>
    </row>
    <row r="438" spans="5:7" ht="18.5">
      <c r="E438" s="15"/>
      <c r="F438" s="15"/>
      <c r="G438" s="54"/>
    </row>
    <row r="439" spans="5:7" ht="18.5">
      <c r="E439" s="15"/>
      <c r="F439" s="15"/>
      <c r="G439" s="54"/>
    </row>
    <row r="440" spans="5:7" ht="18.5">
      <c r="E440" s="15"/>
      <c r="F440" s="15"/>
      <c r="G440" s="54"/>
    </row>
    <row r="441" spans="5:7" ht="18.5">
      <c r="E441" s="15"/>
      <c r="F441" s="15"/>
      <c r="G441" s="54"/>
    </row>
    <row r="442" spans="5:7" ht="18.5">
      <c r="E442" s="15"/>
      <c r="F442" s="15"/>
      <c r="G442" s="54"/>
    </row>
    <row r="443" spans="5:7" ht="18.5">
      <c r="E443" s="15"/>
      <c r="F443" s="15"/>
      <c r="G443" s="54"/>
    </row>
    <row r="444" spans="5:7" ht="18.5">
      <c r="E444" s="15"/>
      <c r="F444" s="15"/>
      <c r="G444" s="54"/>
    </row>
    <row r="445" spans="5:7" ht="18.5">
      <c r="E445" s="15"/>
      <c r="F445" s="15"/>
      <c r="G445" s="54"/>
    </row>
    <row r="446" spans="5:7" ht="18.5">
      <c r="E446" s="15"/>
      <c r="F446" s="15"/>
      <c r="G446" s="54"/>
    </row>
    <row r="447" spans="5:7" ht="18.5">
      <c r="E447" s="15"/>
      <c r="F447" s="15"/>
      <c r="G447" s="54"/>
    </row>
    <row r="448" spans="5:7" ht="18.5">
      <c r="E448" s="15"/>
      <c r="F448" s="15"/>
      <c r="G448" s="54"/>
    </row>
  </sheetData>
  <dataConsolidate>
    <dataRefs count="1">
      <dataRef ref="M10:M14" sheet="Лист 1"/>
    </dataRefs>
  </dataConsolidate>
  <mergeCells count="28">
    <mergeCell ref="Y9:Y10"/>
    <mergeCell ref="X9:X10"/>
    <mergeCell ref="T9:T10"/>
    <mergeCell ref="U9:U10"/>
    <mergeCell ref="V9:V10"/>
    <mergeCell ref="W9:W10"/>
    <mergeCell ref="Q9:Q10"/>
    <mergeCell ref="N9:N10"/>
    <mergeCell ref="R9:R10"/>
    <mergeCell ref="T29:T30"/>
    <mergeCell ref="U29:U30"/>
    <mergeCell ref="S9:S10"/>
    <mergeCell ref="J9:J10"/>
    <mergeCell ref="K9:L9"/>
    <mergeCell ref="O9:O10"/>
    <mergeCell ref="P9:P10"/>
    <mergeCell ref="N29:N30"/>
    <mergeCell ref="X29:X30"/>
    <mergeCell ref="Y29:Y30"/>
    <mergeCell ref="J29:J30"/>
    <mergeCell ref="K29:L29"/>
    <mergeCell ref="O29:O30"/>
    <mergeCell ref="P29:P30"/>
    <mergeCell ref="S29:S30"/>
    <mergeCell ref="Q29:Q30"/>
    <mergeCell ref="R29:R30"/>
    <mergeCell ref="V29:V30"/>
    <mergeCell ref="W29:W30"/>
  </mergeCells>
  <conditionalFormatting sqref="O31">
    <cfRule type="duplicateValues" dxfId="48" priority="84"/>
  </conditionalFormatting>
  <conditionalFormatting sqref="O32">
    <cfRule type="duplicateValues" dxfId="47" priority="83"/>
  </conditionalFormatting>
  <conditionalFormatting sqref="O33">
    <cfRule type="duplicateValues" dxfId="46" priority="82"/>
  </conditionalFormatting>
  <conditionalFormatting sqref="O34">
    <cfRule type="duplicateValues" dxfId="45" priority="81"/>
  </conditionalFormatting>
  <conditionalFormatting sqref="O35:O38">
    <cfRule type="duplicateValues" dxfId="44" priority="80"/>
  </conditionalFormatting>
  <conditionalFormatting sqref="O36:O38">
    <cfRule type="duplicateValues" dxfId="43" priority="79"/>
  </conditionalFormatting>
  <conditionalFormatting sqref="O37">
    <cfRule type="duplicateValues" dxfId="42" priority="78"/>
  </conditionalFormatting>
  <conditionalFormatting sqref="O38">
    <cfRule type="duplicateValues" dxfId="41" priority="77"/>
  </conditionalFormatting>
  <conditionalFormatting sqref="F13:G17 G14:G448 F14:F367">
    <cfRule type="cellIs" dxfId="40" priority="75" operator="lessThan">
      <formula>0</formula>
    </cfRule>
  </conditionalFormatting>
  <conditionalFormatting sqref="F17:G17 F18:F21">
    <cfRule type="duplicateValues" dxfId="39" priority="74"/>
  </conditionalFormatting>
  <conditionalFormatting sqref="S12:U18 T11:T12">
    <cfRule type="expression" dxfId="38" priority="65">
      <formula>AC10="Ошибка"</formula>
    </cfRule>
  </conditionalFormatting>
  <conditionalFormatting sqref="N13:U13 O31 AB29 N33:U33 P34:P38 P14:P18 R14:T18 T11:T12">
    <cfRule type="expression" dxfId="37" priority="57">
      <formula>$R$13="Ошибка"</formula>
    </cfRule>
  </conditionalFormatting>
  <conditionalFormatting sqref="N11:U11 O31:O33 AB27:AB31 N31:U31 T32:U38 O32:P38 O12:P18 R12:R18 T12:U18 T11:T12 R31:R38">
    <cfRule type="expression" dxfId="36" priority="56">
      <formula>$R$11="Ошибка"</formula>
    </cfRule>
  </conditionalFormatting>
  <conditionalFormatting sqref="N14:U14 O32 AB30 N34:U34">
    <cfRule type="expression" dxfId="35" priority="54">
      <formula>$R$14="Ошибка"</formula>
    </cfRule>
  </conditionalFormatting>
  <conditionalFormatting sqref="N15:U15 O33 AB31 N35:U35">
    <cfRule type="expression" dxfId="34" priority="53">
      <formula>$R$15="Ошибка"</formula>
    </cfRule>
  </conditionalFormatting>
  <conditionalFormatting sqref="N16:U16 N36:U36">
    <cfRule type="expression" dxfId="33" priority="52">
      <formula>$R$16="Ошибка"</formula>
    </cfRule>
  </conditionalFormatting>
  <conditionalFormatting sqref="N17:U17 N37:U37">
    <cfRule type="expression" dxfId="32" priority="51">
      <formula>$R$17="Ошибка"</formula>
    </cfRule>
  </conditionalFormatting>
  <conditionalFormatting sqref="N18:U18 N38:U38">
    <cfRule type="expression" dxfId="31" priority="50">
      <formula>$R$18="Ошибка"</formula>
    </cfRule>
  </conditionalFormatting>
  <conditionalFormatting sqref="N12:U12 AB28 P33:P38 R13:U18 T11:T12 N32:U32 R33:U38">
    <cfRule type="expression" dxfId="30" priority="40">
      <formula>$R$12="Ошибка"</formula>
    </cfRule>
  </conditionalFormatting>
  <conditionalFormatting sqref="C12:C28">
    <cfRule type="duplicateValues" dxfId="29" priority="94"/>
  </conditionalFormatting>
  <conditionalFormatting sqref="C12:C35">
    <cfRule type="duplicateValues" dxfId="28" priority="96"/>
  </conditionalFormatting>
  <conditionalFormatting sqref="C12:C41">
    <cfRule type="duplicateValues" dxfId="27" priority="97"/>
  </conditionalFormatting>
  <conditionalFormatting sqref="C12:C87">
    <cfRule type="duplicateValues" dxfId="26" priority="99"/>
  </conditionalFormatting>
  <conditionalFormatting sqref="C12:C54">
    <cfRule type="duplicateValues" dxfId="25" priority="100"/>
  </conditionalFormatting>
  <conditionalFormatting sqref="C12:C51">
    <cfRule type="duplicateValues" dxfId="24" priority="101"/>
  </conditionalFormatting>
  <conditionalFormatting sqref="O11:O18 C12:C55">
    <cfRule type="duplicateValues" dxfId="23" priority="123"/>
  </conditionalFormatting>
  <conditionalFormatting sqref="O12 C12:C147">
    <cfRule type="duplicateValues" dxfId="22" priority="125"/>
  </conditionalFormatting>
  <conditionalFormatting sqref="O13 C12:C60">
    <cfRule type="duplicateValues" dxfId="21" priority="127"/>
  </conditionalFormatting>
  <conditionalFormatting sqref="O14 C12:C167">
    <cfRule type="duplicateValues" dxfId="20" priority="129"/>
  </conditionalFormatting>
  <conditionalFormatting sqref="O15 C12:C75">
    <cfRule type="duplicateValues" dxfId="19" priority="131"/>
  </conditionalFormatting>
  <conditionalFormatting sqref="O16 C12:C177">
    <cfRule type="duplicateValues" dxfId="18" priority="133"/>
  </conditionalFormatting>
  <conditionalFormatting sqref="O17 C12:C180">
    <cfRule type="duplicateValues" dxfId="17" priority="135"/>
  </conditionalFormatting>
  <conditionalFormatting sqref="O18 C12:C190">
    <cfRule type="duplicateValues" dxfId="16" priority="137"/>
  </conditionalFormatting>
  <conditionalFormatting sqref="O31:O33">
    <cfRule type="duplicateValues" dxfId="15" priority="35"/>
  </conditionalFormatting>
  <conditionalFormatting sqref="AB27:AB28">
    <cfRule type="duplicateValues" dxfId="14" priority="29"/>
  </conditionalFormatting>
  <conditionalFormatting sqref="AB28">
    <cfRule type="duplicateValues" dxfId="13" priority="28"/>
  </conditionalFormatting>
  <conditionalFormatting sqref="AB29">
    <cfRule type="duplicateValues" dxfId="12" priority="27"/>
  </conditionalFormatting>
  <conditionalFormatting sqref="AB30">
    <cfRule type="duplicateValues" dxfId="11" priority="26"/>
  </conditionalFormatting>
  <conditionalFormatting sqref="AB31">
    <cfRule type="duplicateValues" dxfId="10" priority="25"/>
  </conditionalFormatting>
  <conditionalFormatting sqref="AB29:AB31">
    <cfRule type="duplicateValues" dxfId="9" priority="20"/>
  </conditionalFormatting>
  <conditionalFormatting sqref="S32:U38">
    <cfRule type="expression" dxfId="8" priority="16">
      <formula>AC31="Ошибка"</formula>
    </cfRule>
  </conditionalFormatting>
  <conditionalFormatting sqref="O31:O38">
    <cfRule type="duplicateValues" dxfId="7" priority="8"/>
  </conditionalFormatting>
  <conditionalFormatting sqref="O35">
    <cfRule type="duplicateValues" dxfId="6" priority="4"/>
  </conditionalFormatting>
  <conditionalFormatting sqref="O36">
    <cfRule type="duplicateValues" dxfId="5" priority="3"/>
  </conditionalFormatting>
  <dataValidations count="2">
    <dataValidation type="list" allowBlank="1" showInputMessage="1" showErrorMessage="1" sqref="P5 P25">
      <formula1>$AL$3:$AL$10</formula1>
    </dataValidation>
    <dataValidation type="list" allowBlank="1" showInputMessage="1" showErrorMessage="1" sqref="AB27:AB31 O31:O38 O11:O18">
      <formula1>$C$12:$C$16</formula1>
    </dataValidation>
  </dataValidation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2:B21"/>
  <sheetViews>
    <sheetView workbookViewId="0">
      <selection activeCell="E10" sqref="E10"/>
    </sheetView>
  </sheetViews>
  <sheetFormatPr defaultRowHeight="14.5"/>
  <sheetData>
    <row r="2" spans="1:2">
      <c r="B2" t="s">
        <v>74</v>
      </c>
    </row>
    <row r="5" spans="1:2" ht="18.5" customHeight="1">
      <c r="A5" s="89" t="s">
        <v>11</v>
      </c>
      <c r="B5" s="89" t="s">
        <v>72</v>
      </c>
    </row>
    <row r="6" spans="1:2">
      <c r="A6" s="1" t="str">
        <f>'Лист 1'!O11</f>
        <v>PG 111</v>
      </c>
      <c r="B6" s="90">
        <f>'Лист 1'!Y11</f>
        <v>0.44930555555555551</v>
      </c>
    </row>
    <row r="7" spans="1:2">
      <c r="A7" s="1" t="str">
        <f>'Лист 1'!O12</f>
        <v>PG 121</v>
      </c>
      <c r="B7" s="90">
        <f>'Лист 1'!Y12</f>
        <v>0.79791666666666661</v>
      </c>
    </row>
    <row r="8" spans="1:2">
      <c r="A8" s="1">
        <f>'Лист 1'!O13</f>
        <v>0</v>
      </c>
      <c r="B8" s="90" t="str">
        <f>'Лист 1'!Y13</f>
        <v xml:space="preserve"> </v>
      </c>
    </row>
    <row r="9" spans="1:2">
      <c r="A9" s="1">
        <f>'Лист 1'!O14</f>
        <v>0</v>
      </c>
      <c r="B9" s="90" t="str">
        <f>'Лист 1'!Y14</f>
        <v xml:space="preserve"> </v>
      </c>
    </row>
    <row r="10" spans="1:2">
      <c r="A10" s="1">
        <f>'Лист 1'!O15</f>
        <v>0</v>
      </c>
      <c r="B10" s="90" t="str">
        <f>'Лист 1'!Y15</f>
        <v xml:space="preserve"> </v>
      </c>
    </row>
    <row r="11" spans="1:2">
      <c r="A11" s="1">
        <f>'Лист 1'!O16</f>
        <v>0</v>
      </c>
      <c r="B11" s="90" t="str">
        <f>'Лист 1'!Y16</f>
        <v xml:space="preserve"> </v>
      </c>
    </row>
    <row r="12" spans="1:2">
      <c r="A12" s="1">
        <f>'Лист 1'!O17</f>
        <v>0</v>
      </c>
      <c r="B12" s="90" t="str">
        <f>'Лист 1'!Y17</f>
        <v xml:space="preserve"> </v>
      </c>
    </row>
    <row r="13" spans="1:2">
      <c r="A13" s="1">
        <f>'Лист 1'!O18</f>
        <v>0</v>
      </c>
      <c r="B13" s="90" t="str">
        <f>'Лист 1'!Y18</f>
        <v xml:space="preserve"> </v>
      </c>
    </row>
    <row r="14" spans="1:2">
      <c r="A14" s="1" t="str">
        <f>'Лист 1'!O31</f>
        <v>PG 111</v>
      </c>
      <c r="B14" s="3" t="str">
        <f>'Лист 1'!W31</f>
        <v>2:47</v>
      </c>
    </row>
    <row r="15" spans="1:2">
      <c r="A15" s="1" t="str">
        <f>'Лист 1'!O32</f>
        <v>PG 121</v>
      </c>
      <c r="B15" s="3" t="str">
        <f>'Лист 1'!W32</f>
        <v>8:22</v>
      </c>
    </row>
    <row r="16" spans="1:2">
      <c r="A16" s="1">
        <f>'Лист 1'!O33</f>
        <v>0</v>
      </c>
      <c r="B16" s="3" t="str">
        <f>'Лист 1'!W33</f>
        <v>0:0</v>
      </c>
    </row>
    <row r="17" spans="1:2">
      <c r="A17" s="1">
        <f>'Лист 1'!O34</f>
        <v>0</v>
      </c>
      <c r="B17" s="3" t="str">
        <f>'Лист 1'!W34</f>
        <v>0:0</v>
      </c>
    </row>
    <row r="18" spans="1:2">
      <c r="A18" s="1">
        <f>'Лист 1'!O35</f>
        <v>0</v>
      </c>
      <c r="B18" s="3" t="str">
        <f>'Лист 1'!W35</f>
        <v>0:0</v>
      </c>
    </row>
    <row r="19" spans="1:2">
      <c r="A19" s="1">
        <f>'Лист 1'!O36</f>
        <v>0</v>
      </c>
      <c r="B19" s="3" t="str">
        <f>'Лист 1'!W36</f>
        <v>0:0</v>
      </c>
    </row>
    <row r="20" spans="1:2">
      <c r="A20" s="1">
        <f>'Лист 1'!O37</f>
        <v>0</v>
      </c>
      <c r="B20" s="3" t="str">
        <f>'Лист 1'!W37</f>
        <v>0:0</v>
      </c>
    </row>
    <row r="21" spans="1:2">
      <c r="A21" s="1">
        <f>'Лист 1'!O38</f>
        <v>0</v>
      </c>
      <c r="B21" s="3" t="str">
        <f>'Лист 1'!W38</f>
        <v>0:0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Данные для ЗАДАНИЕ</vt:lpstr>
      <vt:lpstr>Сортировка задания </vt:lpstr>
      <vt:lpstr>Лист 1</vt:lpstr>
      <vt:lpstr>Лист2</vt:lpstr>
      <vt:lpstr>'Лист 1'!Извлечь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2017-05-29T15:24:08Z</dcterms:modified>
</cp:coreProperties>
</file>