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2260" windowHeight="12645"/>
  </bookViews>
  <sheets>
    <sheet name="Хар-ки" sheetId="1" r:id="rId1"/>
    <sheet name="Выборка" sheetId="2" r:id="rId2"/>
  </sheets>
  <definedNames>
    <definedName name="_xlnm._FilterDatabase" localSheetId="1" hidden="1">Выборка!$A$18:$D$20</definedName>
  </definedNames>
  <calcPr calcId="171027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6" i="1"/>
  <c r="S23" i="2" l="1"/>
  <c r="I37" i="2" l="1"/>
  <c r="J37" i="2" s="1"/>
  <c r="E17" i="1" l="1"/>
  <c r="S12" i="2" l="1"/>
  <c r="S13" i="2" s="1"/>
  <c r="S14" i="2" s="1"/>
  <c r="S15" i="2" s="1"/>
  <c r="S16" i="2" s="1"/>
  <c r="S17" i="2" s="1"/>
  <c r="S18" i="2" s="1"/>
  <c r="S19" i="2" s="1"/>
  <c r="S20" i="2" s="1"/>
  <c r="B12" i="2"/>
  <c r="B13" i="2" s="1"/>
  <c r="B14" i="2" s="1"/>
  <c r="B15" i="2" s="1"/>
  <c r="B16" i="2" s="1"/>
  <c r="B17" i="2" s="1"/>
  <c r="B18" i="2" s="1"/>
  <c r="B19" i="2" s="1"/>
  <c r="B20" i="2" s="1"/>
  <c r="K15" i="1" l="1"/>
  <c r="K16" i="1"/>
  <c r="K17" i="1"/>
  <c r="K18" i="1"/>
  <c r="K14" i="1"/>
  <c r="H15" i="1"/>
  <c r="H16" i="1"/>
  <c r="H17" i="1"/>
  <c r="H18" i="1"/>
  <c r="H14" i="1"/>
  <c r="E15" i="1"/>
  <c r="E16" i="1"/>
  <c r="E18" i="1"/>
  <c r="E14" i="1"/>
  <c r="K10" i="1"/>
  <c r="H10" i="1"/>
  <c r="E10" i="1"/>
  <c r="Q11" i="1"/>
  <c r="E5" i="1"/>
  <c r="E6" i="1" s="1"/>
  <c r="E7" i="1" l="1"/>
  <c r="E8" i="1" l="1"/>
  <c r="C23" i="2" s="1"/>
  <c r="O11" i="2" s="1"/>
  <c r="K5" i="1"/>
  <c r="H5" i="1"/>
  <c r="O12" i="2" l="1"/>
  <c r="O15" i="2"/>
  <c r="O19" i="2"/>
  <c r="O17" i="2"/>
  <c r="O14" i="2"/>
  <c r="O18" i="2"/>
  <c r="O16" i="2"/>
  <c r="O20" i="2"/>
  <c r="O13" i="2"/>
  <c r="H6" i="1"/>
  <c r="K6" i="1"/>
  <c r="K7" i="1" l="1"/>
  <c r="K8" i="1" s="1"/>
  <c r="T23" i="2" s="1"/>
  <c r="AH19" i="2" s="1"/>
  <c r="AH16" i="2"/>
  <c r="B23" i="2"/>
  <c r="H7" i="1"/>
  <c r="H8" i="1" s="1"/>
  <c r="H11" i="1" s="1"/>
  <c r="AH20" i="2" l="1"/>
  <c r="AH15" i="2"/>
  <c r="AH14" i="2"/>
  <c r="K11" i="1"/>
  <c r="AH17" i="2"/>
  <c r="AH18" i="2"/>
  <c r="AH13" i="2"/>
  <c r="AH12" i="2"/>
  <c r="AH11" i="2"/>
  <c r="U23" i="2" l="1"/>
  <c r="C20" i="1" s="1"/>
  <c r="K20" i="1" s="1"/>
  <c r="E20" i="1" l="1"/>
  <c r="H20" i="1"/>
  <c r="D23" i="2" l="1"/>
  <c r="C19" i="1" s="1"/>
  <c r="K19" i="1" l="1"/>
  <c r="K13" i="1" s="1"/>
  <c r="K23" i="1" s="1"/>
  <c r="H19" i="1"/>
  <c r="H13" i="1" s="1"/>
  <c r="H23" i="1" s="1"/>
  <c r="E19" i="1"/>
  <c r="E13" i="1" s="1"/>
  <c r="E23" i="1" s="1"/>
  <c r="E24" i="1" l="1"/>
  <c r="Q20" i="1"/>
  <c r="Q22" i="1" s="1"/>
</calcChain>
</file>

<file path=xl/sharedStrings.xml><?xml version="1.0" encoding="utf-8"?>
<sst xmlns="http://schemas.openxmlformats.org/spreadsheetml/2006/main" count="83" uniqueCount="63">
  <si>
    <t xml:space="preserve">Характеристики жидкости </t>
  </si>
  <si>
    <t>Жидкость</t>
  </si>
  <si>
    <t>Серная кислота</t>
  </si>
  <si>
    <t>Температура t ◦C</t>
  </si>
  <si>
    <t>Плотность ρ, кг/м3</t>
  </si>
  <si>
    <t>Характеристика трубопровода</t>
  </si>
  <si>
    <t>Труба 1</t>
  </si>
  <si>
    <t>Труба 2</t>
  </si>
  <si>
    <t>Труба 3</t>
  </si>
  <si>
    <t>L1, м</t>
  </si>
  <si>
    <t>L2, м</t>
  </si>
  <si>
    <t>L3, м</t>
  </si>
  <si>
    <t>d1, м</t>
  </si>
  <si>
    <t>d2, м</t>
  </si>
  <si>
    <t>d3, мм</t>
  </si>
  <si>
    <t>d2, мм</t>
  </si>
  <si>
    <t>d1, мм</t>
  </si>
  <si>
    <t>d3, м</t>
  </si>
  <si>
    <t>Критерий Re</t>
  </si>
  <si>
    <t>Коэфф.гидр.сопр. λ</t>
  </si>
  <si>
    <t>м/с</t>
  </si>
  <si>
    <t xml:space="preserve">Скорость движения жидкости  ω </t>
  </si>
  <si>
    <t>мм</t>
  </si>
  <si>
    <t>м</t>
  </si>
  <si>
    <t>Суммарный пот. напор hпот., м</t>
  </si>
  <si>
    <t>Кин. вязкость ν, м2/с</t>
  </si>
  <si>
    <t xml:space="preserve">Площадь сечения F, </t>
  </si>
  <si>
    <t>м2</t>
  </si>
  <si>
    <t>Объемный расход</t>
  </si>
  <si>
    <t>м3/ч</t>
  </si>
  <si>
    <t>м3/с</t>
  </si>
  <si>
    <t>Абсолютная шероховатость ∆</t>
  </si>
  <si>
    <t>Местное сопротивление</t>
  </si>
  <si>
    <t>Вход в прямую трубу</t>
  </si>
  <si>
    <t>Выход из прямой трубы</t>
  </si>
  <si>
    <t>Стандартный вентиль</t>
  </si>
  <si>
    <t>Колено</t>
  </si>
  <si>
    <t>Внезапное расширение</t>
  </si>
  <si>
    <t>Внезапное сужение</t>
  </si>
  <si>
    <t>Кол-во</t>
  </si>
  <si>
    <t>ξ</t>
  </si>
  <si>
    <t>F0/F1</t>
  </si>
  <si>
    <t>&gt;10000</t>
  </si>
  <si>
    <t>Re</t>
  </si>
  <si>
    <t>Доп. Столбец</t>
  </si>
  <si>
    <t>Вентиль ξ</t>
  </si>
  <si>
    <t>d</t>
  </si>
  <si>
    <t>d, мм</t>
  </si>
  <si>
    <t>Пот. напор hпот</t>
  </si>
  <si>
    <t>Давление</t>
  </si>
  <si>
    <t>p0, кПа</t>
  </si>
  <si>
    <t>p', кПа</t>
  </si>
  <si>
    <t>H</t>
  </si>
  <si>
    <t>η</t>
  </si>
  <si>
    <t>%</t>
  </si>
  <si>
    <t>N</t>
  </si>
  <si>
    <t>кВт</t>
  </si>
  <si>
    <r>
      <t>F</t>
    </r>
    <r>
      <rPr>
        <vertAlign val="sub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/F</t>
    </r>
    <r>
      <rPr>
        <vertAlign val="subscript"/>
        <sz val="10"/>
        <color theme="1"/>
        <rFont val="Times New Roman"/>
        <family val="1"/>
        <charset val="204"/>
      </rPr>
      <t>1</t>
    </r>
  </si>
  <si>
    <t>Относительная шероховатость ε</t>
  </si>
  <si>
    <t>V</t>
  </si>
  <si>
    <t>Дин. Вязкость, Па∙с</t>
  </si>
  <si>
    <t>Используемые формулы: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</si>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</sst>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1">
      <alignment horizontal="center" vertical="center"/>
    </xf>
    <xf numFmtId="0" fontId="2" fillId="0" borderId="0"/>
    <xf numFmtId="0" fontId="1" fillId="0" borderId="0"/>
  </cellStyleXfs>
  <cellXfs count="64">
    <xf numFmtId="0" fontId="0" fillId="0" borderId="0" xfId="0"/>
    <xf numFmtId="0" fontId="2" fillId="0" borderId="0" xfId="2"/>
    <xf numFmtId="0" fontId="0" fillId="0" borderId="0" xfId="0"/>
    <xf numFmtId="0" fontId="3" fillId="0" borderId="1" xfId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1" applyFo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4" fillId="2" borderId="1" xfId="1" applyFont="1" applyFill="1">
      <alignment horizontal="center" vertical="center"/>
    </xf>
    <xf numFmtId="0" fontId="4" fillId="3" borderId="1" xfId="1" applyFont="1" applyFill="1">
      <alignment horizontal="center" vertical="center"/>
    </xf>
    <xf numFmtId="0" fontId="4" fillId="4" borderId="1" xfId="1" applyFont="1" applyFill="1">
      <alignment horizontal="center" vertical="center"/>
    </xf>
    <xf numFmtId="0" fontId="4" fillId="5" borderId="1" xfId="1" applyFont="1" applyFill="1">
      <alignment horizontal="center" vertical="center"/>
    </xf>
    <xf numFmtId="164" fontId="4" fillId="5" borderId="1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/>
    </xf>
    <xf numFmtId="2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2" borderId="1" xfId="1" applyNumberFormat="1" applyFont="1" applyFill="1">
      <alignment horizontal="center" vertical="center"/>
    </xf>
    <xf numFmtId="0" fontId="3" fillId="0" borderId="1" xfId="1" applyAlignment="1">
      <alignment horizontal="left" vertical="center"/>
    </xf>
    <xf numFmtId="0" fontId="3" fillId="2" borderId="1" xfId="1" applyFill="1">
      <alignment horizontal="center" vertical="center"/>
    </xf>
    <xf numFmtId="0" fontId="3" fillId="6" borderId="1" xfId="1" applyFill="1">
      <alignment horizontal="center" vertical="center"/>
    </xf>
    <xf numFmtId="0" fontId="3" fillId="7" borderId="1" xfId="1" applyFill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" fillId="6" borderId="1" xfId="1" applyFont="1" applyFill="1">
      <alignment horizontal="center" vertical="center"/>
    </xf>
    <xf numFmtId="0" fontId="4" fillId="5" borderId="1" xfId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9" borderId="1" xfId="1" applyFill="1">
      <alignment horizontal="center" vertical="center"/>
    </xf>
    <xf numFmtId="0" fontId="8" fillId="9" borderId="1" xfId="1" applyFont="1" applyFill="1" applyAlignment="1">
      <alignment horizontal="left" vertical="center"/>
    </xf>
    <xf numFmtId="2" fontId="3" fillId="0" borderId="1" xfId="1" applyNumberFormat="1">
      <alignment horizontal="center" vertical="center"/>
    </xf>
    <xf numFmtId="11" fontId="3" fillId="0" borderId="1" xfId="1" applyNumberFormat="1">
      <alignment horizontal="center" vertical="center"/>
    </xf>
    <xf numFmtId="0" fontId="3" fillId="7" borderId="1" xfId="1" applyFill="1">
      <alignment horizontal="center" vertical="center"/>
    </xf>
    <xf numFmtId="0" fontId="3" fillId="6" borderId="1" xfId="1" applyFont="1" applyFill="1">
      <alignment horizontal="center" vertical="center"/>
    </xf>
    <xf numFmtId="0" fontId="3" fillId="0" borderId="1" xfId="1">
      <alignment horizontal="center" vertical="center"/>
    </xf>
    <xf numFmtId="0" fontId="5" fillId="8" borderId="0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3" fillId="8" borderId="6" xfId="1" applyFill="1" applyBorder="1" applyAlignment="1">
      <alignment horizontal="center" vertical="center"/>
    </xf>
    <xf numFmtId="0" fontId="3" fillId="8" borderId="7" xfId="1" applyFill="1" applyBorder="1" applyAlignment="1">
      <alignment horizontal="center" vertical="center"/>
    </xf>
    <xf numFmtId="0" fontId="3" fillId="8" borderId="8" xfId="1" applyFill="1" applyBorder="1" applyAlignment="1">
      <alignment horizontal="center" vertical="center"/>
    </xf>
    <xf numFmtId="0" fontId="3" fillId="8" borderId="9" xfId="1" applyFill="1" applyBorder="1" applyAlignment="1">
      <alignment horizontal="center" vertical="center"/>
    </xf>
    <xf numFmtId="0" fontId="3" fillId="8" borderId="2" xfId="1" applyFill="1" applyBorder="1" applyAlignment="1">
      <alignment horizontal="center" vertical="center"/>
    </xf>
    <xf numFmtId="0" fontId="3" fillId="8" borderId="10" xfId="1" applyFill="1" applyBorder="1" applyAlignment="1">
      <alignment horizontal="center" vertical="center"/>
    </xf>
    <xf numFmtId="0" fontId="3" fillId="8" borderId="1" xfId="1" applyFill="1">
      <alignment horizontal="center" vertical="center"/>
    </xf>
    <xf numFmtId="0" fontId="8" fillId="8" borderId="1" xfId="1" applyFont="1" applyFill="1">
      <alignment horizontal="center" vertical="center"/>
    </xf>
    <xf numFmtId="0" fontId="7" fillId="0" borderId="1" xfId="1" applyFont="1">
      <alignment horizontal="center" vertical="center"/>
    </xf>
    <xf numFmtId="0" fontId="4" fillId="5" borderId="1" xfId="1" applyFont="1" applyFill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0" borderId="1" xfId="1" applyFont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0" fillId="0" borderId="0" xfId="0"/>
  </cellXfs>
  <cellStyles count="4">
    <cellStyle name="Мой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371475</xdr:colOff>
      <xdr:row>1</xdr:row>
      <xdr:rowOff>180975</xdr:rowOff>
    </xdr:from>
    <xdr:ext cx="1695450" cy="3809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E8506CA-5867-4245-A057-0A9FD8508976}"/>
                </a:ext>
              </a:extLst>
            </xdr:cNvPr>
            <xdr:cNvSpPr txBox="1"/>
          </xdr:nvSpPr>
          <xdr:spPr>
            <a:xfrm>
              <a:off x="12801600" y="371475"/>
              <a:ext cx="1695450" cy="3809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𝐹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ru-RU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𝜋</m:t>
                            </m:r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</m:e>
                          <m:sup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E8506CA-5867-4245-A057-0A9FD8508976}"/>
                </a:ext>
              </a:extLst>
            </xdr:cNvPr>
            <xdr:cNvSpPr txBox="1"/>
          </xdr:nvSpPr>
          <xdr:spPr>
            <a:xfrm>
              <a:off x="12801600" y="371475"/>
              <a:ext cx="1695450" cy="3809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𝐹=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𝜋𝑑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19</xdr:col>
      <xdr:colOff>361950</xdr:colOff>
      <xdr:row>1</xdr:row>
      <xdr:rowOff>171450</xdr:rowOff>
    </xdr:from>
    <xdr:ext cx="1695450" cy="4191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46FD10E-F4B9-4C98-A588-4D1917E33CED}"/>
                </a:ext>
              </a:extLst>
            </xdr:cNvPr>
            <xdr:cNvSpPr txBox="1"/>
          </xdr:nvSpPr>
          <xdr:spPr>
            <a:xfrm>
              <a:off x="14011275" y="361950"/>
              <a:ext cx="169545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𝜔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</m:t>
                        </m:r>
                      </m:num>
                      <m:den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3600∙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𝐹</m:t>
                        </m:r>
                      </m:den>
                    </m:f>
                  </m:oMath>
                </m:oMathPara>
              </a14:m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46FD10E-F4B9-4C98-A588-4D1917E33CED}"/>
                </a:ext>
              </a:extLst>
            </xdr:cNvPr>
            <xdr:cNvSpPr txBox="1"/>
          </xdr:nvSpPr>
          <xdr:spPr>
            <a:xfrm>
              <a:off x="14011275" y="361950"/>
              <a:ext cx="169545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𝜔=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3600∙𝐹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18</xdr:col>
      <xdr:colOff>476250</xdr:colOff>
      <xdr:row>5</xdr:row>
      <xdr:rowOff>152400</xdr:rowOff>
    </xdr:from>
    <xdr:ext cx="2457450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78FDAC8-0D57-4F2E-AE33-EF72CB8E385D}"/>
                </a:ext>
              </a:extLst>
            </xdr:cNvPr>
            <xdr:cNvSpPr txBox="1"/>
          </xdr:nvSpPr>
          <xdr:spPr>
            <a:xfrm>
              <a:off x="13515975" y="1104900"/>
              <a:ext cx="245745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ru-RU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</m:e>
                    <m:sub>
                      <m:r>
                        <a:rPr lang="ru-RU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пот</m:t>
                      </m:r>
                    </m:sub>
                  </m:sSub>
                  <m:r>
                    <a:rPr lang="en-US" sz="11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sSub>
                    <m:sSubPr>
                      <m:ctrlPr>
                        <a:rPr lang="ru-RU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ru-RU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𝜆</m:t>
                      </m:r>
                    </m:e>
                    <m:sub>
                      <m:r>
                        <a:rPr lang="ru-RU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тр</m:t>
                      </m:r>
                    </m:sub>
                  </m:sSub>
                  <m:f>
                    <m:fPr>
                      <m:ctrlPr>
                        <a:rPr lang="ru-RU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ru-RU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𝑑</m:t>
                      </m:r>
                    </m:den>
                  </m:f>
                  <m:r>
                    <a:rPr lang="en-US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nary>
                    <m:naryPr>
                      <m:chr m:val="∑"/>
                      <m:limLoc m:val="subSup"/>
                      <m:ctrlPr>
                        <a:rPr lang="ru-RU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=1</m:t>
                      </m:r>
                    </m:sub>
                    <m:sup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p>
                    <m:e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𝜉</m:t>
                      </m:r>
                    </m:e>
                  </m:nary>
                </m:oMath>
              </a14:m>
              <a:r>
                <a:rPr 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14:m>
                <m:oMath xmlns:m="http://schemas.openxmlformats.org/officeDocument/2006/math">
                  <m:f>
                    <m:fPr>
                      <m:ctrlPr>
                        <a:rPr lang="ru-RU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p>
                        <m:sSupPr>
                          <m:ctrlPr>
                            <a:rPr lang="ru-RU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m:rPr>
                              <m:sty m:val="p"/>
                            </m:rPr>
                            <a:rPr lang="en-US" sz="1100" i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ω</m:t>
                          </m:r>
                        </m:e>
                        <m:sup>
                          <m:r>
                            <a:rPr lang="en-US" sz="1100" i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en-US" sz="110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  <m:r>
                        <m:rPr>
                          <m:sty m:val="p"/>
                        </m:rPr>
                        <a:rPr lang="en-US" sz="110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g</m:t>
                      </m:r>
                    </m:den>
                  </m:f>
                </m:oMath>
              </a14:m>
              <a:endParaRPr lang="ru-RU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678FDAC8-0D57-4F2E-AE33-EF72CB8E385D}"/>
                </a:ext>
              </a:extLst>
            </xdr:cNvPr>
            <xdr:cNvSpPr txBox="1"/>
          </xdr:nvSpPr>
          <xdr:spPr>
            <a:xfrm>
              <a:off x="13515975" y="1104900"/>
              <a:ext cx="245745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пот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𝜆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〗_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тр  1/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𝑖=1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^𝑛▒𝜉</a:t>
              </a:r>
              <a:r>
                <a:rPr lang="en-US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2g</a:t>
              </a:r>
              <a:endParaRPr lang="ru-RU" sz="110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18</xdr:col>
      <xdr:colOff>171451</xdr:colOff>
      <xdr:row>8</xdr:row>
      <xdr:rowOff>28575</xdr:rowOff>
    </xdr:from>
    <xdr:ext cx="2038349" cy="4619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A44AAF4-17BF-4C50-892F-895397C211B2}"/>
                </a:ext>
              </a:extLst>
            </xdr:cNvPr>
            <xdr:cNvSpPr txBox="1"/>
          </xdr:nvSpPr>
          <xdr:spPr>
            <a:xfrm>
              <a:off x="13211176" y="1552575"/>
              <a:ext cx="2038349" cy="461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тр</m:t>
                        </m:r>
                      </m:sub>
                    </m:sSub>
                    <m:r>
                      <a:rPr lang="en-US" sz="9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f>
                          <m:fPr>
                            <m:ctrlPr>
                              <a:rPr lang="en-US" sz="9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9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num>
                          <m:den>
                            <m:d>
                              <m:dPr>
                                <m:ctrlP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US" sz="9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𝑙𝑔</m:t>
                                </m:r>
                                <m:d>
                                  <m:dPr>
                                    <m:begChr m:val="⌊"/>
                                    <m:endChr m:val="⌋"/>
                                    <m:ctrlP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0,27</m:t>
                                    </m:r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𝜀</m:t>
                                    </m:r>
                                    <m:r>
                                      <a:rPr lang="en-US" sz="9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+</m:t>
                                    </m:r>
                                    <m:sSup>
                                      <m:sSupPr>
                                        <m:ctrlPr>
                                          <a:rPr lang="en-US" sz="9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9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f>
                                              <m:fPr>
                                                <m:ctrlPr>
                                                  <a:rPr lang="en-US" sz="9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fPr>
                                              <m:num>
                                                <m:r>
                                                  <a:rPr lang="en-US" sz="9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6,81</m:t>
                                                </m:r>
                                              </m:num>
                                              <m:den>
                                                <m:r>
                                                  <a:rPr lang="en-US" sz="9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𝑅𝑒</m:t>
                                                </m:r>
                                              </m:den>
                                            </m:f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9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0,9</m:t>
                                        </m:r>
                                      </m:sup>
                                    </m:sSup>
                                  </m:e>
                                </m:d>
                              </m:e>
                            </m:d>
                          </m:den>
                        </m:f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  <m:sup>
                        <m:r>
                          <a:rPr lang="en-US" sz="9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AA44AAF4-17BF-4C50-892F-895397C211B2}"/>
                </a:ext>
              </a:extLst>
            </xdr:cNvPr>
            <xdr:cNvSpPr txBox="1"/>
          </xdr:nvSpPr>
          <xdr:spPr>
            <a:xfrm>
              <a:off x="13211176" y="1552575"/>
              <a:ext cx="2038349" cy="4619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𝜆</a:t>
              </a:r>
              <a:r>
                <a:rPr lang="ru-RU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тр=〖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1/((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𝑙𝑔⌊0,27𝜀+(6,81/𝑅𝑒)^0,9 ⌋) )</a:t>
              </a:r>
              <a:r>
                <a:rPr lang="en-US" sz="9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)〗^2</a:t>
              </a:r>
              <a:endParaRPr lang="ru-RU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19</xdr:col>
      <xdr:colOff>19050</xdr:colOff>
      <xdr:row>4</xdr:row>
      <xdr:rowOff>19050</xdr:rowOff>
    </xdr:from>
    <xdr:ext cx="1152525" cy="3333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3DC11E8-B3AF-4557-AB27-BCCF47986ADC}"/>
                </a:ext>
              </a:extLst>
            </xdr:cNvPr>
            <xdr:cNvSpPr txBox="1"/>
          </xdr:nvSpPr>
          <xdr:spPr>
            <a:xfrm>
              <a:off x="13668375" y="781050"/>
              <a:ext cx="1152525" cy="333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𝑅𝑒</m:t>
                    </m:r>
                    <m:r>
                      <a:rPr lang="en-US" sz="11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lang="ru-RU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𝜔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</m:t>
                        </m:r>
                      </m:num>
                      <m:den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𝜈</m:t>
                        </m:r>
                      </m:den>
                    </m:f>
                  </m:oMath>
                </m:oMathPara>
              </a14:m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3DC11E8-B3AF-4557-AB27-BCCF47986ADC}"/>
                </a:ext>
              </a:extLst>
            </xdr:cNvPr>
            <xdr:cNvSpPr txBox="1"/>
          </xdr:nvSpPr>
          <xdr:spPr>
            <a:xfrm>
              <a:off x="13668375" y="781050"/>
              <a:ext cx="1152525" cy="3333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𝑅𝑒=  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𝜔∙𝑑</a:t>
              </a:r>
              <a:r>
                <a:rPr lang="ru-RU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𝜈</a:t>
              </a:r>
              <a:endParaRPr lang="ru-RU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19</xdr:col>
      <xdr:colOff>200025</xdr:colOff>
      <xdr:row>13</xdr:row>
      <xdr:rowOff>76200</xdr:rowOff>
    </xdr:from>
    <xdr:ext cx="828945" cy="2608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04091C6-F97E-43C4-B906-367E82670D51}"/>
                </a:ext>
              </a:extLst>
            </xdr:cNvPr>
            <xdr:cNvSpPr txBox="1"/>
          </xdr:nvSpPr>
          <xdr:spPr>
            <a:xfrm>
              <a:off x="13849350" y="2171700"/>
              <a:ext cx="828945" cy="260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1"/>
                <a:t>N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𝐻𝑉</m:t>
                  </m:r>
                  <m:r>
                    <a:rPr lang="en-US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𝜌</m:t>
                  </m:r>
                  <m:r>
                    <a:rPr lang="en-US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𝑔</m:t>
                  </m:r>
                  <m:f>
                    <m:fPr>
                      <m:ctrlP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100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𝜂</m:t>
                      </m:r>
                    </m:den>
                  </m:f>
                </m:oMath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04091C6-F97E-43C4-B906-367E82670D51}"/>
                </a:ext>
              </a:extLst>
            </xdr:cNvPr>
            <xdr:cNvSpPr txBox="1"/>
          </xdr:nvSpPr>
          <xdr:spPr>
            <a:xfrm>
              <a:off x="13849350" y="2171700"/>
              <a:ext cx="828945" cy="2608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1"/>
                <a:t>N </a:t>
              </a:r>
              <a:r>
                <a:rPr lang="en-US" sz="1100" b="0" i="0">
                  <a:latin typeface="Cambria Math" panose="02040503050406030204" pitchFamily="18" charset="0"/>
                </a:rPr>
                <a:t>=𝐻𝑉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𝜌𝑔 100/𝜂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18</xdr:col>
      <xdr:colOff>114300</xdr:colOff>
      <xdr:row>11</xdr:row>
      <xdr:rowOff>9526</xdr:rowOff>
    </xdr:from>
    <xdr:ext cx="2247900" cy="3525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79DE047-7C3A-48C2-A0C1-65915B3B3CDB}"/>
                </a:ext>
              </a:extLst>
            </xdr:cNvPr>
            <xdr:cNvSpPr txBox="1"/>
          </xdr:nvSpPr>
          <xdr:spPr>
            <a:xfrm>
              <a:off x="13154025" y="2105026"/>
              <a:ext cx="2247900" cy="3525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05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05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𝑧</m:t>
                        </m:r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05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𝑧</m:t>
                            </m:r>
                          </m:e>
                          <m:sub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n-US" sz="1050" b="0" i="0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05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p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p>
                        </m:sSup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n-US" sz="105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p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</m:num>
                      <m:den>
                        <m:r>
                          <a:rPr lang="en-US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𝜌</m:t>
                        </m:r>
                        <m:r>
                          <a:rPr lang="en-US" sz="105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den>
                    </m:f>
                    <m:r>
                      <a:rPr lang="en-US" sz="105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05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05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𝜔</m:t>
                            </m:r>
                          </m:e>
                          <m:sup>
                            <m:r>
                              <a:rPr lang="en-US" sz="105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𝑔</m:t>
                        </m:r>
                      </m:den>
                    </m:f>
                    <m:r>
                      <a:rPr lang="en-US" sz="105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05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050" b="0" i="1">
                            <a:latin typeface="Cambria Math" panose="02040503050406030204" pitchFamily="18" charset="0"/>
                          </a:rPr>
                          <m:t>h</m:t>
                        </m:r>
                      </m:e>
                      <m:sub>
                        <m:r>
                          <a:rPr lang="ru-RU" sz="1050" b="0" i="1">
                            <a:latin typeface="Cambria Math" panose="02040503050406030204" pitchFamily="18" charset="0"/>
                          </a:rPr>
                          <m:t>п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79DE047-7C3A-48C2-A0C1-65915B3B3CDB}"/>
                </a:ext>
              </a:extLst>
            </xdr:cNvPr>
            <xdr:cNvSpPr txBox="1"/>
          </xdr:nvSpPr>
          <xdr:spPr>
            <a:xfrm>
              <a:off x="13154025" y="2105026"/>
              <a:ext cx="2247900" cy="3525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050" b="0" i="0">
                  <a:latin typeface="Cambria Math" panose="02040503050406030204" pitchFamily="18" charset="0"/>
                </a:rPr>
                <a:t>𝐻=(𝑧−𝑧_0 )+(𝑝^0−𝑝^′)/</a:t>
              </a:r>
              <a:r>
                <a:rPr lang="en-U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𝜌𝑔</a:t>
              </a:r>
              <a:r>
                <a:rPr lang="en-US" sz="1050" b="0" i="0">
                  <a:latin typeface="Cambria Math" panose="02040503050406030204" pitchFamily="18" charset="0"/>
                </a:rPr>
                <a:t>+</a:t>
              </a:r>
              <a:r>
                <a:rPr lang="en-US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𝜔^</a:t>
              </a:r>
              <a:r>
                <a:rPr lang="en-US" sz="1050" b="0" i="0">
                  <a:latin typeface="Cambria Math" panose="02040503050406030204" pitchFamily="18" charset="0"/>
                </a:rPr>
                <a:t>2/2𝑔+ℎ_</a:t>
              </a:r>
              <a:r>
                <a:rPr lang="ru-RU" sz="1050" b="0" i="0">
                  <a:latin typeface="Cambria Math" panose="02040503050406030204" pitchFamily="18" charset="0"/>
                </a:rPr>
                <a:t>п</a:t>
              </a:r>
              <a:endParaRPr lang="ru-RU" sz="1100"/>
            </a:p>
          </xdr:txBody>
        </xdr:sp>
      </mc:Fallback>
    </mc:AlternateContent>
    <xdr:clientData/>
  </xdr:oneCellAnchor>
  <xdr:twoCellAnchor editAs="oneCell">
    <xdr:from>
      <xdr:col>2</xdr:col>
      <xdr:colOff>57150</xdr:colOff>
      <xdr:row>27</xdr:row>
      <xdr:rowOff>142875</xdr:rowOff>
    </xdr:from>
    <xdr:to>
      <xdr:col>10</xdr:col>
      <xdr:colOff>207161</xdr:colOff>
      <xdr:row>39</xdr:row>
      <xdr:rowOff>142874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1CCF4A4-DBC2-492D-8DA7-AAD6ACB7F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5229225"/>
          <a:ext cx="5026811" cy="194309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zoomScale="80" zoomScaleNormal="80" workbookViewId="0">
      <selection activeCell="U21" sqref="U21"/>
    </sheetView>
  </sheetViews>
  <sheetFormatPr defaultRowHeight="12.75" x14ac:dyDescent="0.2"/>
  <cols>
    <col min="1" max="1" width="30.5703125" style="5" customWidth="1"/>
    <col min="2" max="2" width="11.140625" style="5" customWidth="1"/>
    <col min="3" max="3" width="9.140625" style="5" customWidth="1"/>
    <col min="4" max="15" width="9.140625" style="5"/>
    <col min="16" max="16" width="11" style="5" customWidth="1"/>
    <col min="17" max="17" width="14.85546875" style="5" customWidth="1"/>
    <col min="18" max="16384" width="9.140625" style="5"/>
  </cols>
  <sheetData>
    <row r="1" spans="1:22" ht="15" customHeight="1" x14ac:dyDescent="0.2">
      <c r="E1" s="37" t="s">
        <v>5</v>
      </c>
      <c r="F1" s="37"/>
      <c r="G1" s="37"/>
      <c r="H1" s="37"/>
    </row>
    <row r="2" spans="1:22" ht="15" customHeight="1" x14ac:dyDescent="0.2">
      <c r="E2" s="38"/>
      <c r="F2" s="38"/>
      <c r="G2" s="38"/>
      <c r="H2" s="38"/>
      <c r="O2" s="46" t="s">
        <v>0</v>
      </c>
      <c r="P2" s="46"/>
      <c r="Q2" s="46"/>
      <c r="S2" s="46" t="s">
        <v>61</v>
      </c>
      <c r="T2" s="46"/>
      <c r="U2" s="46"/>
      <c r="V2" s="46"/>
    </row>
    <row r="3" spans="1:22" ht="15" customHeight="1" x14ac:dyDescent="0.2">
      <c r="C3" s="35" t="s">
        <v>6</v>
      </c>
      <c r="D3" s="35"/>
      <c r="E3" s="35"/>
      <c r="F3" s="35" t="s">
        <v>7</v>
      </c>
      <c r="G3" s="35"/>
      <c r="H3" s="35"/>
      <c r="I3" s="35" t="s">
        <v>8</v>
      </c>
      <c r="J3" s="35"/>
      <c r="K3" s="35"/>
      <c r="O3" s="36" t="s">
        <v>1</v>
      </c>
      <c r="P3" s="36"/>
      <c r="Q3" s="3" t="s">
        <v>2</v>
      </c>
      <c r="S3" s="45"/>
      <c r="T3" s="45"/>
      <c r="U3" s="45"/>
      <c r="V3" s="45"/>
    </row>
    <row r="4" spans="1:22" ht="15" customHeight="1" x14ac:dyDescent="0.2">
      <c r="C4" s="27" t="s">
        <v>9</v>
      </c>
      <c r="D4" s="27" t="s">
        <v>16</v>
      </c>
      <c r="E4" s="27" t="s">
        <v>12</v>
      </c>
      <c r="F4" s="27" t="s">
        <v>10</v>
      </c>
      <c r="G4" s="27" t="s">
        <v>15</v>
      </c>
      <c r="H4" s="27" t="s">
        <v>13</v>
      </c>
      <c r="I4" s="27" t="s">
        <v>11</v>
      </c>
      <c r="J4" s="27" t="s">
        <v>14</v>
      </c>
      <c r="K4" s="27" t="s">
        <v>17</v>
      </c>
      <c r="O4" s="36" t="s">
        <v>3</v>
      </c>
      <c r="P4" s="36"/>
      <c r="Q4" s="3">
        <v>25</v>
      </c>
      <c r="S4" s="45"/>
      <c r="T4" s="45"/>
      <c r="U4" s="45"/>
      <c r="V4" s="45"/>
    </row>
    <row r="5" spans="1:22" ht="15" customHeight="1" x14ac:dyDescent="0.2">
      <c r="C5" s="3">
        <v>20</v>
      </c>
      <c r="D5" s="3">
        <v>70</v>
      </c>
      <c r="E5" s="3">
        <f>D5/1000</f>
        <v>7.0000000000000007E-2</v>
      </c>
      <c r="F5" s="3">
        <v>100</v>
      </c>
      <c r="G5" s="3">
        <v>100</v>
      </c>
      <c r="H5" s="3">
        <f>G5/1000</f>
        <v>0.1</v>
      </c>
      <c r="I5" s="3">
        <v>80</v>
      </c>
      <c r="J5" s="3">
        <v>50</v>
      </c>
      <c r="K5" s="3">
        <f>J5/1000</f>
        <v>0.05</v>
      </c>
      <c r="O5" s="36" t="s">
        <v>4</v>
      </c>
      <c r="P5" s="36"/>
      <c r="Q5" s="3">
        <v>1835.6</v>
      </c>
      <c r="S5" s="39"/>
      <c r="T5" s="40"/>
      <c r="U5" s="40"/>
      <c r="V5" s="41"/>
    </row>
    <row r="6" spans="1:22" ht="15" customHeight="1" x14ac:dyDescent="0.25">
      <c r="A6" s="22" t="s">
        <v>26</v>
      </c>
      <c r="B6" s="3" t="s">
        <v>27</v>
      </c>
      <c r="C6" s="2"/>
      <c r="D6" s="2"/>
      <c r="E6" s="3">
        <f>PI()*E5^2/4</f>
        <v>3.8484510006474969E-3</v>
      </c>
      <c r="F6" s="2"/>
      <c r="G6" s="2"/>
      <c r="H6" s="3">
        <f>PI()*H5^2/4</f>
        <v>7.8539816339744835E-3</v>
      </c>
      <c r="I6" s="2"/>
      <c r="J6" s="2"/>
      <c r="K6" s="3">
        <f>PI()*K5^2/4</f>
        <v>1.9634954084936209E-3</v>
      </c>
      <c r="O6" s="36" t="s">
        <v>25</v>
      </c>
      <c r="P6" s="36"/>
      <c r="Q6" s="33">
        <v>1.501E-5</v>
      </c>
      <c r="S6" s="42"/>
      <c r="T6" s="43"/>
      <c r="U6" s="43"/>
      <c r="V6" s="44"/>
    </row>
    <row r="7" spans="1:22" ht="15" x14ac:dyDescent="0.25">
      <c r="A7" s="22" t="s">
        <v>21</v>
      </c>
      <c r="B7" s="3" t="s">
        <v>20</v>
      </c>
      <c r="C7" s="2"/>
      <c r="D7" s="2"/>
      <c r="E7" s="3">
        <f>Q11/E6</f>
        <v>0.64961201261998092</v>
      </c>
      <c r="F7" s="2"/>
      <c r="G7" s="2"/>
      <c r="H7" s="3">
        <f>Q11/H6</f>
        <v>0.31830988618379064</v>
      </c>
      <c r="I7" s="2"/>
      <c r="J7" s="2"/>
      <c r="K7" s="3">
        <f>Q11/K6</f>
        <v>1.2732395447351625</v>
      </c>
      <c r="O7" s="36" t="s">
        <v>60</v>
      </c>
      <c r="P7" s="36"/>
      <c r="Q7" s="33">
        <v>2.7533999999999999E-2</v>
      </c>
      <c r="S7" s="39"/>
      <c r="T7" s="40"/>
      <c r="U7" s="40"/>
      <c r="V7" s="41"/>
    </row>
    <row r="8" spans="1:22" ht="15" x14ac:dyDescent="0.25">
      <c r="A8" s="22" t="s">
        <v>18</v>
      </c>
      <c r="B8" s="3"/>
      <c r="C8" s="2"/>
      <c r="D8" s="2"/>
      <c r="E8" s="3">
        <f>E7*E5/Q6</f>
        <v>3029.5030568553407</v>
      </c>
      <c r="F8" s="2"/>
      <c r="G8" s="2"/>
      <c r="H8" s="3">
        <f>H7*H5/Q6</f>
        <v>2120.6521397987385</v>
      </c>
      <c r="I8" s="2"/>
      <c r="J8" s="2"/>
      <c r="K8" s="3">
        <f>K7*K5/Q6</f>
        <v>4241.304279597477</v>
      </c>
      <c r="O8" s="4"/>
      <c r="P8" s="4"/>
      <c r="Q8" s="4"/>
      <c r="S8" s="42"/>
      <c r="T8" s="43"/>
      <c r="U8" s="43"/>
      <c r="V8" s="44"/>
    </row>
    <row r="9" spans="1:22" ht="15" x14ac:dyDescent="0.25">
      <c r="A9" s="22" t="s">
        <v>31</v>
      </c>
      <c r="B9" s="3" t="s">
        <v>22</v>
      </c>
      <c r="C9" s="2"/>
      <c r="D9" s="2"/>
      <c r="E9" s="3">
        <v>0.1</v>
      </c>
      <c r="F9" s="2"/>
      <c r="G9" s="2"/>
      <c r="H9" s="3">
        <v>0.1</v>
      </c>
      <c r="I9" s="2"/>
      <c r="J9" s="2"/>
      <c r="K9" s="3">
        <v>0.1</v>
      </c>
      <c r="O9" s="36" t="s">
        <v>28</v>
      </c>
      <c r="P9" s="36"/>
      <c r="Q9" s="36"/>
      <c r="S9" s="45" t="s">
        <v>62</v>
      </c>
      <c r="T9" s="45"/>
      <c r="U9" s="45"/>
      <c r="V9" s="45"/>
    </row>
    <row r="10" spans="1:22" ht="15" x14ac:dyDescent="0.25">
      <c r="A10" s="22" t="s">
        <v>58</v>
      </c>
      <c r="B10" s="3"/>
      <c r="C10" s="2"/>
      <c r="D10" s="2"/>
      <c r="E10" s="3">
        <f>E9/D5</f>
        <v>1.4285714285714286E-3</v>
      </c>
      <c r="F10" s="2"/>
      <c r="G10" s="2"/>
      <c r="H10" s="3">
        <f>H9/G5</f>
        <v>1E-3</v>
      </c>
      <c r="I10" s="2"/>
      <c r="J10" s="2"/>
      <c r="K10" s="3">
        <f>K9/J5</f>
        <v>2E-3</v>
      </c>
      <c r="O10" s="36" t="s">
        <v>59</v>
      </c>
      <c r="P10" s="3" t="s">
        <v>29</v>
      </c>
      <c r="Q10" s="3">
        <v>9</v>
      </c>
      <c r="S10" s="45"/>
      <c r="T10" s="45"/>
      <c r="U10" s="45"/>
      <c r="V10" s="45"/>
    </row>
    <row r="11" spans="1:22" ht="15" x14ac:dyDescent="0.25">
      <c r="A11" s="22" t="s">
        <v>19</v>
      </c>
      <c r="B11" s="3"/>
      <c r="C11" s="2"/>
      <c r="D11" s="2"/>
      <c r="E11" s="3">
        <f>1/(-2*LOG10(0.27*E10+(6.81/E8)^0.9))^2</f>
        <v>4.5474985093344897E-2</v>
      </c>
      <c r="F11" s="2"/>
      <c r="G11" s="2"/>
      <c r="H11" s="3">
        <f>1/(-2*LOG10(0.27*H10+(6.81/H8)^0.9))^2</f>
        <v>5.0548791732896552E-2</v>
      </c>
      <c r="I11" s="2"/>
      <c r="J11" s="2"/>
      <c r="K11" s="3">
        <f>1/(-2*LOG10(0.27*K10+(6.81/K8)^0.9))^2</f>
        <v>4.1845836332308581E-2</v>
      </c>
      <c r="O11" s="36"/>
      <c r="P11" s="3" t="s">
        <v>30</v>
      </c>
      <c r="Q11" s="3">
        <f>Q10/3600</f>
        <v>2.5000000000000001E-3</v>
      </c>
      <c r="S11" s="45"/>
      <c r="T11" s="45"/>
      <c r="U11" s="45"/>
      <c r="V11" s="45"/>
    </row>
    <row r="12" spans="1:22" ht="15" customHeight="1" x14ac:dyDescent="0.2">
      <c r="A12" s="29"/>
      <c r="S12" s="45"/>
      <c r="T12" s="45"/>
      <c r="U12" s="45"/>
      <c r="V12" s="45"/>
    </row>
    <row r="13" spans="1:22" ht="15" x14ac:dyDescent="0.25">
      <c r="A13" s="31" t="s">
        <v>32</v>
      </c>
      <c r="B13" s="30"/>
      <c r="C13" s="24" t="s">
        <v>40</v>
      </c>
      <c r="D13" s="24" t="s">
        <v>39</v>
      </c>
      <c r="E13" s="23">
        <f ca="1">SUM(E14:E22)</f>
        <v>5.0321087004281759</v>
      </c>
      <c r="F13" s="2"/>
      <c r="G13" s="24" t="s">
        <v>39</v>
      </c>
      <c r="H13" s="23">
        <f ca="1">SUM(H14:H22)</f>
        <v>2.9749999999999996</v>
      </c>
      <c r="I13" s="2"/>
      <c r="J13" s="24" t="s">
        <v>39</v>
      </c>
      <c r="K13" s="23">
        <f ca="1">SUM(K14:K22)</f>
        <v>1</v>
      </c>
      <c r="S13" s="45"/>
      <c r="T13" s="45"/>
      <c r="U13" s="45"/>
      <c r="V13" s="45"/>
    </row>
    <row r="14" spans="1:22" ht="15" x14ac:dyDescent="0.25">
      <c r="A14" s="22" t="s">
        <v>33</v>
      </c>
      <c r="B14" s="3"/>
      <c r="C14" s="3">
        <v>0.5</v>
      </c>
      <c r="D14" s="3">
        <v>1</v>
      </c>
      <c r="E14" s="3">
        <f>D14*C14</f>
        <v>0.5</v>
      </c>
      <c r="F14" s="2"/>
      <c r="G14" s="3">
        <v>0</v>
      </c>
      <c r="H14" s="3">
        <f>G14*C14</f>
        <v>0</v>
      </c>
      <c r="I14" s="2"/>
      <c r="J14" s="3">
        <v>0</v>
      </c>
      <c r="K14" s="3">
        <f>J14*C14</f>
        <v>0</v>
      </c>
      <c r="S14" s="39"/>
      <c r="T14" s="40"/>
      <c r="U14" s="40"/>
      <c r="V14" s="41"/>
    </row>
    <row r="15" spans="1:22" ht="15" x14ac:dyDescent="0.25">
      <c r="A15" s="22" t="s">
        <v>34</v>
      </c>
      <c r="B15" s="3"/>
      <c r="C15" s="3">
        <v>1</v>
      </c>
      <c r="D15" s="3">
        <v>0</v>
      </c>
      <c r="E15" s="3">
        <f t="shared" ref="E15:E23" si="0">D15*C15</f>
        <v>0</v>
      </c>
      <c r="F15" s="2"/>
      <c r="G15" s="3">
        <v>0</v>
      </c>
      <c r="H15" s="3">
        <f t="shared" ref="H15:H23" si="1">G15*C15</f>
        <v>0</v>
      </c>
      <c r="I15" s="2"/>
      <c r="J15" s="3">
        <v>1</v>
      </c>
      <c r="K15" s="3">
        <f t="shared" ref="K15:K23" si="2">J15*C15</f>
        <v>1</v>
      </c>
      <c r="O15" s="36" t="s">
        <v>49</v>
      </c>
      <c r="P15" s="3" t="s">
        <v>50</v>
      </c>
      <c r="Q15" s="3">
        <v>101.3</v>
      </c>
      <c r="S15" s="42"/>
      <c r="T15" s="43"/>
      <c r="U15" s="43"/>
      <c r="V15" s="44"/>
    </row>
    <row r="16" spans="1:22" ht="15" x14ac:dyDescent="0.25">
      <c r="A16" s="22" t="s">
        <v>35</v>
      </c>
      <c r="B16" s="3"/>
      <c r="C16" s="3">
        <f>Выборка!J37</f>
        <v>4.2249999999999996</v>
      </c>
      <c r="D16" s="3">
        <v>1</v>
      </c>
      <c r="E16" s="3">
        <f t="shared" si="0"/>
        <v>4.2249999999999996</v>
      </c>
      <c r="F16" s="2"/>
      <c r="G16" s="3">
        <v>0</v>
      </c>
      <c r="H16" s="3">
        <f t="shared" si="1"/>
        <v>0</v>
      </c>
      <c r="I16" s="2"/>
      <c r="J16" s="3">
        <v>0</v>
      </c>
      <c r="K16" s="3">
        <f t="shared" si="2"/>
        <v>0</v>
      </c>
      <c r="O16" s="36"/>
      <c r="P16" s="3" t="s">
        <v>51</v>
      </c>
      <c r="Q16" s="3">
        <v>101.3</v>
      </c>
    </row>
    <row r="17" spans="1:17" ht="15" x14ac:dyDescent="0.25">
      <c r="A17" s="22"/>
      <c r="B17" s="3"/>
      <c r="C17" s="3"/>
      <c r="D17" s="3"/>
      <c r="E17" s="3">
        <f>D17*C17</f>
        <v>0</v>
      </c>
      <c r="F17" s="2"/>
      <c r="G17" s="3"/>
      <c r="H17" s="3">
        <f t="shared" si="1"/>
        <v>0</v>
      </c>
      <c r="I17" s="2"/>
      <c r="J17" s="3"/>
      <c r="K17" s="3">
        <f t="shared" si="2"/>
        <v>0</v>
      </c>
    </row>
    <row r="18" spans="1:17" ht="15" x14ac:dyDescent="0.25">
      <c r="A18" s="22" t="s">
        <v>36</v>
      </c>
      <c r="B18" s="3"/>
      <c r="C18" s="3">
        <v>1.2</v>
      </c>
      <c r="D18" s="3">
        <v>0</v>
      </c>
      <c r="E18" s="3">
        <f t="shared" si="0"/>
        <v>0</v>
      </c>
      <c r="F18" s="2"/>
      <c r="G18" s="3">
        <v>2</v>
      </c>
      <c r="H18" s="3">
        <f t="shared" si="1"/>
        <v>2.4</v>
      </c>
      <c r="I18" s="2"/>
      <c r="J18" s="3">
        <v>0</v>
      </c>
      <c r="K18" s="3">
        <f t="shared" si="2"/>
        <v>0</v>
      </c>
    </row>
    <row r="19" spans="1:17" ht="15" x14ac:dyDescent="0.25">
      <c r="A19" s="22" t="s">
        <v>37</v>
      </c>
      <c r="B19" s="3"/>
      <c r="C19" s="3">
        <f ca="1">Выборка!D23</f>
        <v>0.30710870042817662</v>
      </c>
      <c r="D19" s="3">
        <v>1</v>
      </c>
      <c r="E19" s="3">
        <f ca="1">D19*C19</f>
        <v>0.30710870042817662</v>
      </c>
      <c r="F19" s="2"/>
      <c r="G19" s="3">
        <v>0</v>
      </c>
      <c r="H19" s="3">
        <f t="shared" ca="1" si="1"/>
        <v>0</v>
      </c>
      <c r="I19" s="2"/>
      <c r="J19" s="3">
        <v>0</v>
      </c>
      <c r="K19" s="3">
        <f t="shared" ca="1" si="2"/>
        <v>0</v>
      </c>
    </row>
    <row r="20" spans="1:17" ht="15" x14ac:dyDescent="0.25">
      <c r="A20" s="22" t="s">
        <v>38</v>
      </c>
      <c r="B20" s="3"/>
      <c r="C20" s="3">
        <f ca="1">Выборка!U23</f>
        <v>0.57499999999999996</v>
      </c>
      <c r="D20" s="3">
        <v>0</v>
      </c>
      <c r="E20" s="3">
        <f t="shared" ca="1" si="0"/>
        <v>0</v>
      </c>
      <c r="F20" s="2"/>
      <c r="G20" s="3">
        <v>1</v>
      </c>
      <c r="H20" s="3">
        <f t="shared" ca="1" si="1"/>
        <v>0.57499999999999996</v>
      </c>
      <c r="I20" s="2"/>
      <c r="J20" s="3">
        <v>0</v>
      </c>
      <c r="K20" s="3">
        <f t="shared" ca="1" si="2"/>
        <v>0</v>
      </c>
      <c r="O20" s="24" t="s">
        <v>52</v>
      </c>
      <c r="P20" s="3" t="s">
        <v>23</v>
      </c>
      <c r="Q20" s="32">
        <f ca="1">F5+(Q15-Q16/(Q5*9.81))+K7^2/(2*9.81)+E24</f>
        <v>201.66895951639583</v>
      </c>
    </row>
    <row r="21" spans="1:17" ht="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O21" s="24" t="s">
        <v>53</v>
      </c>
      <c r="P21" s="3" t="s">
        <v>54</v>
      </c>
      <c r="Q21" s="3">
        <v>40</v>
      </c>
    </row>
    <row r="22" spans="1:17" ht="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O22" s="24" t="s">
        <v>55</v>
      </c>
      <c r="P22" s="3" t="s">
        <v>56</v>
      </c>
      <c r="Q22" s="32">
        <f ca="1">(Q20*Q11*Q5*100/Q21)/1000</f>
        <v>2.3136471380518513</v>
      </c>
    </row>
    <row r="23" spans="1:17" ht="15" x14ac:dyDescent="0.25">
      <c r="A23" s="3" t="s">
        <v>48</v>
      </c>
      <c r="B23" s="3" t="s">
        <v>23</v>
      </c>
      <c r="E23" s="25">
        <f ca="1">(E11*1/E5+E13)*E7^2/(2*9.81)</f>
        <v>0.12220565831986899</v>
      </c>
      <c r="F23" s="1"/>
      <c r="G23" s="1"/>
      <c r="H23" s="25">
        <f ca="1">(H11*1/H5+H13)*H7^2/(2*9.81)</f>
        <v>1.7973861133365222E-2</v>
      </c>
      <c r="I23" s="1"/>
      <c r="J23" s="1"/>
      <c r="K23" s="25">
        <f ca="1">(K11*1/K5+K13)*K7^2/(2*9.81)</f>
        <v>0.15177865606213958</v>
      </c>
    </row>
    <row r="24" spans="1:17" ht="15" x14ac:dyDescent="0.2">
      <c r="A24" s="3" t="s">
        <v>24</v>
      </c>
      <c r="B24" s="3" t="s">
        <v>23</v>
      </c>
      <c r="E24" s="34">
        <f ca="1">E23+H23+K23</f>
        <v>0.29195817551537379</v>
      </c>
      <c r="F24" s="34"/>
      <c r="G24" s="34"/>
      <c r="H24" s="34"/>
      <c r="I24" s="34"/>
      <c r="J24" s="34"/>
      <c r="K24" s="34"/>
    </row>
  </sheetData>
  <mergeCells count="22">
    <mergeCell ref="E1:H2"/>
    <mergeCell ref="S14:V15"/>
    <mergeCell ref="S12:V13"/>
    <mergeCell ref="S9:V11"/>
    <mergeCell ref="S7:V8"/>
    <mergeCell ref="S5:V6"/>
    <mergeCell ref="O10:O11"/>
    <mergeCell ref="S2:V2"/>
    <mergeCell ref="S3:T4"/>
    <mergeCell ref="U3:V4"/>
    <mergeCell ref="O2:Q2"/>
    <mergeCell ref="E24:K24"/>
    <mergeCell ref="C3:E3"/>
    <mergeCell ref="F3:H3"/>
    <mergeCell ref="O7:P7"/>
    <mergeCell ref="O9:Q9"/>
    <mergeCell ref="O6:P6"/>
    <mergeCell ref="I3:K3"/>
    <mergeCell ref="O3:P3"/>
    <mergeCell ref="O4:P4"/>
    <mergeCell ref="O5:P5"/>
    <mergeCell ref="O15:O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9"/>
  <sheetViews>
    <sheetView zoomScale="80" zoomScaleNormal="80" workbookViewId="0">
      <selection activeCell="AC39" sqref="AC39"/>
    </sheetView>
  </sheetViews>
  <sheetFormatPr defaultRowHeight="12.75" x14ac:dyDescent="0.2"/>
  <cols>
    <col min="1" max="17" width="9.140625" style="5"/>
    <col min="18" max="18" width="8.85546875" style="5" customWidth="1"/>
    <col min="19" max="19" width="10.5703125" style="5" customWidth="1"/>
    <col min="20" max="16384" width="9.140625" style="5"/>
  </cols>
  <sheetData>
    <row r="2" spans="2:34" ht="12.75" customHeight="1" x14ac:dyDescent="0.2">
      <c r="F2" s="47" t="s">
        <v>37</v>
      </c>
      <c r="G2" s="47"/>
      <c r="H2" s="47"/>
      <c r="I2" s="47"/>
      <c r="J2" s="47"/>
      <c r="X2" s="53" t="s">
        <v>38</v>
      </c>
      <c r="Y2" s="54"/>
      <c r="Z2" s="54"/>
      <c r="AA2" s="54"/>
      <c r="AB2" s="55"/>
    </row>
    <row r="3" spans="2:34" ht="12.75" customHeight="1" x14ac:dyDescent="0.2">
      <c r="F3" s="47"/>
      <c r="G3" s="47"/>
      <c r="H3" s="47"/>
      <c r="I3" s="47"/>
      <c r="J3" s="47"/>
      <c r="X3" s="56"/>
      <c r="Y3" s="57"/>
      <c r="Z3" s="57"/>
      <c r="AA3" s="57"/>
      <c r="AB3" s="58"/>
    </row>
    <row r="5" spans="2:34" ht="14.25" x14ac:dyDescent="0.2">
      <c r="B5" s="13" t="s">
        <v>41</v>
      </c>
      <c r="C5" s="14">
        <v>1</v>
      </c>
      <c r="D5" s="14">
        <v>0.9</v>
      </c>
      <c r="E5" s="14">
        <v>0.8</v>
      </c>
      <c r="F5" s="14">
        <v>0.7</v>
      </c>
      <c r="G5" s="14">
        <v>0.6</v>
      </c>
      <c r="H5" s="14">
        <v>0.5</v>
      </c>
      <c r="I5" s="14">
        <v>0.4</v>
      </c>
      <c r="J5" s="14">
        <v>0.3</v>
      </c>
      <c r="K5" s="14">
        <v>0.2</v>
      </c>
      <c r="L5" s="14">
        <v>0.1</v>
      </c>
      <c r="M5" s="14">
        <v>0</v>
      </c>
      <c r="S5" s="19" t="s">
        <v>57</v>
      </c>
      <c r="T5" s="20">
        <v>0.01</v>
      </c>
      <c r="U5" s="20">
        <v>0.1</v>
      </c>
      <c r="V5" s="20">
        <v>0.2</v>
      </c>
      <c r="W5" s="20">
        <v>0.3</v>
      </c>
      <c r="X5" s="20">
        <v>0.4</v>
      </c>
      <c r="Y5" s="20">
        <v>0.5</v>
      </c>
      <c r="Z5" s="20">
        <v>0.6</v>
      </c>
      <c r="AA5" s="20">
        <v>0.7</v>
      </c>
      <c r="AB5" s="20">
        <v>0.8</v>
      </c>
      <c r="AC5" s="20">
        <v>0.9</v>
      </c>
      <c r="AD5" s="20">
        <v>1</v>
      </c>
    </row>
    <row r="6" spans="2:34" x14ac:dyDescent="0.2">
      <c r="B6" s="10" t="s">
        <v>40</v>
      </c>
      <c r="C6" s="15">
        <v>0</v>
      </c>
      <c r="D6" s="15">
        <v>0.01</v>
      </c>
      <c r="E6" s="15">
        <v>0.04</v>
      </c>
      <c r="F6" s="15">
        <v>0.09</v>
      </c>
      <c r="G6" s="15">
        <v>0.16</v>
      </c>
      <c r="H6" s="15">
        <v>0.25</v>
      </c>
      <c r="I6" s="15">
        <v>0.36</v>
      </c>
      <c r="J6" s="15">
        <v>0.5</v>
      </c>
      <c r="K6" s="15">
        <v>0.64</v>
      </c>
      <c r="L6" s="15">
        <v>0.81</v>
      </c>
      <c r="M6" s="15">
        <v>1</v>
      </c>
      <c r="S6" s="18" t="s">
        <v>40</v>
      </c>
      <c r="T6" s="15">
        <v>0.5</v>
      </c>
      <c r="U6" s="15">
        <v>0.47</v>
      </c>
      <c r="V6" s="15">
        <v>0.45</v>
      </c>
      <c r="W6" s="15">
        <v>0.38</v>
      </c>
      <c r="X6" s="15">
        <v>0.34</v>
      </c>
      <c r="Y6" s="15">
        <v>0.3</v>
      </c>
      <c r="Z6" s="15">
        <v>0.25</v>
      </c>
      <c r="AA6" s="15">
        <v>0.2</v>
      </c>
      <c r="AB6" s="15">
        <v>0.15</v>
      </c>
      <c r="AC6" s="15">
        <v>0.09</v>
      </c>
      <c r="AD6" s="15">
        <v>0</v>
      </c>
    </row>
    <row r="8" spans="2:34" ht="15" customHeight="1" x14ac:dyDescent="0.2">
      <c r="B8" s="49" t="s">
        <v>41</v>
      </c>
      <c r="C8" s="48" t="s">
        <v>18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52" t="s">
        <v>44</v>
      </c>
      <c r="S8" s="49" t="s">
        <v>41</v>
      </c>
      <c r="T8" s="48" t="s">
        <v>18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60" t="s">
        <v>44</v>
      </c>
    </row>
    <row r="9" spans="2:34" x14ac:dyDescent="0.2">
      <c r="B9" s="50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52"/>
      <c r="S9" s="50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61"/>
    </row>
    <row r="10" spans="2:34" x14ac:dyDescent="0.2">
      <c r="B10" s="51"/>
      <c r="C10" s="13">
        <v>10</v>
      </c>
      <c r="D10" s="13">
        <v>20</v>
      </c>
      <c r="E10" s="13">
        <v>30</v>
      </c>
      <c r="F10" s="13">
        <v>40</v>
      </c>
      <c r="G10" s="13">
        <v>50</v>
      </c>
      <c r="H10" s="13">
        <v>100</v>
      </c>
      <c r="I10" s="13">
        <v>200</v>
      </c>
      <c r="J10" s="13">
        <v>500</v>
      </c>
      <c r="K10" s="13">
        <v>1000</v>
      </c>
      <c r="L10" s="13">
        <v>2000</v>
      </c>
      <c r="M10" s="13">
        <v>3000</v>
      </c>
      <c r="N10" s="13">
        <v>3500</v>
      </c>
      <c r="O10" s="52"/>
      <c r="S10" s="51"/>
      <c r="T10" s="13">
        <v>10</v>
      </c>
      <c r="U10" s="13">
        <v>20</v>
      </c>
      <c r="V10" s="13">
        <v>30</v>
      </c>
      <c r="W10" s="13">
        <v>40</v>
      </c>
      <c r="X10" s="13">
        <v>50</v>
      </c>
      <c r="Y10" s="13">
        <v>100</v>
      </c>
      <c r="Z10" s="13">
        <v>200</v>
      </c>
      <c r="AA10" s="13">
        <v>500</v>
      </c>
      <c r="AB10" s="13">
        <v>1000</v>
      </c>
      <c r="AC10" s="13">
        <v>2000</v>
      </c>
      <c r="AD10" s="13">
        <v>4000</v>
      </c>
      <c r="AE10" s="13">
        <v>5000</v>
      </c>
      <c r="AF10" s="13">
        <v>10000</v>
      </c>
      <c r="AG10" s="13" t="s">
        <v>42</v>
      </c>
      <c r="AH10" s="62"/>
    </row>
    <row r="11" spans="2:34" x14ac:dyDescent="0.2">
      <c r="B11" s="13">
        <v>0.1</v>
      </c>
      <c r="C11" s="21">
        <v>3.1</v>
      </c>
      <c r="D11" s="21">
        <v>3</v>
      </c>
      <c r="E11" s="21">
        <v>2.4</v>
      </c>
      <c r="F11" s="21">
        <v>2.15</v>
      </c>
      <c r="G11" s="21">
        <v>1.95</v>
      </c>
      <c r="H11" s="21">
        <v>1.7</v>
      </c>
      <c r="I11" s="21">
        <v>1.65</v>
      </c>
      <c r="J11" s="21">
        <v>1.7</v>
      </c>
      <c r="K11" s="21">
        <v>2</v>
      </c>
      <c r="L11" s="21">
        <v>1.5</v>
      </c>
      <c r="M11" s="21">
        <v>1</v>
      </c>
      <c r="N11" s="21">
        <v>0.81</v>
      </c>
      <c r="O11" s="6">
        <f ca="1">IF($C$23&lt;3500,FORECAST($C$23,OFFSET($B11,,MATCH($C$23,$C$10:$N$10),,2),OFFSET($B$10,,MATCH($C$23,$C$10:$N$10),,2)),0)</f>
        <v>0.98878883839497056</v>
      </c>
      <c r="S11" s="13">
        <v>0.1</v>
      </c>
      <c r="T11" s="21">
        <v>5</v>
      </c>
      <c r="U11" s="21">
        <v>3.2</v>
      </c>
      <c r="V11" s="21">
        <v>2.4</v>
      </c>
      <c r="W11" s="21">
        <v>2</v>
      </c>
      <c r="X11" s="21">
        <v>1.8</v>
      </c>
      <c r="Y11" s="21">
        <v>1.3</v>
      </c>
      <c r="Z11" s="21">
        <v>1.04</v>
      </c>
      <c r="AA11" s="21">
        <v>0.82</v>
      </c>
      <c r="AB11" s="21">
        <v>0.64</v>
      </c>
      <c r="AC11" s="21">
        <v>0.5</v>
      </c>
      <c r="AD11" s="21">
        <v>0.8</v>
      </c>
      <c r="AE11" s="21">
        <v>0.75</v>
      </c>
      <c r="AF11" s="21">
        <v>0.5</v>
      </c>
      <c r="AG11" s="21">
        <v>0.45</v>
      </c>
      <c r="AH11" s="6">
        <f ca="1">IF($T$23&lt;10000,FORECAST($T$23,OFFSET($S11,,MATCH($T$23,$T$10:$AG$10),,2),OFFSET($S$10,,MATCH($T$23,$T$10:$AG$10),,2)),0)</f>
        <v>0.78793478602012623</v>
      </c>
    </row>
    <row r="12" spans="2:34" x14ac:dyDescent="0.2">
      <c r="B12" s="13">
        <f>B11+0.1</f>
        <v>0.2</v>
      </c>
      <c r="C12" s="21">
        <v>3.1</v>
      </c>
      <c r="D12" s="21">
        <v>2.8</v>
      </c>
      <c r="E12" s="21">
        <v>2.2000000000000002</v>
      </c>
      <c r="F12" s="21">
        <v>1.85</v>
      </c>
      <c r="G12" s="21">
        <v>1.65</v>
      </c>
      <c r="H12" s="21">
        <v>1.4</v>
      </c>
      <c r="I12" s="21">
        <v>1.3</v>
      </c>
      <c r="J12" s="21">
        <v>1.3</v>
      </c>
      <c r="K12" s="21">
        <v>1.6</v>
      </c>
      <c r="L12" s="21">
        <v>1.25</v>
      </c>
      <c r="M12" s="21">
        <v>0.7</v>
      </c>
      <c r="N12" s="21">
        <v>0.64</v>
      </c>
      <c r="O12" s="6">
        <f t="shared" ref="O12:O20" ca="1" si="0">IF($C$23&lt;3500,FORECAST($C$23,OFFSET($B12,,MATCH($C$23,$C$10:$N$10),,2),OFFSET($B$10,,MATCH($C$23,$C$10:$N$10),,2)),0)</f>
        <v>0.69645963317735915</v>
      </c>
      <c r="S12" s="13">
        <f>S11+0.1</f>
        <v>0.2</v>
      </c>
      <c r="T12" s="21">
        <v>5</v>
      </c>
      <c r="U12" s="21">
        <v>3.1</v>
      </c>
      <c r="V12" s="21">
        <v>2.2999999999999998</v>
      </c>
      <c r="W12" s="21">
        <v>1.84</v>
      </c>
      <c r="X12" s="21">
        <v>1.62</v>
      </c>
      <c r="Y12" s="21">
        <v>1.2</v>
      </c>
      <c r="Z12" s="21">
        <v>0.95</v>
      </c>
      <c r="AA12" s="21">
        <v>0.7</v>
      </c>
      <c r="AB12" s="21">
        <v>0.5</v>
      </c>
      <c r="AC12" s="21">
        <v>0.4</v>
      </c>
      <c r="AD12" s="21">
        <v>0.6</v>
      </c>
      <c r="AE12" s="21">
        <v>0.6</v>
      </c>
      <c r="AF12" s="21">
        <v>0.4</v>
      </c>
      <c r="AG12" s="21">
        <v>0.4</v>
      </c>
      <c r="AH12" s="6">
        <f t="shared" ref="AH12:AH20" ca="1" si="1">IF($T$23&lt;10000,FORECAST($T$23,OFFSET($S12,,MATCH($T$23,$T$10:$AG$10),,2),OFFSET($S$10,,MATCH($T$23,$T$10:$AG$10),,2)),0)</f>
        <v>0.6</v>
      </c>
    </row>
    <row r="13" spans="2:34" x14ac:dyDescent="0.2">
      <c r="B13" s="13">
        <f t="shared" ref="B13:B20" si="2">B12+0.1</f>
        <v>0.30000000000000004</v>
      </c>
      <c r="C13" s="21">
        <v>3.1</v>
      </c>
      <c r="D13" s="21">
        <v>2.6</v>
      </c>
      <c r="E13" s="21">
        <v>2</v>
      </c>
      <c r="F13" s="21">
        <v>1.6</v>
      </c>
      <c r="G13" s="21">
        <v>1.4</v>
      </c>
      <c r="H13" s="21">
        <v>1.2</v>
      </c>
      <c r="I13" s="21">
        <v>1.1000000000000001</v>
      </c>
      <c r="J13" s="21">
        <v>1.1000000000000001</v>
      </c>
      <c r="K13" s="21">
        <v>1.3</v>
      </c>
      <c r="L13" s="21">
        <v>0.95</v>
      </c>
      <c r="M13" s="21">
        <v>0.6</v>
      </c>
      <c r="N13" s="21">
        <v>0.5</v>
      </c>
      <c r="O13" s="6">
        <f t="shared" ca="1" si="0"/>
        <v>0.59409938862893175</v>
      </c>
      <c r="S13" s="13">
        <f t="shared" ref="S13:S20" si="3">S12+0.1</f>
        <v>0.30000000000000004</v>
      </c>
      <c r="T13" s="21">
        <v>5</v>
      </c>
      <c r="U13" s="21">
        <v>2.95</v>
      </c>
      <c r="V13" s="21">
        <v>2.15</v>
      </c>
      <c r="W13" s="21">
        <v>1.7</v>
      </c>
      <c r="X13" s="21">
        <v>1.5</v>
      </c>
      <c r="Y13" s="21">
        <v>1.1000000000000001</v>
      </c>
      <c r="Z13" s="21">
        <v>0.85</v>
      </c>
      <c r="AA13" s="21">
        <v>0.6</v>
      </c>
      <c r="AB13" s="21">
        <v>0.44</v>
      </c>
      <c r="AC13" s="21">
        <v>0.3</v>
      </c>
      <c r="AD13" s="21">
        <v>0.55000000000000004</v>
      </c>
      <c r="AE13" s="21">
        <v>0.55000000000000004</v>
      </c>
      <c r="AF13" s="21">
        <v>0.35</v>
      </c>
      <c r="AG13" s="21">
        <v>0.35</v>
      </c>
      <c r="AH13" s="6">
        <f t="shared" ca="1" si="1"/>
        <v>0.55000000000000004</v>
      </c>
    </row>
    <row r="14" spans="2:34" x14ac:dyDescent="0.2">
      <c r="B14" s="13">
        <f t="shared" si="2"/>
        <v>0.4</v>
      </c>
      <c r="C14" s="21">
        <v>3.1</v>
      </c>
      <c r="D14" s="21">
        <v>2.4</v>
      </c>
      <c r="E14" s="21">
        <v>1.8</v>
      </c>
      <c r="F14" s="21">
        <v>1.5</v>
      </c>
      <c r="G14" s="21">
        <v>1.3</v>
      </c>
      <c r="H14" s="21">
        <v>1.1000000000000001</v>
      </c>
      <c r="I14" s="21">
        <v>1</v>
      </c>
      <c r="J14" s="21">
        <v>0.85</v>
      </c>
      <c r="K14" s="21">
        <v>1.05</v>
      </c>
      <c r="L14" s="21">
        <v>0.8</v>
      </c>
      <c r="M14" s="21">
        <v>0.4</v>
      </c>
      <c r="N14" s="21">
        <v>0.36</v>
      </c>
      <c r="O14" s="6">
        <f t="shared" ca="1" si="0"/>
        <v>0.39763975545157276</v>
      </c>
      <c r="S14" s="13">
        <f t="shared" si="3"/>
        <v>0.4</v>
      </c>
      <c r="T14" s="21">
        <v>5</v>
      </c>
      <c r="U14" s="21">
        <v>2.8</v>
      </c>
      <c r="V14" s="21">
        <v>2</v>
      </c>
      <c r="W14" s="21">
        <v>1.6</v>
      </c>
      <c r="X14" s="21">
        <v>1.4</v>
      </c>
      <c r="Y14" s="21">
        <v>1</v>
      </c>
      <c r="Z14" s="21">
        <v>0.78</v>
      </c>
      <c r="AA14" s="21">
        <v>0.5</v>
      </c>
      <c r="AB14" s="21">
        <v>0.35</v>
      </c>
      <c r="AC14" s="21">
        <v>0.25</v>
      </c>
      <c r="AD14" s="21">
        <v>0.45</v>
      </c>
      <c r="AE14" s="21">
        <v>0.5</v>
      </c>
      <c r="AF14" s="21">
        <v>0.3</v>
      </c>
      <c r="AG14" s="21">
        <v>0.3</v>
      </c>
      <c r="AH14" s="6">
        <f t="shared" ca="1" si="1"/>
        <v>0.46206521397987377</v>
      </c>
    </row>
    <row r="15" spans="2:34" x14ac:dyDescent="0.2">
      <c r="B15" s="13">
        <f t="shared" si="2"/>
        <v>0.5</v>
      </c>
      <c r="C15" s="21">
        <v>3.1</v>
      </c>
      <c r="D15" s="21">
        <v>2.2999999999999998</v>
      </c>
      <c r="E15" s="21">
        <v>1.65</v>
      </c>
      <c r="F15" s="21">
        <v>1.35</v>
      </c>
      <c r="G15" s="21">
        <v>1.1499999999999999</v>
      </c>
      <c r="H15" s="21">
        <v>0.9</v>
      </c>
      <c r="I15" s="21">
        <v>0.75</v>
      </c>
      <c r="J15" s="21">
        <v>0.65</v>
      </c>
      <c r="K15" s="21">
        <v>0.9</v>
      </c>
      <c r="L15" s="21">
        <v>0.65</v>
      </c>
      <c r="M15" s="21">
        <v>0.3</v>
      </c>
      <c r="N15" s="21">
        <v>0.25</v>
      </c>
      <c r="O15" s="6">
        <f t="shared" ca="1" si="0"/>
        <v>0.29704969431446587</v>
      </c>
      <c r="S15" s="13">
        <f t="shared" si="3"/>
        <v>0.5</v>
      </c>
      <c r="T15" s="21">
        <v>5</v>
      </c>
      <c r="U15" s="21">
        <v>2.7</v>
      </c>
      <c r="V15" s="21">
        <v>1.8</v>
      </c>
      <c r="W15" s="21">
        <v>1.46</v>
      </c>
      <c r="X15" s="21">
        <v>1.3</v>
      </c>
      <c r="Y15" s="21">
        <v>0.9</v>
      </c>
      <c r="Z15" s="21">
        <v>0.65</v>
      </c>
      <c r="AA15" s="21">
        <v>0.42</v>
      </c>
      <c r="AB15" s="21">
        <v>0.3</v>
      </c>
      <c r="AC15" s="21">
        <v>0.2</v>
      </c>
      <c r="AD15" s="21">
        <v>0.4</v>
      </c>
      <c r="AE15" s="21">
        <v>0.42</v>
      </c>
      <c r="AF15" s="21">
        <v>0.25</v>
      </c>
      <c r="AG15" s="21">
        <v>0.25</v>
      </c>
      <c r="AH15" s="6">
        <f t="shared" ca="1" si="1"/>
        <v>0.40482608559194955</v>
      </c>
    </row>
    <row r="16" spans="2:34" x14ac:dyDescent="0.2">
      <c r="B16" s="13">
        <f t="shared" si="2"/>
        <v>0.6</v>
      </c>
      <c r="C16" s="21">
        <v>3.1</v>
      </c>
      <c r="D16" s="21">
        <v>2.15</v>
      </c>
      <c r="E16" s="21">
        <v>1.55</v>
      </c>
      <c r="F16" s="21">
        <v>1.25</v>
      </c>
      <c r="G16" s="21">
        <v>1.05</v>
      </c>
      <c r="H16" s="21">
        <v>0.8</v>
      </c>
      <c r="I16" s="21">
        <v>0.6</v>
      </c>
      <c r="J16" s="21">
        <v>0.4</v>
      </c>
      <c r="K16" s="21">
        <v>0.6</v>
      </c>
      <c r="L16" s="21">
        <v>0.5</v>
      </c>
      <c r="M16" s="21">
        <v>0.2</v>
      </c>
      <c r="N16" s="21">
        <v>0.16</v>
      </c>
      <c r="O16" s="6">
        <f t="shared" ca="1" si="0"/>
        <v>0.19763975545157275</v>
      </c>
      <c r="S16" s="13">
        <f t="shared" si="3"/>
        <v>0.6</v>
      </c>
      <c r="T16" s="21">
        <v>5</v>
      </c>
      <c r="U16" s="21">
        <v>2.6</v>
      </c>
      <c r="V16" s="21">
        <v>1.7</v>
      </c>
      <c r="W16" s="21">
        <v>1.35</v>
      </c>
      <c r="X16" s="21">
        <v>1.2</v>
      </c>
      <c r="Y16" s="21">
        <v>0.8</v>
      </c>
      <c r="Z16" s="21">
        <v>0.56000000000000005</v>
      </c>
      <c r="AA16" s="21">
        <v>0.35</v>
      </c>
      <c r="AB16" s="21">
        <v>0.24</v>
      </c>
      <c r="AC16" s="21">
        <v>0.15</v>
      </c>
      <c r="AD16" s="21">
        <v>0.35</v>
      </c>
      <c r="AE16" s="21">
        <v>0.35</v>
      </c>
      <c r="AF16" s="21">
        <v>0.2</v>
      </c>
      <c r="AG16" s="21">
        <v>0.2</v>
      </c>
      <c r="AH16" s="6">
        <f t="shared" ca="1" si="1"/>
        <v>0.35</v>
      </c>
    </row>
    <row r="17" spans="2:40" x14ac:dyDescent="0.2">
      <c r="B17" s="13">
        <f t="shared" si="2"/>
        <v>0.7</v>
      </c>
      <c r="C17" s="21">
        <v>3.1</v>
      </c>
      <c r="D17" s="21">
        <v>2.15</v>
      </c>
      <c r="E17" s="21">
        <v>1.55</v>
      </c>
      <c r="F17" s="21">
        <v>1.25</v>
      </c>
      <c r="G17" s="21">
        <v>1.05</v>
      </c>
      <c r="H17" s="21">
        <v>0.8</v>
      </c>
      <c r="I17" s="21">
        <v>0.6</v>
      </c>
      <c r="J17" s="21">
        <v>0.4</v>
      </c>
      <c r="K17" s="21">
        <v>0.6</v>
      </c>
      <c r="L17" s="21">
        <v>0.5</v>
      </c>
      <c r="M17" s="21">
        <v>0.2</v>
      </c>
      <c r="N17" s="21">
        <v>0.16</v>
      </c>
      <c r="O17" s="6">
        <f t="shared" ca="1" si="0"/>
        <v>0.19763975545157275</v>
      </c>
      <c r="S17" s="13">
        <f t="shared" si="3"/>
        <v>0.7</v>
      </c>
      <c r="T17" s="21">
        <v>5</v>
      </c>
      <c r="U17" s="21">
        <v>2.6</v>
      </c>
      <c r="V17" s="21">
        <v>1.7</v>
      </c>
      <c r="W17" s="21">
        <v>1.35</v>
      </c>
      <c r="X17" s="21">
        <v>1.2</v>
      </c>
      <c r="Y17" s="21">
        <v>0.8</v>
      </c>
      <c r="Z17" s="21">
        <v>0.56000000000000005</v>
      </c>
      <c r="AA17" s="21">
        <v>0.35</v>
      </c>
      <c r="AB17" s="21">
        <v>0.24</v>
      </c>
      <c r="AC17" s="21">
        <v>0.15</v>
      </c>
      <c r="AD17" s="21">
        <v>0.35</v>
      </c>
      <c r="AE17" s="21">
        <v>0.35</v>
      </c>
      <c r="AF17" s="21">
        <v>0.2</v>
      </c>
      <c r="AG17" s="21">
        <v>0.2</v>
      </c>
      <c r="AH17" s="6">
        <f t="shared" ca="1" si="1"/>
        <v>0.35</v>
      </c>
    </row>
    <row r="18" spans="2:40" x14ac:dyDescent="0.2">
      <c r="B18" s="13">
        <f t="shared" si="2"/>
        <v>0.79999999999999993</v>
      </c>
      <c r="C18" s="21">
        <v>3.1</v>
      </c>
      <c r="D18" s="21">
        <v>2.15</v>
      </c>
      <c r="E18" s="21">
        <v>1.55</v>
      </c>
      <c r="F18" s="21">
        <v>1.25</v>
      </c>
      <c r="G18" s="21">
        <v>1.05</v>
      </c>
      <c r="H18" s="21">
        <v>0.8</v>
      </c>
      <c r="I18" s="21">
        <v>0.6</v>
      </c>
      <c r="J18" s="21">
        <v>0.4</v>
      </c>
      <c r="K18" s="21">
        <v>0.6</v>
      </c>
      <c r="L18" s="21">
        <v>0.5</v>
      </c>
      <c r="M18" s="21">
        <v>0.2</v>
      </c>
      <c r="N18" s="21">
        <v>0.16</v>
      </c>
      <c r="O18" s="6">
        <f t="shared" ca="1" si="0"/>
        <v>0.19763975545157275</v>
      </c>
      <c r="S18" s="13">
        <f t="shared" si="3"/>
        <v>0.79999999999999993</v>
      </c>
      <c r="T18" s="21">
        <v>5</v>
      </c>
      <c r="U18" s="21">
        <v>2.6</v>
      </c>
      <c r="V18" s="21">
        <v>1.7</v>
      </c>
      <c r="W18" s="21">
        <v>1.35</v>
      </c>
      <c r="X18" s="21">
        <v>1.2</v>
      </c>
      <c r="Y18" s="21">
        <v>0.8</v>
      </c>
      <c r="Z18" s="21">
        <v>0.56000000000000005</v>
      </c>
      <c r="AA18" s="21">
        <v>0.35</v>
      </c>
      <c r="AB18" s="21">
        <v>0.24</v>
      </c>
      <c r="AC18" s="21">
        <v>0.15</v>
      </c>
      <c r="AD18" s="21">
        <v>0.35</v>
      </c>
      <c r="AE18" s="21">
        <v>0.35</v>
      </c>
      <c r="AF18" s="21">
        <v>0.2</v>
      </c>
      <c r="AG18" s="21">
        <v>0.2</v>
      </c>
      <c r="AH18" s="6">
        <f t="shared" ca="1" si="1"/>
        <v>0.35</v>
      </c>
    </row>
    <row r="19" spans="2:40" x14ac:dyDescent="0.2">
      <c r="B19" s="13">
        <f t="shared" si="2"/>
        <v>0.89999999999999991</v>
      </c>
      <c r="C19" s="21">
        <v>3.1</v>
      </c>
      <c r="D19" s="21">
        <v>2.15</v>
      </c>
      <c r="E19" s="21">
        <v>1.55</v>
      </c>
      <c r="F19" s="21">
        <v>1.25</v>
      </c>
      <c r="G19" s="21">
        <v>1.05</v>
      </c>
      <c r="H19" s="21">
        <v>0.8</v>
      </c>
      <c r="I19" s="21">
        <v>0.6</v>
      </c>
      <c r="J19" s="21">
        <v>0.4</v>
      </c>
      <c r="K19" s="21">
        <v>0.6</v>
      </c>
      <c r="L19" s="21">
        <v>0.5</v>
      </c>
      <c r="M19" s="21">
        <v>0.2</v>
      </c>
      <c r="N19" s="21">
        <v>0.16</v>
      </c>
      <c r="O19" s="6">
        <f t="shared" ca="1" si="0"/>
        <v>0.19763975545157275</v>
      </c>
      <c r="S19" s="13">
        <f t="shared" si="3"/>
        <v>0.89999999999999991</v>
      </c>
      <c r="T19" s="21">
        <v>5</v>
      </c>
      <c r="U19" s="21">
        <v>2.6</v>
      </c>
      <c r="V19" s="21">
        <v>1.7</v>
      </c>
      <c r="W19" s="21">
        <v>1.35</v>
      </c>
      <c r="X19" s="21">
        <v>1.2</v>
      </c>
      <c r="Y19" s="21">
        <v>0.8</v>
      </c>
      <c r="Z19" s="21">
        <v>0.56000000000000005</v>
      </c>
      <c r="AA19" s="21">
        <v>0.35</v>
      </c>
      <c r="AB19" s="21">
        <v>0.24</v>
      </c>
      <c r="AC19" s="21">
        <v>0.15</v>
      </c>
      <c r="AD19" s="21">
        <v>0.35</v>
      </c>
      <c r="AE19" s="21">
        <v>0.35</v>
      </c>
      <c r="AF19" s="21">
        <v>0.2</v>
      </c>
      <c r="AG19" s="21">
        <v>0.2</v>
      </c>
      <c r="AH19" s="6">
        <f t="shared" ca="1" si="1"/>
        <v>0.35</v>
      </c>
    </row>
    <row r="20" spans="2:40" x14ac:dyDescent="0.2">
      <c r="B20" s="13">
        <f t="shared" si="2"/>
        <v>0.99999999999999989</v>
      </c>
      <c r="C20" s="21">
        <v>3.1</v>
      </c>
      <c r="D20" s="21">
        <v>2.15</v>
      </c>
      <c r="E20" s="21">
        <v>1.55</v>
      </c>
      <c r="F20" s="21">
        <v>1.25</v>
      </c>
      <c r="G20" s="21">
        <v>1.05</v>
      </c>
      <c r="H20" s="21">
        <v>0.8</v>
      </c>
      <c r="I20" s="21">
        <v>0.6</v>
      </c>
      <c r="J20" s="21">
        <v>0.4</v>
      </c>
      <c r="K20" s="21">
        <v>0.6</v>
      </c>
      <c r="L20" s="21">
        <v>0.5</v>
      </c>
      <c r="M20" s="21">
        <v>0.2</v>
      </c>
      <c r="N20" s="21">
        <v>0.16</v>
      </c>
      <c r="O20" s="6">
        <f t="shared" ca="1" si="0"/>
        <v>0.19763975545157275</v>
      </c>
      <c r="S20" s="13">
        <f t="shared" si="3"/>
        <v>0.99999999999999989</v>
      </c>
      <c r="T20" s="21">
        <v>5</v>
      </c>
      <c r="U20" s="21">
        <v>2.6</v>
      </c>
      <c r="V20" s="21">
        <v>1.7</v>
      </c>
      <c r="W20" s="21">
        <v>1.35</v>
      </c>
      <c r="X20" s="21">
        <v>1.2</v>
      </c>
      <c r="Y20" s="21">
        <v>0.8</v>
      </c>
      <c r="Z20" s="21">
        <v>0.56000000000000005</v>
      </c>
      <c r="AA20" s="21">
        <v>0.35</v>
      </c>
      <c r="AB20" s="21">
        <v>0.24</v>
      </c>
      <c r="AC20" s="21">
        <v>0.15</v>
      </c>
      <c r="AD20" s="21">
        <v>0.35</v>
      </c>
      <c r="AE20" s="21">
        <v>0.35</v>
      </c>
      <c r="AF20" s="21">
        <v>0.2</v>
      </c>
      <c r="AG20" s="21">
        <v>0.2</v>
      </c>
      <c r="AH20" s="6">
        <f t="shared" ca="1" si="1"/>
        <v>0.35</v>
      </c>
    </row>
    <row r="22" spans="2:40" x14ac:dyDescent="0.2">
      <c r="B22" s="13" t="s">
        <v>41</v>
      </c>
      <c r="C22" s="13" t="s">
        <v>43</v>
      </c>
      <c r="D22" s="11" t="s">
        <v>40</v>
      </c>
      <c r="S22" s="28" t="s">
        <v>41</v>
      </c>
      <c r="T22" s="28" t="s">
        <v>43</v>
      </c>
      <c r="U22" s="12" t="s">
        <v>40</v>
      </c>
    </row>
    <row r="23" spans="2:40" x14ac:dyDescent="0.2">
      <c r="B23" s="13">
        <f>IF('Хар-ки'!D5&lt;'Хар-ки'!G5,'Хар-ки'!E6/'Хар-ки'!H6,'Хар-ки'!H6/'Хар-ки'!E6)</f>
        <v>0.49</v>
      </c>
      <c r="C23" s="13">
        <f>'Хар-ки'!E8</f>
        <v>3029.5030568553407</v>
      </c>
      <c r="D23" s="11">
        <f ca="1">IF(C23&lt;3500,FORECAST(B23,OFFSET(O10,MATCH(B23,B11:B20),,2),OFFSET(B10,MATCH(B23,B11:B20),,2)),INDEX(C6:M6,MATCH(B23,C5:M5,-1))+(INDEX(C6:M6,MATCH(B23,C5:M5,-1)+1)-INDEX(C6:M6,MATCH(B23,C5:M5,-1)))*(B23-INDEX(C5:M5,MATCH(B23,C5:M5,-1)))/(INDEX(C5:M5,MATCH(B23,C5:M5,-1)+1)-INDEX(C5:M5,MATCH(B23,C5:M5,-1))))</f>
        <v>0.30710870042817662</v>
      </c>
      <c r="I23" s="59" t="s">
        <v>45</v>
      </c>
      <c r="J23" s="59"/>
      <c r="S23" s="13">
        <f>IF(('Хар-ки'!K6/'Хар-ки'!H6)&lt;=0.1,0.1,('Хар-ки'!K6/'Хар-ки'!H6))</f>
        <v>0.25</v>
      </c>
      <c r="T23" s="13">
        <f>'Хар-ки'!K8</f>
        <v>4241.304279597477</v>
      </c>
      <c r="U23" s="12">
        <f ca="1">IF(T23&lt;10000,FORECAST(S23,OFFSET(AH10,MATCH(S23,S11:S20),,2),OFFSET(S10,MATCH(S23,S11:S20),,2)),(-0.1727*(S23)^2-0.317*(S23)+0.5038))</f>
        <v>0.57499999999999996</v>
      </c>
    </row>
    <row r="24" spans="2:40" x14ac:dyDescent="0.2">
      <c r="I24" s="59"/>
      <c r="J24" s="59"/>
      <c r="V24" s="7"/>
      <c r="W24" s="7"/>
      <c r="X24" s="7"/>
      <c r="Y24" s="7"/>
      <c r="Z24" s="7"/>
      <c r="AA24" s="7"/>
      <c r="AB24" s="7"/>
    </row>
    <row r="25" spans="2:40" ht="15" customHeight="1" x14ac:dyDescent="0.25">
      <c r="I25" s="16" t="s">
        <v>47</v>
      </c>
      <c r="J25" s="26" t="s">
        <v>40</v>
      </c>
      <c r="S25" s="2"/>
      <c r="T25" s="2"/>
      <c r="U25" s="2"/>
      <c r="V25" s="2"/>
      <c r="W25" s="63"/>
      <c r="X25" s="63"/>
      <c r="Y25" s="63"/>
      <c r="Z25" s="2"/>
      <c r="AA25" s="2"/>
      <c r="AB25" s="2"/>
      <c r="AC25" s="2"/>
      <c r="AD25" s="2"/>
      <c r="AE25" s="2"/>
      <c r="AF25" s="2"/>
      <c r="AG25" s="2"/>
      <c r="AH25" s="63"/>
      <c r="AI25" s="63"/>
      <c r="AJ25" s="63"/>
      <c r="AK25" s="2"/>
      <c r="AL25" s="2"/>
      <c r="AM25" s="2"/>
      <c r="AN25" s="2"/>
    </row>
    <row r="26" spans="2:40" ht="15" customHeight="1" x14ac:dyDescent="0.25">
      <c r="I26" s="16">
        <v>13</v>
      </c>
      <c r="J26" s="17">
        <v>10.8</v>
      </c>
      <c r="S26" s="2"/>
      <c r="T26" s="2"/>
      <c r="U26" s="2"/>
      <c r="V26" s="2"/>
      <c r="W26" s="63"/>
      <c r="X26" s="63"/>
      <c r="Y26" s="63"/>
      <c r="Z26" s="2"/>
      <c r="AA26" s="2"/>
      <c r="AB26" s="2"/>
      <c r="AC26" s="2"/>
      <c r="AD26" s="2"/>
      <c r="AE26" s="2"/>
      <c r="AF26" s="2"/>
      <c r="AG26" s="2"/>
      <c r="AH26" s="63"/>
      <c r="AI26" s="63"/>
      <c r="AJ26" s="63"/>
      <c r="AK26" s="2"/>
      <c r="AL26" s="2"/>
      <c r="AM26" s="2"/>
      <c r="AN26" s="2"/>
    </row>
    <row r="27" spans="2:40" ht="14.25" customHeight="1" x14ac:dyDescent="0.25">
      <c r="D27" s="8"/>
      <c r="G27" s="8"/>
      <c r="H27" s="8"/>
      <c r="I27" s="16">
        <v>20</v>
      </c>
      <c r="J27" s="17">
        <v>8</v>
      </c>
      <c r="K27" s="8"/>
      <c r="L27" s="8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2"/>
      <c r="AE27" s="63"/>
      <c r="AF27" s="63"/>
      <c r="AG27" s="63"/>
      <c r="AH27" s="63"/>
      <c r="AI27" s="63"/>
      <c r="AJ27" s="63"/>
      <c r="AK27" s="63"/>
      <c r="AL27" s="63"/>
      <c r="AM27" s="63"/>
      <c r="AN27" s="63"/>
    </row>
    <row r="28" spans="2:40" ht="15" x14ac:dyDescent="0.25">
      <c r="B28" s="9"/>
      <c r="C28" s="9"/>
      <c r="D28" s="9"/>
      <c r="G28" s="9"/>
      <c r="H28" s="9"/>
      <c r="I28" s="16">
        <v>40</v>
      </c>
      <c r="J28" s="17">
        <v>4.9000000000000004</v>
      </c>
      <c r="K28" s="9"/>
      <c r="L28" s="9"/>
      <c r="S28" s="63"/>
      <c r="T28" s="2"/>
      <c r="U28" s="2"/>
      <c r="V28" s="2"/>
      <c r="W28" s="2"/>
      <c r="X28" s="2"/>
      <c r="Y28" s="2"/>
      <c r="Z28" s="2"/>
      <c r="AA28" s="2"/>
      <c r="AB28" s="2"/>
      <c r="AC28" s="63"/>
      <c r="AD28" s="2"/>
      <c r="AE28" s="63"/>
      <c r="AF28" s="2"/>
      <c r="AG28" s="2"/>
      <c r="AH28" s="2"/>
      <c r="AI28" s="2"/>
      <c r="AJ28" s="2"/>
      <c r="AK28" s="2"/>
      <c r="AL28" s="2"/>
      <c r="AM28" s="2"/>
      <c r="AN28" s="63"/>
    </row>
    <row r="29" spans="2:40" ht="15" x14ac:dyDescent="0.25">
      <c r="I29" s="16">
        <v>80</v>
      </c>
      <c r="J29" s="17">
        <v>4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 ht="15" x14ac:dyDescent="0.25">
      <c r="I30" s="16">
        <v>100</v>
      </c>
      <c r="J30" s="17">
        <v>4.0999999999999996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:40" ht="15" x14ac:dyDescent="0.25">
      <c r="I31" s="16">
        <v>150</v>
      </c>
      <c r="J31" s="17">
        <v>4.4000000000000004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2:40" ht="15" x14ac:dyDescent="0.25">
      <c r="I32" s="16">
        <v>200</v>
      </c>
      <c r="J32" s="17">
        <v>4.7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9:40" ht="15" x14ac:dyDescent="0.25">
      <c r="I33" s="16">
        <v>250</v>
      </c>
      <c r="J33" s="17">
        <v>5.0999999999999996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9:40" ht="15" x14ac:dyDescent="0.25">
      <c r="I34" s="16">
        <v>350</v>
      </c>
      <c r="J34" s="17">
        <v>5.5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9:40" ht="15" x14ac:dyDescent="0.25"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9:40" ht="15" x14ac:dyDescent="0.25">
      <c r="I36" s="13" t="s">
        <v>46</v>
      </c>
      <c r="J36" s="10" t="s">
        <v>40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9:40" ht="15" x14ac:dyDescent="0.25">
      <c r="I37" s="13">
        <f>IF(('Хар-ки'!D5)&lt;=13,13,('Хар-ки'!D5))</f>
        <v>70</v>
      </c>
      <c r="J37" s="10">
        <f>INDEX(J26:J34,MATCH(I37,I26:I34))+(INDEX(J26:J34,MATCH(I37,I26:I34)+1)-INDEX(J26:J34,MATCH(I37,I26:I34)))*(I37-INDEX(I26:I34,MATCH(I37,I26:I34)))/(INDEX(I26:I34,MATCH(I37,I26:I34)+1)-INDEX(I26:I34,MATCH(I37,I26:I34)))</f>
        <v>4.2249999999999996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9:40" ht="15" x14ac:dyDescent="0.25"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9:40" ht="15" x14ac:dyDescent="0.25"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63"/>
      <c r="AG39" s="63"/>
      <c r="AH39" s="63"/>
      <c r="AI39" s="2"/>
      <c r="AJ39" s="2"/>
      <c r="AK39" s="2"/>
      <c r="AL39" s="2"/>
      <c r="AM39" s="2"/>
      <c r="AN39" s="2"/>
    </row>
    <row r="40" spans="9:40" ht="15.75" customHeight="1" x14ac:dyDescent="0.25"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63"/>
      <c r="AG40" s="63"/>
      <c r="AH40" s="63"/>
      <c r="AI40" s="2"/>
      <c r="AJ40" s="2"/>
      <c r="AK40" s="2"/>
      <c r="AL40" s="2"/>
      <c r="AM40" s="2"/>
      <c r="AN40" s="2"/>
    </row>
    <row r="41" spans="9:40" ht="15" customHeight="1" x14ac:dyDescent="0.25"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63"/>
      <c r="AF41" s="63"/>
      <c r="AG41" s="63"/>
      <c r="AH41" s="63"/>
      <c r="AI41" s="63"/>
      <c r="AJ41" s="63"/>
      <c r="AK41" s="2"/>
      <c r="AL41" s="2"/>
      <c r="AM41" s="2"/>
      <c r="AN41" s="2"/>
    </row>
    <row r="42" spans="9:40" ht="15" x14ac:dyDescent="0.25"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63"/>
      <c r="AF42" s="2"/>
      <c r="AG42" s="2"/>
      <c r="AH42" s="2"/>
      <c r="AI42" s="2"/>
      <c r="AJ42" s="63"/>
      <c r="AK42" s="2"/>
      <c r="AL42" s="2"/>
      <c r="AM42" s="2"/>
      <c r="AN42" s="2"/>
    </row>
    <row r="43" spans="9:40" ht="15" x14ac:dyDescent="0.25"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9:40" ht="15" x14ac:dyDescent="0.25"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9:40" ht="15" x14ac:dyDescent="0.25"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9:40" ht="15" x14ac:dyDescent="0.25"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9:40" ht="15" x14ac:dyDescent="0.25"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9:40" ht="15" x14ac:dyDescent="0.25"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9:40" ht="15" x14ac:dyDescent="0.25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</sheetData>
  <mergeCells count="21">
    <mergeCell ref="I23:J24"/>
    <mergeCell ref="AF39:AH40"/>
    <mergeCell ref="AE41:AE42"/>
    <mergeCell ref="AH8:AH10"/>
    <mergeCell ref="AC27:AC28"/>
    <mergeCell ref="S27:S28"/>
    <mergeCell ref="AN27:AN28"/>
    <mergeCell ref="AJ41:AJ42"/>
    <mergeCell ref="X2:AB3"/>
    <mergeCell ref="W25:Y26"/>
    <mergeCell ref="AH25:AJ26"/>
    <mergeCell ref="AE27:AE28"/>
    <mergeCell ref="AF41:AI41"/>
    <mergeCell ref="T27:AB27"/>
    <mergeCell ref="AF27:AM27"/>
    <mergeCell ref="F2:J3"/>
    <mergeCell ref="T8:AG9"/>
    <mergeCell ref="B8:B10"/>
    <mergeCell ref="C8:N9"/>
    <mergeCell ref="O8:O10"/>
    <mergeCell ref="S8:S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Хар-ки</vt:lpstr>
      <vt:lpstr>Выборка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2017-05-31T06:45:30Z</dcterms:modified>
</cp:coreProperties>
</file>