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1840" windowHeight="12645"/>
  </bookViews>
  <sheets>
    <sheet name="Jeansa Wome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5" i="1"/>
  <c r="W6" i="1"/>
  <c r="W7" i="1"/>
  <c r="W8" i="1"/>
  <c r="W9" i="1"/>
  <c r="W10" i="1"/>
  <c r="W11" i="1"/>
  <c r="W5" i="1"/>
  <c r="S7" i="1"/>
  <c r="S8" i="1"/>
  <c r="S9" i="1"/>
  <c r="S10" i="1"/>
  <c r="S11" i="1"/>
  <c r="S5" i="1"/>
  <c r="S6" i="1"/>
  <c r="O6" i="1"/>
  <c r="O7" i="1"/>
  <c r="O8" i="1"/>
  <c r="O9" i="1"/>
  <c r="O10" i="1"/>
  <c r="O11" i="1"/>
  <c r="O5" i="1"/>
  <c r="N6" i="1"/>
  <c r="N7" i="1"/>
  <c r="N8" i="1"/>
  <c r="N9" i="1"/>
  <c r="N10" i="1"/>
  <c r="N11" i="1"/>
  <c r="N5" i="1"/>
  <c r="M8" i="1"/>
  <c r="H6" i="1" l="1"/>
  <c r="H7" i="1"/>
  <c r="H8" i="1"/>
  <c r="H9" i="1"/>
  <c r="H10" i="1"/>
  <c r="H11" i="1"/>
  <c r="H12" i="1"/>
  <c r="H5" i="1"/>
  <c r="M10" i="1" l="1"/>
  <c r="L10" i="1"/>
  <c r="R10" i="1"/>
  <c r="K10" i="1"/>
  <c r="L8" i="1"/>
  <c r="R8" i="1"/>
  <c r="K8" i="1"/>
  <c r="M5" i="1"/>
  <c r="L5" i="1"/>
  <c r="K5" i="1"/>
  <c r="R11" i="1"/>
  <c r="K11" i="1"/>
  <c r="M11" i="1"/>
  <c r="L11" i="1"/>
  <c r="R9" i="1"/>
  <c r="K9" i="1"/>
  <c r="M9" i="1"/>
  <c r="L9" i="1"/>
  <c r="R7" i="1"/>
  <c r="K7" i="1"/>
  <c r="M7" i="1"/>
  <c r="L7" i="1"/>
  <c r="R6" i="1"/>
  <c r="K6" i="1"/>
  <c r="M6" i="1"/>
  <c r="L6" i="1"/>
  <c r="P5" i="1" l="1"/>
  <c r="R5" i="1"/>
  <c r="L12" i="1"/>
  <c r="K12" i="1"/>
  <c r="M12" i="1"/>
  <c r="P6" i="1"/>
  <c r="Q6" i="1"/>
  <c r="P7" i="1"/>
  <c r="Q7" i="1"/>
  <c r="P9" i="1"/>
  <c r="Q9" i="1"/>
  <c r="P11" i="1"/>
  <c r="Q11" i="1"/>
  <c r="Q5" i="1"/>
  <c r="P8" i="1"/>
  <c r="Q8" i="1"/>
  <c r="P10" i="1"/>
  <c r="Q10" i="1"/>
  <c r="X12" i="1" l="1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можно удалить столбцы KLMO</t>
        </r>
      </text>
    </comment>
    <comment ref="P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можно удалить столбцы PQR TUV</t>
        </r>
      </text>
    </comment>
  </commentList>
</comments>
</file>

<file path=xl/sharedStrings.xml><?xml version="1.0" encoding="utf-8"?>
<sst xmlns="http://schemas.openxmlformats.org/spreadsheetml/2006/main" count="44" uniqueCount="37">
  <si>
    <t>Продавец</t>
  </si>
  <si>
    <t>Норма продаж месяц</t>
  </si>
  <si>
    <t>Продажи</t>
  </si>
  <si>
    <t>Показатели продаж (факт)</t>
  </si>
  <si>
    <t>кол-во</t>
  </si>
  <si>
    <t>чеки</t>
  </si>
  <si>
    <t>сумма,
руб.</t>
  </si>
  <si>
    <t>чеки/вещи</t>
  </si>
  <si>
    <t>ср. чек,
руб.</t>
  </si>
  <si>
    <t>Расчет премиальной части заработной платы</t>
  </si>
  <si>
    <t>Премия за сумму</t>
  </si>
  <si>
    <t>95%-105%</t>
  </si>
  <si>
    <t>от 105% и выше</t>
  </si>
  <si>
    <t>Итого заработная плата</t>
  </si>
  <si>
    <t>Заработная плата 1 часть</t>
  </si>
  <si>
    <t>по сумме</t>
  </si>
  <si>
    <t>чеки-вещи</t>
  </si>
  <si>
    <t>ср.чек</t>
  </si>
  <si>
    <t>Выполнение показателей</t>
  </si>
  <si>
    <t>до 95%</t>
  </si>
  <si>
    <t>Премия за чеки-вещи если план по сумме выполнен от 95%</t>
  </si>
  <si>
    <t>Премия за ср.чек если план по сумме выполнен от 95%</t>
  </si>
  <si>
    <t>продавец 1</t>
  </si>
  <si>
    <t>продавец 2</t>
  </si>
  <si>
    <t>продавец 3</t>
  </si>
  <si>
    <t>продавец 4</t>
  </si>
  <si>
    <t>продавец 5</t>
  </si>
  <si>
    <t>продавец 6</t>
  </si>
  <si>
    <t>продавец 7</t>
  </si>
  <si>
    <t>В этой колонке выбрали формулой показатель чеки-вещи у кого выполнение плана по сумме более 95%</t>
  </si>
  <si>
    <t xml:space="preserve">исходя и этих данных хотели в колонке премии за чеки-вещи  расчитать </t>
  </si>
  <si>
    <t>построена, либо не видит выполнение чеки-вещи так как там формула</t>
  </si>
  <si>
    <t>по аналогичной формуле ЕСЛИ премии,в  итоге либо формула не правильно</t>
  </si>
  <si>
    <t>показатель чеки-вещи при выполнение плана по сумме &gt;=95%</t>
  </si>
  <si>
    <t>премия за сумму</t>
  </si>
  <si>
    <t>Премия за чеки-вещи</t>
  </si>
  <si>
    <t>Итого 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</si>
</sst>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&quot;%&quot;"/>
    <numFmt numFmtId="166" formatCode="#,##0&quot;р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Palatino Linotype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horizontal="left"/>
    </xf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top"/>
    </xf>
    <xf numFmtId="166" fontId="11" fillId="4" borderId="1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 wrapText="1"/>
    </xf>
    <xf numFmtId="164" fontId="11" fillId="3" borderId="1" xfId="1" applyNumberFormat="1" applyFont="1" applyFill="1" applyBorder="1" applyAlignment="1">
      <alignment horizontal="center" vertical="top" wrapText="1"/>
    </xf>
    <xf numFmtId="9" fontId="12" fillId="3" borderId="1" xfId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 vertical="top" wrapText="1"/>
    </xf>
    <xf numFmtId="9" fontId="11" fillId="3" borderId="1" xfId="1" applyFont="1" applyFill="1" applyBorder="1" applyAlignment="1">
      <alignment horizontal="center" vertical="top" wrapText="1"/>
    </xf>
    <xf numFmtId="166" fontId="12" fillId="5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vertical="top"/>
    </xf>
    <xf numFmtId="166" fontId="10" fillId="3" borderId="1" xfId="0" applyNumberFormat="1" applyFont="1" applyFill="1" applyBorder="1" applyAlignment="1">
      <alignment horizontal="center" vertical="top"/>
    </xf>
    <xf numFmtId="166" fontId="10" fillId="3" borderId="1" xfId="0" applyNumberFormat="1" applyFont="1" applyFill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6" fontId="9" fillId="2" borderId="0" xfId="0" applyNumberFormat="1" applyFont="1" applyFill="1"/>
    <xf numFmtId="166" fontId="11" fillId="2" borderId="1" xfId="0" applyNumberFormat="1" applyFont="1" applyFill="1" applyBorder="1" applyAlignment="1">
      <alignment horizontal="center" vertical="top"/>
    </xf>
    <xf numFmtId="166" fontId="12" fillId="2" borderId="1" xfId="0" applyNumberFormat="1" applyFont="1" applyFill="1" applyBorder="1" applyAlignment="1">
      <alignment horizontal="center" vertical="top"/>
    </xf>
    <xf numFmtId="166" fontId="9" fillId="2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center" vertical="top" wrapText="1"/>
    </xf>
    <xf numFmtId="9" fontId="9" fillId="5" borderId="1" xfId="1" applyFont="1" applyFill="1" applyBorder="1" applyAlignment="1">
      <alignment horizontal="center"/>
    </xf>
    <xf numFmtId="0" fontId="10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3" fillId="2" borderId="0" xfId="0" applyFont="1" applyFill="1"/>
    <xf numFmtId="0" fontId="9" fillId="2" borderId="0" xfId="0" applyFont="1" applyFill="1" applyBorder="1"/>
    <xf numFmtId="0" fontId="10" fillId="6" borderId="1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6" xfId="0" applyNumberFormat="1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7" borderId="8" xfId="0" applyNumberFormat="1" applyFont="1" applyFill="1" applyBorder="1" applyAlignment="1">
      <alignment horizontal="center" vertical="center" wrapText="1"/>
    </xf>
    <xf numFmtId="0" fontId="1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center"/>
    </xf>
    <xf numFmtId="0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</cellXfs>
  <cellStyles count="24">
    <cellStyle name="Денежный 2" xfId="7"/>
    <cellStyle name="Денежный 3" xfId="4"/>
    <cellStyle name="Обычный" xfId="0" builtinId="0"/>
    <cellStyle name="Обычный 2" xfId="8"/>
    <cellStyle name="Обычный 2 2" xfId="6"/>
    <cellStyle name="Обычный 2 2 2" xfId="9"/>
    <cellStyle name="Обычный 2 3" xfId="10"/>
    <cellStyle name="Обычный 3" xfId="11"/>
    <cellStyle name="Обычный 3 2" xfId="12"/>
    <cellStyle name="Обычный 3 3" xfId="13"/>
    <cellStyle name="Обычный 4" xfId="14"/>
    <cellStyle name="Обычный 5" xfId="15"/>
    <cellStyle name="Обычный 6" xfId="2"/>
    <cellStyle name="Обычный 8" xfId="16"/>
    <cellStyle name="Процентный" xfId="1" builtinId="5"/>
    <cellStyle name="Процентный 2" xfId="17"/>
    <cellStyle name="Процентный 3" xfId="18"/>
    <cellStyle name="Процентный 4" xfId="19"/>
    <cellStyle name="Процентный 5" xfId="5"/>
    <cellStyle name="Финансовый 2" xfId="20"/>
    <cellStyle name="Финансовый 2 2" xfId="21"/>
    <cellStyle name="Финансовый 3" xfId="22"/>
    <cellStyle name="Финансовый 4" xfId="23"/>
    <cellStyle name="Финансов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381001</xdr:colOff>
      <xdr:row>9</xdr:row>
      <xdr:rowOff>0</xdr:rowOff>
    </xdr:from>
    <xdr:to>
      <xdr:col>15</xdr:col>
      <xdr:colOff>285750</xdr:colOff>
      <xdr:row>16</xdr:row>
      <xdr:rowOff>123825</xdr:rowOff>
    </xdr:to>
    <xdr:cxnSp macro="">
      <xdr:nvCxnSpPr>
        <xdr:cNvPr id="3" name="Прямая со стрелкой 2"/>
        <xdr:cNvCxnSpPr/>
      </xdr:nvCxnSpPr>
      <xdr:spPr>
        <a:xfrm flipH="1" flipV="1">
          <a:off x="11553826" y="2505075"/>
          <a:ext cx="609599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4</xdr:row>
      <xdr:rowOff>76200</xdr:rowOff>
    </xdr:from>
    <xdr:to>
      <xdr:col>17</xdr:col>
      <xdr:colOff>552451</xdr:colOff>
      <xdr:row>19</xdr:row>
      <xdr:rowOff>76201</xdr:rowOff>
    </xdr:to>
    <xdr:cxnSp macro="">
      <xdr:nvCxnSpPr>
        <xdr:cNvPr id="7" name="Прямая со стрелкой 6"/>
        <xdr:cNvCxnSpPr/>
      </xdr:nvCxnSpPr>
      <xdr:spPr>
        <a:xfrm flipH="1" flipV="1">
          <a:off x="12811125" y="1771650"/>
          <a:ext cx="857251" cy="2428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7"/>
  <sheetViews>
    <sheetView tabSelected="1" workbookViewId="0">
      <pane xSplit="1" ySplit="4" topLeftCell="I5" activePane="bottomRight" state="frozen"/>
      <selection pane="topRight" activeCell="C1" sqref="C1"/>
      <selection pane="bottomLeft" activeCell="A11" sqref="A11"/>
      <selection pane="bottomRight" activeCell="X4" sqref="X4"/>
    </sheetView>
  </sheetViews>
  <sheetFormatPr defaultRowHeight="12.75" x14ac:dyDescent="0.2"/>
  <cols>
    <col min="1" max="1" width="13.85546875" style="1" customWidth="1"/>
    <col min="2" max="2" width="12" style="1" bestFit="1" customWidth="1"/>
    <col min="3" max="3" width="10.5703125" style="1" customWidth="1"/>
    <col min="4" max="5" width="11.85546875" style="1" customWidth="1"/>
    <col min="6" max="8" width="9.28515625" style="1" bestFit="1" customWidth="1"/>
    <col min="9" max="10" width="10.140625" style="1" bestFit="1" customWidth="1"/>
    <col min="11" max="11" width="10.7109375" style="1" customWidth="1"/>
    <col min="12" max="12" width="9.28515625" style="1" bestFit="1" customWidth="1"/>
    <col min="13" max="15" width="10.5703125" style="1" customWidth="1"/>
    <col min="16" max="17" width="9.28515625" style="1" bestFit="1" customWidth="1"/>
    <col min="18" max="19" width="11.7109375" style="1" customWidth="1"/>
    <col min="20" max="22" width="9.28515625" style="1" bestFit="1" customWidth="1"/>
    <col min="23" max="23" width="9.28515625" style="1" customWidth="1"/>
    <col min="24" max="24" width="13.5703125" style="1" customWidth="1"/>
    <col min="25" max="25" width="12.7109375" style="1" customWidth="1"/>
    <col min="26" max="16384" width="9.140625" style="1"/>
  </cols>
  <sheetData>
    <row r="1" spans="1:25" s="2" customFormat="1" ht="24.75" customHeight="1" x14ac:dyDescent="0.25">
      <c r="A1" s="43" t="s">
        <v>0</v>
      </c>
      <c r="B1" s="46" t="s">
        <v>1</v>
      </c>
      <c r="C1" s="42" t="s">
        <v>2</v>
      </c>
      <c r="D1" s="42"/>
      <c r="E1" s="42"/>
      <c r="F1" s="42" t="s">
        <v>3</v>
      </c>
      <c r="G1" s="42"/>
      <c r="H1" s="42" t="s">
        <v>18</v>
      </c>
      <c r="I1" s="42"/>
      <c r="J1" s="42"/>
      <c r="K1" s="38" t="s">
        <v>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  <c r="W1" s="33"/>
      <c r="X1" s="41" t="s">
        <v>13</v>
      </c>
      <c r="Y1" s="41"/>
    </row>
    <row r="2" spans="1:25" s="2" customFormat="1" ht="33.75" customHeight="1" x14ac:dyDescent="0.25">
      <c r="A2" s="43"/>
      <c r="B2" s="47"/>
      <c r="C2" s="42"/>
      <c r="D2" s="42"/>
      <c r="E2" s="42"/>
      <c r="F2" s="42"/>
      <c r="G2" s="42"/>
      <c r="H2" s="42"/>
      <c r="I2" s="42"/>
      <c r="J2" s="42"/>
      <c r="K2" s="38" t="s">
        <v>10</v>
      </c>
      <c r="L2" s="39"/>
      <c r="M2" s="40"/>
      <c r="N2" s="49"/>
      <c r="O2" s="44" t="s">
        <v>33</v>
      </c>
      <c r="P2" s="37" t="s">
        <v>20</v>
      </c>
      <c r="Q2" s="37"/>
      <c r="R2" s="37"/>
      <c r="S2" s="53"/>
      <c r="T2" s="37" t="s">
        <v>21</v>
      </c>
      <c r="U2" s="37"/>
      <c r="V2" s="37"/>
      <c r="W2" s="53"/>
      <c r="X2" s="41"/>
      <c r="Y2" s="41"/>
    </row>
    <row r="3" spans="1:25" s="2" customFormat="1" ht="62.25" customHeight="1" x14ac:dyDescent="0.25">
      <c r="A3" s="43"/>
      <c r="B3" s="47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15</v>
      </c>
      <c r="I3" s="3" t="s">
        <v>16</v>
      </c>
      <c r="J3" s="3" t="s">
        <v>17</v>
      </c>
      <c r="K3" s="4" t="s">
        <v>19</v>
      </c>
      <c r="L3" s="4" t="s">
        <v>11</v>
      </c>
      <c r="M3" s="4" t="s">
        <v>12</v>
      </c>
      <c r="N3" s="50" t="s">
        <v>34</v>
      </c>
      <c r="O3" s="45"/>
      <c r="P3" s="5" t="s">
        <v>19</v>
      </c>
      <c r="Q3" s="5" t="s">
        <v>11</v>
      </c>
      <c r="R3" s="5" t="s">
        <v>12</v>
      </c>
      <c r="S3" s="54" t="s">
        <v>35</v>
      </c>
      <c r="T3" s="5" t="s">
        <v>19</v>
      </c>
      <c r="U3" s="5" t="s">
        <v>11</v>
      </c>
      <c r="V3" s="5" t="s">
        <v>12</v>
      </c>
      <c r="W3" s="54" t="s">
        <v>35</v>
      </c>
      <c r="X3" s="4" t="s">
        <v>36</v>
      </c>
      <c r="Y3" s="4" t="s">
        <v>14</v>
      </c>
    </row>
    <row r="4" spans="1:25" s="2" customFormat="1" x14ac:dyDescent="0.25">
      <c r="A4" s="43"/>
      <c r="B4" s="48"/>
      <c r="C4" s="3"/>
      <c r="D4" s="3"/>
      <c r="E4" s="3"/>
      <c r="F4" s="3"/>
      <c r="G4" s="3"/>
      <c r="H4" s="3"/>
      <c r="I4" s="3"/>
      <c r="J4" s="3"/>
      <c r="K4" s="6">
        <v>0.01</v>
      </c>
      <c r="L4" s="6">
        <v>1.4999999999999999E-2</v>
      </c>
      <c r="M4" s="6">
        <v>0.02</v>
      </c>
      <c r="N4" s="51"/>
      <c r="O4" s="6"/>
      <c r="P4" s="7">
        <v>5.0000000000000001E-3</v>
      </c>
      <c r="Q4" s="7">
        <v>0.01</v>
      </c>
      <c r="R4" s="7">
        <v>1.4999999999999999E-2</v>
      </c>
      <c r="S4" s="51"/>
      <c r="T4" s="7">
        <v>5.0000000000000001E-3</v>
      </c>
      <c r="U4" s="7">
        <v>0.01</v>
      </c>
      <c r="V4" s="7">
        <v>1.4999999999999999E-2</v>
      </c>
      <c r="W4" s="51"/>
      <c r="X4" s="4"/>
      <c r="Y4" s="4"/>
    </row>
    <row r="5" spans="1:25" x14ac:dyDescent="0.2">
      <c r="A5" s="8" t="s">
        <v>22</v>
      </c>
      <c r="B5" s="9">
        <v>688171</v>
      </c>
      <c r="C5" s="10">
        <v>306</v>
      </c>
      <c r="D5" s="10">
        <v>218</v>
      </c>
      <c r="E5" s="28">
        <v>531143.65</v>
      </c>
      <c r="F5" s="11">
        <v>1.4</v>
      </c>
      <c r="G5" s="31">
        <v>2436</v>
      </c>
      <c r="H5" s="12">
        <f>E5/B5</f>
        <v>0.77181928619485562</v>
      </c>
      <c r="I5" s="17">
        <v>0.93333333333333324</v>
      </c>
      <c r="J5" s="17">
        <v>0.71395076201641261</v>
      </c>
      <c r="K5" s="14">
        <f t="shared" ref="K5:K11" si="0">IF(H5=0%,0,IF(H5&lt;95%,E5*$K$4,0))</f>
        <v>5311.4365000000007</v>
      </c>
      <c r="L5" s="14">
        <f t="shared" ref="L5:L11" si="1">IF(H5=0%,0,IF(H5&lt;95%,0,IF(H5&lt;105%,E5*$L$4,0)))</f>
        <v>0</v>
      </c>
      <c r="M5" s="14">
        <f t="shared" ref="M5:M11" si="2">IF(H5=0%,0,IF(H5&lt;95%,0,IF(H5&gt;105%,E5*$M$4,0)))</f>
        <v>0</v>
      </c>
      <c r="N5" s="52">
        <f>E5*LOOKUP(H5,{0,0.95,1.05},{1,1.5,2})%</f>
        <v>5311.4365000000007</v>
      </c>
      <c r="O5" s="32">
        <f>(H5&gt;=0.95)*I5</f>
        <v>0</v>
      </c>
      <c r="P5" s="14">
        <f t="shared" ref="P5:P11" si="3">IF(O5=0%,0,IF(O5&lt;95%,E5*$P$4,0))</f>
        <v>0</v>
      </c>
      <c r="Q5" s="14">
        <f t="shared" ref="Q5:Q11" si="4">IF(O5=0%,0,IF(O5&lt;95%,0,IF(O5&lt;105%,E5*$Q$4,0)))</f>
        <v>0</v>
      </c>
      <c r="R5" s="14">
        <f t="shared" ref="R5:R11" si="5">IF(O5=0%,0,IF(O5&lt;95%,0,IF(O5&lt;=105%,F5*$R$4,0)))</f>
        <v>0</v>
      </c>
      <c r="S5" s="52">
        <f>(H5&gt;=0.95)*E5*LOOKUP(I5,{0,0.95,1.05},{0.5,1,1.5})%</f>
        <v>0</v>
      </c>
      <c r="T5" s="15"/>
      <c r="U5" s="15"/>
      <c r="V5" s="15"/>
      <c r="W5" s="52">
        <f>(H5&gt;=0.95)*E5*LOOKUP(J5,{0,0.95,1.05},{0.5,1,1.5})%</f>
        <v>0</v>
      </c>
      <c r="X5" s="16">
        <f>N5+S5+W5</f>
        <v>5311.4365000000007</v>
      </c>
      <c r="Y5" s="16"/>
    </row>
    <row r="6" spans="1:25" x14ac:dyDescent="0.2">
      <c r="A6" s="8" t="s">
        <v>23</v>
      </c>
      <c r="B6" s="9">
        <v>1376342</v>
      </c>
      <c r="C6" s="10">
        <v>690</v>
      </c>
      <c r="D6" s="10">
        <v>415</v>
      </c>
      <c r="E6" s="29">
        <v>1381216.8</v>
      </c>
      <c r="F6" s="11">
        <v>1.66</v>
      </c>
      <c r="G6" s="31">
        <v>3328</v>
      </c>
      <c r="H6" s="12">
        <f t="shared" ref="H6:H12" si="6">E6/B6</f>
        <v>1.0035418522431199</v>
      </c>
      <c r="I6" s="13">
        <v>1.1066666666666667</v>
      </c>
      <c r="J6" s="17">
        <v>0.97538100820633056</v>
      </c>
      <c r="K6" s="14">
        <f t="shared" si="0"/>
        <v>0</v>
      </c>
      <c r="L6" s="14">
        <f t="shared" si="1"/>
        <v>20718.252</v>
      </c>
      <c r="M6" s="14">
        <f t="shared" si="2"/>
        <v>0</v>
      </c>
      <c r="N6" s="52">
        <f>E6*LOOKUP(H6,{0,0.95,1.05},{1,1.5,2})%</f>
        <v>20718.252</v>
      </c>
      <c r="O6" s="32">
        <f t="shared" ref="O6:O11" si="7">(H6&gt;=0.95)*I6</f>
        <v>1.1066666666666667</v>
      </c>
      <c r="P6" s="14">
        <f t="shared" si="3"/>
        <v>0</v>
      </c>
      <c r="Q6" s="14">
        <f t="shared" si="4"/>
        <v>0</v>
      </c>
      <c r="R6" s="14">
        <f t="shared" si="5"/>
        <v>0</v>
      </c>
      <c r="S6" s="52">
        <f>(H6&gt;=0.95)*E6*LOOKUP(I6,{0,0.95,1.05},{0.5,1,1.5})%</f>
        <v>20718.252</v>
      </c>
      <c r="T6" s="15"/>
      <c r="U6" s="15"/>
      <c r="V6" s="15"/>
      <c r="W6" s="52">
        <f>(H6&gt;=0.95)*E6*LOOKUP(J6,{0,0.95,1.05},{0.5,1,1.5})%</f>
        <v>13812.168000000001</v>
      </c>
      <c r="X6" s="16">
        <f t="shared" ref="X6:X11" si="8">N6+S6+W6</f>
        <v>55248.672000000006</v>
      </c>
      <c r="Y6" s="18"/>
    </row>
    <row r="7" spans="1:25" x14ac:dyDescent="0.2">
      <c r="A7" s="8" t="s">
        <v>24</v>
      </c>
      <c r="B7" s="9">
        <v>619354</v>
      </c>
      <c r="C7" s="10">
        <v>310</v>
      </c>
      <c r="D7" s="10">
        <v>180</v>
      </c>
      <c r="E7" s="28">
        <v>673767.9</v>
      </c>
      <c r="F7" s="11">
        <v>1.72</v>
      </c>
      <c r="G7" s="31">
        <v>3743</v>
      </c>
      <c r="H7" s="12">
        <f t="shared" si="6"/>
        <v>1.0878558950131911</v>
      </c>
      <c r="I7" s="13">
        <v>1.1466666666666667</v>
      </c>
      <c r="J7" s="13">
        <v>1.0970105509964829</v>
      </c>
      <c r="K7" s="14">
        <f t="shared" si="0"/>
        <v>0</v>
      </c>
      <c r="L7" s="14">
        <f t="shared" si="1"/>
        <v>0</v>
      </c>
      <c r="M7" s="14">
        <f t="shared" si="2"/>
        <v>13475.358</v>
      </c>
      <c r="N7" s="52">
        <f>E7*LOOKUP(H7,{0,0.95,1.05},{1,1.5,2})%</f>
        <v>13475.358</v>
      </c>
      <c r="O7" s="32">
        <f t="shared" si="7"/>
        <v>1.1466666666666667</v>
      </c>
      <c r="P7" s="14">
        <f t="shared" si="3"/>
        <v>0</v>
      </c>
      <c r="Q7" s="14">
        <f t="shared" si="4"/>
        <v>0</v>
      </c>
      <c r="R7" s="14">
        <f t="shared" si="5"/>
        <v>0</v>
      </c>
      <c r="S7" s="52">
        <f>(H7&gt;=0.95)*E7*LOOKUP(I7,{0,0.95,1.05},{0.5,1,1.5})%</f>
        <v>10106.5185</v>
      </c>
      <c r="T7" s="15"/>
      <c r="U7" s="15"/>
      <c r="V7" s="15"/>
      <c r="W7" s="52">
        <f>(H7&gt;=0.95)*E7*LOOKUP(J7,{0,0.95,1.05},{0.5,1,1.5})%</f>
        <v>10106.5185</v>
      </c>
      <c r="X7" s="16">
        <f t="shared" si="8"/>
        <v>33688.394999999997</v>
      </c>
      <c r="Y7" s="18"/>
    </row>
    <row r="8" spans="1:25" x14ac:dyDescent="0.2">
      <c r="A8" s="8" t="s">
        <v>25</v>
      </c>
      <c r="B8" s="9">
        <v>1376342</v>
      </c>
      <c r="C8" s="10">
        <v>675</v>
      </c>
      <c r="D8" s="10">
        <v>372</v>
      </c>
      <c r="E8" s="29">
        <v>1449254.9</v>
      </c>
      <c r="F8" s="11">
        <v>1.81</v>
      </c>
      <c r="G8" s="31">
        <v>3896</v>
      </c>
      <c r="H8" s="12">
        <f t="shared" si="6"/>
        <v>1.0529758591977865</v>
      </c>
      <c r="I8" s="13">
        <v>1.2066666666666668</v>
      </c>
      <c r="J8" s="13">
        <v>1.1418522860492379</v>
      </c>
      <c r="K8" s="14">
        <f t="shared" si="0"/>
        <v>0</v>
      </c>
      <c r="L8" s="14">
        <f t="shared" si="1"/>
        <v>0</v>
      </c>
      <c r="M8" s="14">
        <f>IF(H8=0%,0,IF(H8&lt;95%,0,IF(H8&gt;105%,E8*$M$4,0)))</f>
        <v>28985.097999999998</v>
      </c>
      <c r="N8" s="52">
        <f>E8*LOOKUP(H8,{0,0.95,1.05},{1,1.5,2})%</f>
        <v>28985.097999999998</v>
      </c>
      <c r="O8" s="32">
        <f t="shared" si="7"/>
        <v>1.2066666666666668</v>
      </c>
      <c r="P8" s="14">
        <f t="shared" si="3"/>
        <v>0</v>
      </c>
      <c r="Q8" s="14">
        <f t="shared" si="4"/>
        <v>0</v>
      </c>
      <c r="R8" s="14">
        <f t="shared" si="5"/>
        <v>0</v>
      </c>
      <c r="S8" s="52">
        <f>(H8&gt;=0.95)*E8*LOOKUP(I8,{0,0.95,1.05},{0.5,1,1.5})%</f>
        <v>21738.823499999999</v>
      </c>
      <c r="T8" s="15"/>
      <c r="U8" s="15"/>
      <c r="V8" s="15"/>
      <c r="W8" s="52">
        <f>(H8&gt;=0.95)*E8*LOOKUP(J8,{0,0.95,1.05},{0.5,1,1.5})%</f>
        <v>21738.823499999999</v>
      </c>
      <c r="X8" s="16">
        <f t="shared" si="8"/>
        <v>72462.744999999995</v>
      </c>
      <c r="Y8" s="18"/>
    </row>
    <row r="9" spans="1:25" x14ac:dyDescent="0.2">
      <c r="A9" s="8" t="s">
        <v>26</v>
      </c>
      <c r="B9" s="9">
        <v>825804</v>
      </c>
      <c r="C9" s="10">
        <v>214</v>
      </c>
      <c r="D9" s="10">
        <v>128</v>
      </c>
      <c r="E9" s="28">
        <v>472644</v>
      </c>
      <c r="F9" s="11">
        <v>1.67</v>
      </c>
      <c r="G9" s="31">
        <v>3693</v>
      </c>
      <c r="H9" s="12">
        <f t="shared" si="6"/>
        <v>0.5723440428963773</v>
      </c>
      <c r="I9" s="13">
        <v>1.1133333333333333</v>
      </c>
      <c r="J9" s="13">
        <v>1.0823563892145369</v>
      </c>
      <c r="K9" s="14">
        <f t="shared" si="0"/>
        <v>4726.4400000000005</v>
      </c>
      <c r="L9" s="14">
        <f t="shared" si="1"/>
        <v>0</v>
      </c>
      <c r="M9" s="14">
        <f t="shared" si="2"/>
        <v>0</v>
      </c>
      <c r="N9" s="52">
        <f>E9*LOOKUP(H9,{0,0.95,1.05},{1,1.5,2})%</f>
        <v>4726.4400000000005</v>
      </c>
      <c r="O9" s="32">
        <f t="shared" si="7"/>
        <v>0</v>
      </c>
      <c r="P9" s="14">
        <f t="shared" si="3"/>
        <v>0</v>
      </c>
      <c r="Q9" s="14">
        <f t="shared" si="4"/>
        <v>0</v>
      </c>
      <c r="R9" s="14">
        <f t="shared" si="5"/>
        <v>0</v>
      </c>
      <c r="S9" s="52">
        <f>(H9&gt;=0.95)*E9*LOOKUP(I9,{0,0.95,1.05},{0.5,1,1.5})%</f>
        <v>0</v>
      </c>
      <c r="T9" s="15"/>
      <c r="U9" s="15"/>
      <c r="V9" s="15"/>
      <c r="W9" s="52">
        <f>(H9&gt;=0.95)*E9*LOOKUP(J9,{0,0.95,1.05},{0.5,1,1.5})%</f>
        <v>0</v>
      </c>
      <c r="X9" s="16">
        <f t="shared" si="8"/>
        <v>4726.4400000000005</v>
      </c>
      <c r="Y9" s="16"/>
    </row>
    <row r="10" spans="1:25" x14ac:dyDescent="0.2">
      <c r="A10" s="8" t="s">
        <v>27</v>
      </c>
      <c r="B10" s="9">
        <v>1376342</v>
      </c>
      <c r="C10" s="10">
        <v>364</v>
      </c>
      <c r="D10" s="10">
        <v>227</v>
      </c>
      <c r="E10" s="28">
        <v>736309.35</v>
      </c>
      <c r="F10" s="11">
        <v>1.6</v>
      </c>
      <c r="G10" s="31">
        <v>3244</v>
      </c>
      <c r="H10" s="12">
        <f t="shared" si="6"/>
        <v>0.53497557293172771</v>
      </c>
      <c r="I10" s="17">
        <v>1.0666666666666667</v>
      </c>
      <c r="J10" s="17">
        <v>0.95076201641266123</v>
      </c>
      <c r="K10" s="14">
        <f t="shared" si="0"/>
        <v>7363.0934999999999</v>
      </c>
      <c r="L10" s="14">
        <f t="shared" si="1"/>
        <v>0</v>
      </c>
      <c r="M10" s="14">
        <f t="shared" si="2"/>
        <v>0</v>
      </c>
      <c r="N10" s="52">
        <f>E10*LOOKUP(H10,{0,0.95,1.05},{1,1.5,2})%</f>
        <v>7363.0934999999999</v>
      </c>
      <c r="O10" s="32">
        <f t="shared" si="7"/>
        <v>0</v>
      </c>
      <c r="P10" s="14">
        <f t="shared" si="3"/>
        <v>0</v>
      </c>
      <c r="Q10" s="14">
        <f t="shared" si="4"/>
        <v>0</v>
      </c>
      <c r="R10" s="14">
        <f t="shared" si="5"/>
        <v>0</v>
      </c>
      <c r="S10" s="52">
        <f>(H10&gt;=0.95)*E10*LOOKUP(I10,{0,0.95,1.05},{0.5,1,1.5})%</f>
        <v>0</v>
      </c>
      <c r="T10" s="15"/>
      <c r="U10" s="15"/>
      <c r="V10" s="15"/>
      <c r="W10" s="52">
        <f>(H10&gt;=0.95)*E10*LOOKUP(J10,{0,0.95,1.05},{0.5,1,1.5})%</f>
        <v>0</v>
      </c>
      <c r="X10" s="16">
        <f t="shared" si="8"/>
        <v>7363.0934999999999</v>
      </c>
      <c r="Y10" s="16"/>
    </row>
    <row r="11" spans="1:25" x14ac:dyDescent="0.2">
      <c r="A11" s="8" t="s">
        <v>28</v>
      </c>
      <c r="B11" s="9">
        <v>1376342</v>
      </c>
      <c r="C11" s="10">
        <v>621</v>
      </c>
      <c r="D11" s="10">
        <v>390</v>
      </c>
      <c r="E11" s="30">
        <v>1369497.75</v>
      </c>
      <c r="F11" s="11">
        <v>1.59</v>
      </c>
      <c r="G11" s="31">
        <v>3512</v>
      </c>
      <c r="H11" s="12">
        <f t="shared" si="6"/>
        <v>0.99502721707250086</v>
      </c>
      <c r="I11" s="13">
        <v>1.06</v>
      </c>
      <c r="J11" s="13">
        <v>1.0293083235638922</v>
      </c>
      <c r="K11" s="14">
        <f t="shared" si="0"/>
        <v>0</v>
      </c>
      <c r="L11" s="14">
        <f t="shared" si="1"/>
        <v>20542.466249999998</v>
      </c>
      <c r="M11" s="14">
        <f t="shared" si="2"/>
        <v>0</v>
      </c>
      <c r="N11" s="52">
        <f>E11*LOOKUP(H11,{0,0.95,1.05},{1,1.5,2})%</f>
        <v>20542.466249999998</v>
      </c>
      <c r="O11" s="32">
        <f t="shared" si="7"/>
        <v>1.06</v>
      </c>
      <c r="P11" s="14">
        <f t="shared" si="3"/>
        <v>0</v>
      </c>
      <c r="Q11" s="14">
        <f t="shared" si="4"/>
        <v>0</v>
      </c>
      <c r="R11" s="14">
        <f t="shared" si="5"/>
        <v>0</v>
      </c>
      <c r="S11" s="52">
        <f>(H11&gt;=0.95)*E11*LOOKUP(I11,{0,0.95,1.05},{0.5,1,1.5})%</f>
        <v>20542.466249999998</v>
      </c>
      <c r="T11" s="15"/>
      <c r="U11" s="15"/>
      <c r="V11" s="15"/>
      <c r="W11" s="52">
        <f>(H11&gt;=0.95)*E11*LOOKUP(J11,{0,0.95,1.05},{0.5,1,1.5})%</f>
        <v>13694.977500000001</v>
      </c>
      <c r="X11" s="16">
        <f t="shared" si="8"/>
        <v>54779.909999999996</v>
      </c>
      <c r="Y11" s="16"/>
    </row>
    <row r="12" spans="1:25" x14ac:dyDescent="0.2">
      <c r="A12" s="19"/>
      <c r="B12" s="20">
        <v>7638697</v>
      </c>
      <c r="C12" s="22">
        <v>3893</v>
      </c>
      <c r="D12" s="22">
        <v>2515</v>
      </c>
      <c r="E12" s="20">
        <v>7479668.3499999996</v>
      </c>
      <c r="F12" s="23">
        <v>1.55</v>
      </c>
      <c r="G12" s="21">
        <v>2974</v>
      </c>
      <c r="H12" s="12">
        <f t="shared" si="6"/>
        <v>0.9791811810312675</v>
      </c>
      <c r="I12" s="24"/>
      <c r="J12" s="24"/>
      <c r="K12" s="25">
        <f>SUM(K5:K11)</f>
        <v>17400.97</v>
      </c>
      <c r="L12" s="25">
        <f>SUM(L5:L11)</f>
        <v>41260.718249999998</v>
      </c>
      <c r="M12" s="25">
        <f>SUM(M5:M11)</f>
        <v>42460.455999999998</v>
      </c>
      <c r="N12" s="52"/>
      <c r="O12" s="25"/>
      <c r="P12" s="26"/>
      <c r="Q12" s="26"/>
      <c r="R12" s="26"/>
      <c r="S12" s="55"/>
      <c r="T12" s="26"/>
      <c r="U12" s="26"/>
      <c r="V12" s="26"/>
      <c r="W12" s="55"/>
      <c r="X12" s="21">
        <f>SUM(X5:X11)</f>
        <v>233580.69199999998</v>
      </c>
      <c r="Y12" s="21"/>
    </row>
    <row r="13" spans="1:25" x14ac:dyDescent="0.2">
      <c r="B13" s="27"/>
    </row>
    <row r="14" spans="1:25" x14ac:dyDescent="0.2">
      <c r="Q14" s="35"/>
    </row>
    <row r="16" spans="1:25" x14ac:dyDescent="0.2">
      <c r="Q16" s="35"/>
    </row>
    <row r="17" spans="16:24" x14ac:dyDescent="0.2">
      <c r="P17" s="34" t="s">
        <v>29</v>
      </c>
      <c r="Q17" s="34"/>
      <c r="R17" s="34"/>
      <c r="S17" s="34"/>
      <c r="T17" s="34"/>
      <c r="U17" s="34"/>
      <c r="V17" s="36"/>
      <c r="W17" s="36"/>
      <c r="X17" s="36"/>
    </row>
    <row r="18" spans="16:24" x14ac:dyDescent="0.2">
      <c r="P18" s="34" t="s">
        <v>30</v>
      </c>
      <c r="Q18" s="34"/>
      <c r="R18" s="34"/>
      <c r="S18" s="34"/>
      <c r="T18" s="34"/>
      <c r="U18" s="34"/>
      <c r="V18" s="36"/>
      <c r="W18" s="36"/>
      <c r="X18" s="36"/>
    </row>
    <row r="19" spans="16:24" x14ac:dyDescent="0.2">
      <c r="P19" s="34" t="s">
        <v>32</v>
      </c>
      <c r="Q19" s="34"/>
      <c r="R19" s="34"/>
      <c r="S19" s="34"/>
      <c r="T19" s="34"/>
      <c r="U19" s="34"/>
      <c r="V19" s="36"/>
      <c r="W19" s="36"/>
      <c r="X19" s="36"/>
    </row>
    <row r="20" spans="16:24" x14ac:dyDescent="0.2">
      <c r="P20" s="34" t="s">
        <v>31</v>
      </c>
      <c r="Q20" s="34"/>
      <c r="R20" s="34"/>
      <c r="S20" s="34"/>
      <c r="T20" s="34"/>
      <c r="U20" s="34"/>
      <c r="V20" s="36"/>
      <c r="W20" s="36"/>
      <c r="X20" s="36"/>
    </row>
    <row r="21" spans="16:24" x14ac:dyDescent="0.2">
      <c r="P21" s="34"/>
      <c r="Q21" s="34"/>
      <c r="R21" s="34"/>
      <c r="S21" s="34"/>
      <c r="T21" s="34"/>
      <c r="U21" s="34"/>
      <c r="V21" s="36"/>
      <c r="W21" s="36"/>
      <c r="X21" s="36"/>
    </row>
    <row r="22" spans="16:24" x14ac:dyDescent="0.2">
      <c r="P22" s="34"/>
      <c r="Q22" s="34"/>
      <c r="R22" s="34"/>
      <c r="S22" s="34"/>
      <c r="T22" s="34"/>
      <c r="U22" s="34"/>
      <c r="V22" s="36"/>
      <c r="W22" s="36"/>
      <c r="X22" s="36"/>
    </row>
    <row r="23" spans="16:24" x14ac:dyDescent="0.2">
      <c r="P23" s="34"/>
      <c r="Q23" s="34"/>
      <c r="R23" s="34"/>
      <c r="S23" s="34"/>
      <c r="T23" s="34"/>
      <c r="U23" s="34"/>
      <c r="V23" s="36"/>
      <c r="W23" s="36"/>
      <c r="X23" s="36"/>
    </row>
    <row r="24" spans="16:24" x14ac:dyDescent="0.2">
      <c r="P24" s="34"/>
      <c r="Q24" s="34"/>
      <c r="R24" s="34"/>
      <c r="S24" s="34"/>
      <c r="T24" s="34"/>
      <c r="U24" s="34"/>
      <c r="V24" s="36"/>
      <c r="W24" s="36"/>
      <c r="X24" s="36"/>
    </row>
    <row r="25" spans="16:24" x14ac:dyDescent="0.2">
      <c r="P25" s="34"/>
      <c r="Q25" s="34"/>
      <c r="R25" s="34"/>
      <c r="S25" s="34"/>
      <c r="T25" s="34"/>
      <c r="U25" s="34"/>
      <c r="V25" s="36"/>
      <c r="W25" s="36"/>
      <c r="X25" s="36"/>
    </row>
    <row r="26" spans="16:24" x14ac:dyDescent="0.2">
      <c r="P26" s="34"/>
      <c r="Q26" s="34"/>
      <c r="R26" s="34"/>
      <c r="S26" s="34"/>
      <c r="T26" s="34"/>
      <c r="U26" s="34"/>
      <c r="V26" s="36"/>
      <c r="W26" s="36"/>
      <c r="X26" s="36"/>
    </row>
    <row r="27" spans="16:24" x14ac:dyDescent="0.2">
      <c r="P27" s="36"/>
      <c r="Q27" s="36"/>
      <c r="R27" s="36"/>
      <c r="S27" s="36"/>
      <c r="T27" s="36"/>
      <c r="U27" s="36"/>
      <c r="V27" s="36"/>
      <c r="W27" s="36"/>
      <c r="X27" s="36"/>
    </row>
  </sheetData>
  <mergeCells count="11">
    <mergeCell ref="A1:A4"/>
    <mergeCell ref="O2:O3"/>
    <mergeCell ref="B1:B4"/>
    <mergeCell ref="T2:V2"/>
    <mergeCell ref="K2:M2"/>
    <mergeCell ref="X1:Y2"/>
    <mergeCell ref="K1:V1"/>
    <mergeCell ref="C1:E2"/>
    <mergeCell ref="F1:G2"/>
    <mergeCell ref="H1:J2"/>
    <mergeCell ref="P2:R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Jeansa Women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2017-06-01T08:16:49Z</dcterms:modified>
</cp:coreProperties>
</file>