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0" yWindow="0" windowWidth="28800" windowHeight="13590" activeTab="1"/>
  </bookViews>
  <sheets>
    <sheet name="Настройки" sheetId="1" r:id="rId1"/>
    <sheet name="июнь 2017" sheetId="6" r:id="rId2"/>
  </sheets>
  <functionGroups builtInGroupCount="17"/>
  <definedNames>
    <definedName name="calc_columns" localSheetId="0">Настройки!$E$4</definedName>
    <definedName name="cl_komandirovka" localSheetId="0">Настройки!$F$12</definedName>
    <definedName name="cl_nedorabotka" localSheetId="0">Настройки!$F$6</definedName>
    <definedName name="cl_otgul" localSheetId="0">Настройки!$F$7</definedName>
    <definedName name="cl_otpusk_bez" localSheetId="0">Настройки!$F$10</definedName>
    <definedName name="cl_pererabotka" localSheetId="0">Настройки!$F$5</definedName>
    <definedName name="cl_prazdnik" localSheetId="0">Настройки!$F$8</definedName>
    <definedName name="cl_progul" localSheetId="0">Настройки!$F$9</definedName>
    <definedName name="cl_uchebniy_otpusk" localSheetId="0">Настройки!$F$11</definedName>
  </definedNames>
  <calcPr calcId="145621"/>
</workbook>
</file>

<file path=xl/calcChain.xml><?xml version="1.0" encoding="utf-8"?>
<calcChain xmlns="http://schemas.openxmlformats.org/spreadsheetml/2006/main">
  <c r="AN6" i="6" l="1"/>
  <c r="AM6" i="6"/>
  <c r="AJ7" i="6"/>
  <c r="AJ8" i="6"/>
  <c r="AJ9" i="6"/>
  <c r="AJ10" i="6"/>
  <c r="AJ11" i="6"/>
  <c r="AT6" i="6" l="1"/>
  <c r="AT7" i="6"/>
  <c r="AT8" i="6"/>
  <c r="AT9" i="6"/>
  <c r="AT10" i="6"/>
  <c r="AT11" i="6"/>
  <c r="AS6" i="6"/>
  <c r="AS7" i="6"/>
  <c r="AS8" i="6"/>
  <c r="AS9" i="6"/>
  <c r="AS10" i="6"/>
  <c r="AS11" i="6"/>
  <c r="AR6" i="6"/>
  <c r="AR7" i="6"/>
  <c r="AR8" i="6"/>
  <c r="AR9" i="6"/>
  <c r="AR10" i="6"/>
  <c r="AR11" i="6"/>
  <c r="AQ6" i="6"/>
  <c r="AQ7" i="6"/>
  <c r="AQ8" i="6"/>
  <c r="AQ9" i="6"/>
  <c r="AQ10" i="6"/>
  <c r="AQ11" i="6"/>
  <c r="AP6" i="6"/>
  <c r="AP7" i="6"/>
  <c r="AP8" i="6"/>
  <c r="AP9" i="6"/>
  <c r="AP10" i="6"/>
  <c r="AP11" i="6"/>
  <c r="AO6" i="6"/>
  <c r="AO7" i="6"/>
  <c r="AO8" i="6"/>
  <c r="AO9" i="6"/>
  <c r="AO10" i="6"/>
  <c r="AO11" i="6"/>
  <c r="AN9" i="6"/>
  <c r="AN10" i="6"/>
  <c r="AN11" i="6"/>
  <c r="AM9" i="6"/>
  <c r="AM10" i="6"/>
  <c r="AM11" i="6"/>
  <c r="AL6" i="6"/>
  <c r="AL7" i="6"/>
  <c r="AL8" i="6"/>
  <c r="AL9" i="6"/>
  <c r="AL10" i="6"/>
  <c r="AL11" i="6"/>
  <c r="AK6" i="6"/>
  <c r="AK7" i="6"/>
  <c r="AK8" i="6"/>
  <c r="AK9" i="6"/>
  <c r="AK10" i="6"/>
  <c r="AK11" i="6"/>
  <c r="AJ6" i="6"/>
  <c r="AI6" i="6"/>
  <c r="AI7" i="6"/>
  <c r="AI8" i="6"/>
  <c r="AN8" i="6" s="1"/>
  <c r="AI9" i="6"/>
  <c r="AI10" i="6"/>
  <c r="AI11" i="6"/>
  <c r="AB3" i="6"/>
  <c r="R3" i="6"/>
  <c r="F3" i="6"/>
  <c r="AB2" i="6"/>
  <c r="R2" i="6"/>
  <c r="F2" i="6"/>
  <c r="AB1" i="6"/>
  <c r="R1" i="6"/>
  <c r="F1" i="6"/>
  <c r="AM8" i="6" l="1"/>
  <c r="AM7" i="6"/>
  <c r="AN7" i="6"/>
  <c r="AI4" i="1"/>
  <c r="AI3" i="1"/>
  <c r="Y4" i="1"/>
  <c r="M4" i="1"/>
  <c r="Y3" i="1"/>
  <c r="Y2" i="1"/>
  <c r="M3" i="1"/>
  <c r="M2" i="1" l="1"/>
  <c r="AI2" i="1"/>
</calcChain>
</file>

<file path=xl/sharedStrings.xml><?xml version="1.0" encoding="utf-8"?>
<sst xmlns="http://schemas.openxmlformats.org/spreadsheetml/2006/main" count="120" uniqueCount="70">
  <si>
    <t>Иванов Иван Иванович</t>
  </si>
  <si>
    <t>Петров Петр Петрович</t>
  </si>
  <si>
    <t>Волкой Михаил Алексеевич</t>
  </si>
  <si>
    <t>Зайцев Алексей Игоревич</t>
  </si>
  <si>
    <t>Львов Лев Львович</t>
  </si>
  <si>
    <t>б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</si>
  <si>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</si>
  <si>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</si>
  <si>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</si>
  <si>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</si>
  <si>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</si>
  <si>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</si>
  <si>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</si>
  <si>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</si>
  <si>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</si>
  <si>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</si>
  <si>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</si>
  <si>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</si>
  <si>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ФИО сотрудника</t>
  </si>
  <si>
    <t>Должность</t>
  </si>
  <si>
    <t>Директор</t>
  </si>
  <si>
    <t>Зам. Директора</t>
  </si>
  <si>
    <t>Бухгалтер</t>
  </si>
  <si>
    <t>Экономист планового отдела</t>
  </si>
  <si>
    <t>Программист</t>
  </si>
  <si>
    <t>Настройки</t>
  </si>
  <si>
    <t>Год</t>
  </si>
  <si>
    <t>Месяц</t>
  </si>
  <si>
    <t>№</t>
  </si>
  <si>
    <t>Норма раб. дня  (часов)</t>
  </si>
  <si>
    <t>пр</t>
  </si>
  <si>
    <t>пг</t>
  </si>
  <si>
    <t>оп</t>
  </si>
  <si>
    <t>ог</t>
  </si>
  <si>
    <t>к</t>
  </si>
  <si>
    <t>обс</t>
  </si>
  <si>
    <t>у</t>
  </si>
  <si>
    <t>Расчетные столбцы:</t>
  </si>
  <si>
    <t>Переработка</t>
  </si>
  <si>
    <t>Недоработка</t>
  </si>
  <si>
    <t>Дней командировки</t>
  </si>
  <si>
    <t>Прогулы</t>
  </si>
  <si>
    <t>Отгулы</t>
  </si>
  <si>
    <t>Праздничные дни</t>
  </si>
  <si>
    <t>Отпуск без содержания</t>
  </si>
  <si>
    <t>Учебный отпуск</t>
  </si>
  <si>
    <t>Да</t>
  </si>
  <si>
    <t>сотрудник</t>
  </si>
  <si>
    <t>должность</t>
  </si>
  <si>
    <t>раб. день (ч.)</t>
  </si>
  <si>
    <t>Ср</t>
  </si>
  <si>
    <t>Чт</t>
  </si>
  <si>
    <t>Пт</t>
  </si>
  <si>
    <t>Сб</t>
  </si>
  <si>
    <t>Вс</t>
  </si>
  <si>
    <t>Пн</t>
  </si>
  <si>
    <t>Вт</t>
  </si>
  <si>
    <t>рабочих дней</t>
  </si>
  <si>
    <t>рабочих часов</t>
  </si>
  <si>
    <t>дней отпуска</t>
  </si>
  <si>
    <t>дней больнич</t>
  </si>
  <si>
    <t>перераб. часов</t>
  </si>
  <si>
    <t>недораб. часов</t>
  </si>
  <si>
    <t>отгулов</t>
  </si>
  <si>
    <t>праздн. дней</t>
  </si>
  <si>
    <t>прогулов дней</t>
  </si>
  <si>
    <t>отп. без содержан</t>
  </si>
  <si>
    <t>учебного отпуска</t>
  </si>
  <si>
    <t>дней командировки</t>
  </si>
  <si>
    <t>июнь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</si>
</sst>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Fill="1"/>
    <xf numFmtId="0" fontId="1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15" borderId="31" xfId="0" applyFont="1" applyFill="1" applyBorder="1" applyAlignment="1">
      <alignment horizontal="center" vertical="center"/>
    </xf>
    <xf numFmtId="0" fontId="1" fillId="15" borderId="32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12" borderId="30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14" borderId="30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5" fontId="1" fillId="12" borderId="31" xfId="0" applyNumberFormat="1" applyFont="1" applyFill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</cellXfs>
  <cellStyles count="1">
    <cellStyle name="Обычный" xfId="0" builtinId="0"/>
  </cellStyles>
  <dxfs count="9">
    <dxf>
      <fill>
        <patternFill>
          <fgColor indexed="64"/>
          <bgColor rgb="FF33CCCC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D9D9D9"/>
        </patternFill>
      </fill>
    </dxf>
    <dxf>
      <fill>
        <patternFill>
          <fgColor indexed="64"/>
          <bgColor rgb="FF99FF99"/>
        </patternFill>
      </fill>
    </dxf>
    <dxf>
      <fill>
        <patternFill>
          <fgColor indexed="64"/>
          <bgColor rgb="FFFABF8F"/>
        </patternFill>
      </fill>
    </dxf>
    <dxf>
      <fill>
        <patternFill>
          <fgColor indexed="64"/>
          <bgColor theme="8" tint="0.59996337778862885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rgb="FFFFFFCC"/>
        </patternFill>
      </fill>
    </dxf>
  </dxfs>
  <tableStyles count="0" defaultTableStyle="TableStyleMedium2" defaultPivotStyle="PivotStyleMedium9"/>
  <colors>
    <mruColors>
      <color rgb="FFFFFFCC"/>
      <color rgb="FF33CCCC"/>
      <color rgb="FF9966FF"/>
      <color rgb="FFFFFF00"/>
      <color rgb="FFFFCCCC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57150</xdr:rowOff>
        </xdr:from>
        <xdr:to>
          <xdr:col>5</xdr:col>
          <xdr:colOff>1543050</xdr:colOff>
          <xdr:row>16</xdr:row>
          <xdr:rowOff>123825</xdr:rowOff>
        </xdr:to>
        <xdr:sp macro="" textlink="">
          <xdr:nvSpPr>
            <xdr:cNvPr id="1036" name="Создать табель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99"/>
  </sheetPr>
  <dimension ref="A1:AS12"/>
  <sheetViews>
    <sheetView workbookViewId="0">
      <selection activeCell="E21" sqref="E21"/>
    </sheetView>
  </sheetViews>
  <sheetFormatPr defaultRowHeight="15" x14ac:dyDescent="0.25"/>
  <cols>
    <col min="1" max="1" width="9.140625" style="6"/>
    <col min="2" max="2" width="33.5703125" style="1" customWidth="1"/>
    <col min="3" max="3" width="40.140625" style="1" customWidth="1"/>
    <col min="4" max="4" width="12.28515625" style="7" customWidth="1"/>
    <col min="5" max="5" width="24.28515625" customWidth="1"/>
    <col min="6" max="6" width="25.42578125" customWidth="1"/>
    <col min="9" max="9" width="9" customWidth="1"/>
    <col min="10" max="35" width="9.140625" hidden="1" customWidth="1"/>
    <col min="36" max="38" width="0" hidden="1" customWidth="1"/>
  </cols>
  <sheetData>
    <row r="1" spans="1:45" ht="29.25" customHeight="1" x14ac:dyDescent="0.25">
      <c r="A1" s="19" t="s">
        <v>28</v>
      </c>
      <c r="B1" s="19" t="s">
        <v>18</v>
      </c>
      <c r="C1" s="19" t="s">
        <v>19</v>
      </c>
      <c r="D1" s="20" t="s">
        <v>29</v>
      </c>
      <c r="E1" s="70" t="s">
        <v>25</v>
      </c>
      <c r="F1" s="71"/>
      <c r="J1" t="s">
        <v>7</v>
      </c>
      <c r="K1">
        <v>2014</v>
      </c>
    </row>
    <row r="2" spans="1:45" x14ac:dyDescent="0.25">
      <c r="A2" s="6">
        <v>1</v>
      </c>
      <c r="B2" s="1" t="s">
        <v>0</v>
      </c>
      <c r="C2" s="1" t="s">
        <v>20</v>
      </c>
      <c r="D2" s="7">
        <v>8</v>
      </c>
      <c r="E2" s="8" t="s">
        <v>26</v>
      </c>
      <c r="F2" s="2">
        <v>2017</v>
      </c>
      <c r="J2" t="s">
        <v>8</v>
      </c>
      <c r="K2">
        <v>2015</v>
      </c>
      <c r="L2" s="3">
        <v>8</v>
      </c>
      <c r="M2" s="4" t="str">
        <f>"  - рабочий день (обозначение - количество часов)"</f>
        <v xml:space="preserve">  - рабочий день (обозначение - количество часов)</v>
      </c>
      <c r="X2" s="13" t="s">
        <v>32</v>
      </c>
      <c r="Y2" s="4" t="str">
        <f>"  - отпуск (обозначение - оп)"</f>
        <v xml:space="preserve">  - отпуск (обозначение - оп)</v>
      </c>
      <c r="AH2" s="5" t="s">
        <v>5</v>
      </c>
      <c r="AI2" s="4" t="str">
        <f>"  - больничных (обозначение - буква б)"</f>
        <v xml:space="preserve">  - больничных (обозначение - буква б)</v>
      </c>
      <c r="AR2" s="15"/>
      <c r="AS2" s="4"/>
    </row>
    <row r="3" spans="1:45" x14ac:dyDescent="0.25">
      <c r="A3" s="6">
        <v>2</v>
      </c>
      <c r="B3" s="1" t="s">
        <v>1</v>
      </c>
      <c r="C3" s="1" t="s">
        <v>21</v>
      </c>
      <c r="D3" s="7">
        <v>8</v>
      </c>
      <c r="E3" s="8" t="s">
        <v>27</v>
      </c>
      <c r="F3" s="2" t="s">
        <v>11</v>
      </c>
      <c r="J3" t="s">
        <v>9</v>
      </c>
      <c r="K3">
        <v>2016</v>
      </c>
      <c r="L3" s="10" t="s">
        <v>30</v>
      </c>
      <c r="M3" s="4" t="str">
        <f>"  - праздничный день (обозначение - пр)"</f>
        <v xml:space="preserve">  - праздничный день (обозначение - пр)</v>
      </c>
      <c r="X3" s="16" t="s">
        <v>33</v>
      </c>
      <c r="Y3" s="4" t="str">
        <f>"  - отгул (обозначение - ог)"</f>
        <v xml:space="preserve">  - отгул (обозначение - ог)</v>
      </c>
      <c r="AH3" s="9" t="s">
        <v>36</v>
      </c>
      <c r="AI3" s="4" t="str">
        <f>"  - учебный отпуск (обозначение - у)"</f>
        <v xml:space="preserve">  - учебный отпуск (обозначение - у)</v>
      </c>
    </row>
    <row r="4" spans="1:45" x14ac:dyDescent="0.25">
      <c r="A4" s="6">
        <v>3</v>
      </c>
      <c r="B4" s="1" t="s">
        <v>3</v>
      </c>
      <c r="C4" s="1" t="s">
        <v>22</v>
      </c>
      <c r="D4" s="7">
        <v>8</v>
      </c>
      <c r="E4" s="72" t="s">
        <v>37</v>
      </c>
      <c r="F4" s="73"/>
      <c r="J4" t="s">
        <v>10</v>
      </c>
      <c r="K4">
        <v>2017</v>
      </c>
      <c r="L4" s="12" t="s">
        <v>31</v>
      </c>
      <c r="M4" s="4" t="str">
        <f>"  - прогул (обозначение -пг)"</f>
        <v xml:space="preserve">  - прогул (обозначение -пг)</v>
      </c>
      <c r="X4" s="14" t="s">
        <v>35</v>
      </c>
      <c r="Y4" s="4" t="str">
        <f>"  - отпуск без содержания (обозначение - обс)"</f>
        <v xml:space="preserve">  - отпуск без содержания (обозначение - обс)</v>
      </c>
      <c r="AH4" s="17" t="s">
        <v>34</v>
      </c>
      <c r="AI4" s="4" t="str">
        <f>"  - командировка (обозначение - буква к)"</f>
        <v xml:space="preserve">  - командировка (обозначение - буква к)</v>
      </c>
    </row>
    <row r="5" spans="1:45" x14ac:dyDescent="0.25">
      <c r="A5" s="6">
        <v>4</v>
      </c>
      <c r="B5" s="1" t="s">
        <v>2</v>
      </c>
      <c r="C5" s="1" t="s">
        <v>23</v>
      </c>
      <c r="D5" s="7">
        <v>8</v>
      </c>
      <c r="E5" s="18" t="s">
        <v>38</v>
      </c>
      <c r="F5" s="2" t="s">
        <v>46</v>
      </c>
      <c r="J5" t="s">
        <v>6</v>
      </c>
      <c r="K5">
        <v>2018</v>
      </c>
    </row>
    <row r="6" spans="1:45" x14ac:dyDescent="0.25">
      <c r="A6" s="6">
        <v>5</v>
      </c>
      <c r="B6" s="1" t="s">
        <v>4</v>
      </c>
      <c r="C6" s="1" t="s">
        <v>24</v>
      </c>
      <c r="D6" s="7">
        <v>12</v>
      </c>
      <c r="E6" s="18" t="s">
        <v>39</v>
      </c>
      <c r="F6" s="2" t="s">
        <v>46</v>
      </c>
      <c r="J6" t="s">
        <v>11</v>
      </c>
      <c r="K6">
        <v>2019</v>
      </c>
    </row>
    <row r="7" spans="1:45" x14ac:dyDescent="0.25">
      <c r="A7" s="6">
        <v>6</v>
      </c>
      <c r="E7" s="18" t="s">
        <v>42</v>
      </c>
      <c r="F7" s="2" t="s">
        <v>46</v>
      </c>
      <c r="J7" t="s">
        <v>12</v>
      </c>
      <c r="K7">
        <v>2020</v>
      </c>
      <c r="N7" s="11"/>
    </row>
    <row r="8" spans="1:45" x14ac:dyDescent="0.25">
      <c r="E8" s="18" t="s">
        <v>43</v>
      </c>
      <c r="F8" s="2" t="s">
        <v>46</v>
      </c>
      <c r="J8" t="s">
        <v>13</v>
      </c>
      <c r="K8">
        <v>2021</v>
      </c>
    </row>
    <row r="9" spans="1:45" x14ac:dyDescent="0.25">
      <c r="E9" s="18" t="s">
        <v>41</v>
      </c>
      <c r="F9" s="2" t="s">
        <v>46</v>
      </c>
      <c r="J9" t="s">
        <v>14</v>
      </c>
      <c r="K9">
        <v>2022</v>
      </c>
    </row>
    <row r="10" spans="1:45" x14ac:dyDescent="0.25">
      <c r="E10" s="18" t="s">
        <v>44</v>
      </c>
      <c r="F10" s="2" t="s">
        <v>46</v>
      </c>
      <c r="J10" t="s">
        <v>15</v>
      </c>
      <c r="K10">
        <v>2023</v>
      </c>
    </row>
    <row r="11" spans="1:45" x14ac:dyDescent="0.25">
      <c r="E11" s="18" t="s">
        <v>45</v>
      </c>
      <c r="F11" s="2" t="s">
        <v>46</v>
      </c>
      <c r="J11" t="s">
        <v>16</v>
      </c>
      <c r="K11">
        <v>2024</v>
      </c>
    </row>
    <row r="12" spans="1:45" x14ac:dyDescent="0.25">
      <c r="E12" s="18" t="s">
        <v>40</v>
      </c>
      <c r="F12" s="2" t="s">
        <v>46</v>
      </c>
      <c r="J12" t="s">
        <v>17</v>
      </c>
      <c r="K12">
        <v>2025</v>
      </c>
    </row>
  </sheetData>
  <mergeCells count="2">
    <mergeCell ref="E1:F1"/>
    <mergeCell ref="E4:F4"/>
  </mergeCells>
  <dataValidations count="3">
    <dataValidation type="list" allowBlank="1" showInputMessage="1" showErrorMessage="1" sqref="F3">
      <formula1>$J$1:$J$12</formula1>
    </dataValidation>
    <dataValidation type="list" allowBlank="1" showInputMessage="1" showErrorMessage="1" sqref="F2">
      <formula1>$K$1:$K$12</formula1>
    </dataValidation>
    <dataValidation type="list" allowBlank="1" showInputMessage="1" showErrorMessage="1" sqref="F5:F12">
      <formula1>"Да,Нет"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6" r:id="rId3" name="Создать табель">
          <controlPr defaultSize="0" autoLine="0" r:id="rId4">
            <anchor moveWithCells="1">
              <from>
                <xdr:col>4</xdr:col>
                <xdr:colOff>161925</xdr:colOff>
                <xdr:row>14</xdr:row>
                <xdr:rowOff>57150</xdr:rowOff>
              </from>
              <to>
                <xdr:col>5</xdr:col>
                <xdr:colOff>1543050</xdr:colOff>
                <xdr:row>16</xdr:row>
                <xdr:rowOff>123825</xdr:rowOff>
              </to>
            </anchor>
          </controlPr>
        </control>
      </mc:Choice>
      <mc:Fallback>
        <control shapeId="1036" r:id="rId3" name="Создать табель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T12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5" x14ac:dyDescent="0.25"/>
  <cols>
    <col min="2" max="3" width="36.7109375" customWidth="1"/>
    <col min="5" max="34" width="4.7109375" customWidth="1"/>
    <col min="35" max="46" width="9.85546875" customWidth="1"/>
  </cols>
  <sheetData>
    <row r="1" spans="1:46" x14ac:dyDescent="0.25">
      <c r="A1" s="84" t="s">
        <v>69</v>
      </c>
      <c r="B1" s="84"/>
      <c r="C1" s="84"/>
      <c r="D1" s="85"/>
      <c r="E1" s="3">
        <v>8</v>
      </c>
      <c r="F1" s="25" t="str">
        <f>"  - рабочий день (обозначение - количество часов)"</f>
        <v xml:space="preserve">  - рабочий день (обозначение - количество часов)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13" t="s">
        <v>32</v>
      </c>
      <c r="R1" s="25" t="str">
        <f>"  - отпуск (обозначение - оп)"</f>
        <v xml:space="preserve">  - отпуск (обозначение - оп)</v>
      </c>
      <c r="S1" s="24"/>
      <c r="T1" s="24"/>
      <c r="U1" s="24"/>
      <c r="V1" s="24"/>
      <c r="W1" s="24"/>
      <c r="X1" s="24"/>
      <c r="Y1" s="24"/>
      <c r="Z1" s="24"/>
      <c r="AA1" s="5" t="s">
        <v>5</v>
      </c>
      <c r="AB1" s="25" t="str">
        <f>"  - больничных (обозначение - буква б)"</f>
        <v xml:space="preserve">  - больничных (обозначение - буква б)</v>
      </c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x14ac:dyDescent="0.25">
      <c r="A2" s="84"/>
      <c r="B2" s="84"/>
      <c r="C2" s="84"/>
      <c r="D2" s="85"/>
      <c r="E2" s="10" t="s">
        <v>30</v>
      </c>
      <c r="F2" s="25" t="str">
        <f>"  - праздничный день (обозначение - пр)"</f>
        <v xml:space="preserve">  - праздничный день (обозначение - пр)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16" t="s">
        <v>33</v>
      </c>
      <c r="R2" s="25" t="str">
        <f>"  - отгул (обозначение - ог)"</f>
        <v xml:space="preserve">  - отгул (обозначение - ог)</v>
      </c>
      <c r="S2" s="24"/>
      <c r="T2" s="24"/>
      <c r="U2" s="24"/>
      <c r="V2" s="24"/>
      <c r="W2" s="24"/>
      <c r="X2" s="24"/>
      <c r="Y2" s="24"/>
      <c r="Z2" s="24"/>
      <c r="AA2" s="9" t="s">
        <v>36</v>
      </c>
      <c r="AB2" s="25" t="str">
        <f>"  - учебный отпуск (обозначение - у)"</f>
        <v xml:space="preserve">  - учебный отпуск (обозначение - у)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x14ac:dyDescent="0.25">
      <c r="A3" s="86"/>
      <c r="B3" s="86"/>
      <c r="C3" s="86"/>
      <c r="D3" s="87"/>
      <c r="E3" s="21" t="s">
        <v>31</v>
      </c>
      <c r="F3" s="25" t="str">
        <f>"  - прогул (обозначение -пг)"</f>
        <v xml:space="preserve">  - прогул (обозначение -пг)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2" t="s">
        <v>35</v>
      </c>
      <c r="R3" s="25" t="str">
        <f>"  - отпуск без содержания (обозначение - обс)"</f>
        <v xml:space="preserve">  - отпуск без содержания (обозначение - обс)</v>
      </c>
      <c r="S3" s="24"/>
      <c r="T3" s="24"/>
      <c r="U3" s="24"/>
      <c r="V3" s="24"/>
      <c r="W3" s="24"/>
      <c r="X3" s="24"/>
      <c r="Y3" s="24"/>
      <c r="Z3" s="24"/>
      <c r="AA3" s="23" t="s">
        <v>34</v>
      </c>
      <c r="AB3" s="25" t="str">
        <f>"  - командировка (обозначение - буква к)"</f>
        <v xml:space="preserve">  - командировка (обозначение - буква к)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x14ac:dyDescent="0.25">
      <c r="A4" s="96" t="s">
        <v>28</v>
      </c>
      <c r="B4" s="98" t="s">
        <v>47</v>
      </c>
      <c r="C4" s="98" t="s">
        <v>48</v>
      </c>
      <c r="D4" s="100" t="s">
        <v>49</v>
      </c>
      <c r="E4" s="45" t="s">
        <v>51</v>
      </c>
      <c r="F4" s="30" t="s">
        <v>52</v>
      </c>
      <c r="G4" s="31" t="s">
        <v>53</v>
      </c>
      <c r="H4" s="31" t="s">
        <v>54</v>
      </c>
      <c r="I4" s="30" t="s">
        <v>55</v>
      </c>
      <c r="J4" s="30" t="s">
        <v>56</v>
      </c>
      <c r="K4" s="30" t="s">
        <v>50</v>
      </c>
      <c r="L4" s="30" t="s">
        <v>51</v>
      </c>
      <c r="M4" s="30" t="s">
        <v>52</v>
      </c>
      <c r="N4" s="31" t="s">
        <v>53</v>
      </c>
      <c r="O4" s="31" t="s">
        <v>54</v>
      </c>
      <c r="P4" s="30" t="s">
        <v>55</v>
      </c>
      <c r="Q4" s="30" t="s">
        <v>56</v>
      </c>
      <c r="R4" s="30" t="s">
        <v>50</v>
      </c>
      <c r="S4" s="30" t="s">
        <v>51</v>
      </c>
      <c r="T4" s="30" t="s">
        <v>52</v>
      </c>
      <c r="U4" s="31" t="s">
        <v>53</v>
      </c>
      <c r="V4" s="31" t="s">
        <v>54</v>
      </c>
      <c r="W4" s="30" t="s">
        <v>55</v>
      </c>
      <c r="X4" s="30" t="s">
        <v>56</v>
      </c>
      <c r="Y4" s="30" t="s">
        <v>50</v>
      </c>
      <c r="Z4" s="30" t="s">
        <v>51</v>
      </c>
      <c r="AA4" s="30" t="s">
        <v>52</v>
      </c>
      <c r="AB4" s="31" t="s">
        <v>53</v>
      </c>
      <c r="AC4" s="31" t="s">
        <v>54</v>
      </c>
      <c r="AD4" s="30" t="s">
        <v>55</v>
      </c>
      <c r="AE4" s="30" t="s">
        <v>56</v>
      </c>
      <c r="AF4" s="30" t="s">
        <v>50</v>
      </c>
      <c r="AG4" s="30" t="s">
        <v>51</v>
      </c>
      <c r="AH4" s="35" t="s">
        <v>52</v>
      </c>
      <c r="AI4" s="74" t="s">
        <v>57</v>
      </c>
      <c r="AJ4" s="74" t="s">
        <v>58</v>
      </c>
      <c r="AK4" s="88" t="s">
        <v>59</v>
      </c>
      <c r="AL4" s="90" t="s">
        <v>60</v>
      </c>
      <c r="AM4" s="74" t="s">
        <v>61</v>
      </c>
      <c r="AN4" s="74" t="s">
        <v>62</v>
      </c>
      <c r="AO4" s="92" t="s">
        <v>63</v>
      </c>
      <c r="AP4" s="94" t="s">
        <v>64</v>
      </c>
      <c r="AQ4" s="76" t="s">
        <v>65</v>
      </c>
      <c r="AR4" s="78" t="s">
        <v>66</v>
      </c>
      <c r="AS4" s="80" t="s">
        <v>67</v>
      </c>
      <c r="AT4" s="82" t="s">
        <v>68</v>
      </c>
    </row>
    <row r="5" spans="1:46" x14ac:dyDescent="0.25">
      <c r="A5" s="97"/>
      <c r="B5" s="99"/>
      <c r="C5" s="99"/>
      <c r="D5" s="101"/>
      <c r="E5" s="46">
        <v>1</v>
      </c>
      <c r="F5" s="38">
        <v>2</v>
      </c>
      <c r="G5" s="39">
        <v>3</v>
      </c>
      <c r="H5" s="39">
        <v>4</v>
      </c>
      <c r="I5" s="38">
        <v>5</v>
      </c>
      <c r="J5" s="38">
        <v>6</v>
      </c>
      <c r="K5" s="38">
        <v>7</v>
      </c>
      <c r="L5" s="38">
        <v>8</v>
      </c>
      <c r="M5" s="38">
        <v>9</v>
      </c>
      <c r="N5" s="39">
        <v>10</v>
      </c>
      <c r="O5" s="39">
        <v>11</v>
      </c>
      <c r="P5" s="38">
        <v>12</v>
      </c>
      <c r="Q5" s="38">
        <v>13</v>
      </c>
      <c r="R5" s="38">
        <v>14</v>
      </c>
      <c r="S5" s="38">
        <v>15</v>
      </c>
      <c r="T5" s="38">
        <v>16</v>
      </c>
      <c r="U5" s="39">
        <v>17</v>
      </c>
      <c r="V5" s="39">
        <v>18</v>
      </c>
      <c r="W5" s="38">
        <v>19</v>
      </c>
      <c r="X5" s="38">
        <v>20</v>
      </c>
      <c r="Y5" s="38">
        <v>21</v>
      </c>
      <c r="Z5" s="38">
        <v>22</v>
      </c>
      <c r="AA5" s="38">
        <v>23</v>
      </c>
      <c r="AB5" s="39">
        <v>24</v>
      </c>
      <c r="AC5" s="39">
        <v>25</v>
      </c>
      <c r="AD5" s="38">
        <v>26</v>
      </c>
      <c r="AE5" s="38">
        <v>27</v>
      </c>
      <c r="AF5" s="38">
        <v>28</v>
      </c>
      <c r="AG5" s="38">
        <v>29</v>
      </c>
      <c r="AH5" s="40">
        <v>30</v>
      </c>
      <c r="AI5" s="75"/>
      <c r="AJ5" s="75"/>
      <c r="AK5" s="89"/>
      <c r="AL5" s="91"/>
      <c r="AM5" s="75"/>
      <c r="AN5" s="75"/>
      <c r="AO5" s="93"/>
      <c r="AP5" s="95"/>
      <c r="AQ5" s="77"/>
      <c r="AR5" s="79"/>
      <c r="AS5" s="81"/>
      <c r="AT5" s="83"/>
    </row>
    <row r="6" spans="1:46" x14ac:dyDescent="0.25">
      <c r="A6" s="41">
        <v>1</v>
      </c>
      <c r="B6" s="42" t="s">
        <v>0</v>
      </c>
      <c r="C6" s="42" t="s">
        <v>20</v>
      </c>
      <c r="D6" s="105">
        <v>0.33333333333333331</v>
      </c>
      <c r="E6" s="68">
        <v>0.34375</v>
      </c>
      <c r="F6" s="69">
        <v>0.31944444444444448</v>
      </c>
      <c r="G6" s="69">
        <v>0.375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4"/>
      <c r="AI6" s="50">
        <f t="shared" ref="AI6:AI11" si="0">COUNTIF(E6:AH6,"&gt;0")</f>
        <v>3</v>
      </c>
      <c r="AJ6" s="102">
        <f t="shared" ref="AJ6:AJ11" si="1">SUM(E6:AH6)</f>
        <v>1.0381944444444444</v>
      </c>
      <c r="AK6" s="52">
        <f t="shared" ref="AK6:AK11" si="2">COUNTIF(E6:AH6,"=оп")</f>
        <v>0</v>
      </c>
      <c r="AL6" s="54">
        <f t="shared" ref="AL6:AL11" si="3">COUNTIF(E6:AH6,"=б")</f>
        <v>0</v>
      </c>
      <c r="AM6" s="102">
        <f>IF(D6="",0,IF(AJ6-AI6*D6&lt;0,0,AJ6-AI6*D6))</f>
        <v>3.819444444444442E-2</v>
      </c>
      <c r="AN6" s="102">
        <f>IF(D6="",0,IF(AI6*D6-AJ6&lt;0,0,AI6*D6-AJ6))</f>
        <v>0</v>
      </c>
      <c r="AO6" s="56">
        <f t="shared" ref="AO6:AO11" si="4">COUNTIF(E6:AH6,"=ог")</f>
        <v>0</v>
      </c>
      <c r="AP6" s="58">
        <f t="shared" ref="AP6:AP11" si="5">COUNTIF(E6:AH6,"=пр")</f>
        <v>0</v>
      </c>
      <c r="AQ6" s="60">
        <f t="shared" ref="AQ6:AQ11" si="6">COUNTIF(E6:AH6,"=пг")</f>
        <v>0</v>
      </c>
      <c r="AR6" s="62">
        <f t="shared" ref="AR6:AR11" si="7">COUNTIF(E6:AH6,"=обс")</f>
        <v>0</v>
      </c>
      <c r="AS6" s="64">
        <f t="shared" ref="AS6:AS11" si="8">COUNTIF(E6:AH6,"=у")</f>
        <v>0</v>
      </c>
      <c r="AT6" s="66">
        <f t="shared" ref="AT6:AT11" si="9">COUNTIF(E6:AH6,"=к")</f>
        <v>0</v>
      </c>
    </row>
    <row r="7" spans="1:46" x14ac:dyDescent="0.25">
      <c r="A7" s="29">
        <v>2</v>
      </c>
      <c r="B7" s="27" t="s">
        <v>1</v>
      </c>
      <c r="C7" s="27" t="s">
        <v>21</v>
      </c>
      <c r="D7" s="105">
        <v>0.33333333333333331</v>
      </c>
      <c r="E7" s="103">
        <v>0.33333333333333331</v>
      </c>
      <c r="F7" s="104">
        <v>0.375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36"/>
      <c r="AI7" s="50">
        <f t="shared" si="0"/>
        <v>2</v>
      </c>
      <c r="AJ7" s="102">
        <f>SUM(E7:AH7)</f>
        <v>0.70833333333333326</v>
      </c>
      <c r="AK7" s="52">
        <f t="shared" si="2"/>
        <v>0</v>
      </c>
      <c r="AL7" s="54">
        <f t="shared" si="3"/>
        <v>0</v>
      </c>
      <c r="AM7" s="102">
        <f t="shared" ref="AM6:AM11" si="10">IF(D7="",0,IF(AJ7-AI7*D7&lt;0,0,AJ7-AI7*D7))</f>
        <v>4.166666666666663E-2</v>
      </c>
      <c r="AN7" s="102">
        <f t="shared" ref="AN6:AN11" si="11">IF(D7="",0,IF(AI7*D7-AJ7&lt;0,0,AI7*D7-AJ7))</f>
        <v>0</v>
      </c>
      <c r="AO7" s="56">
        <f t="shared" si="4"/>
        <v>0</v>
      </c>
      <c r="AP7" s="58">
        <f t="shared" si="5"/>
        <v>0</v>
      </c>
      <c r="AQ7" s="60">
        <f t="shared" si="6"/>
        <v>0</v>
      </c>
      <c r="AR7" s="62">
        <f t="shared" si="7"/>
        <v>0</v>
      </c>
      <c r="AS7" s="64">
        <f t="shared" si="8"/>
        <v>0</v>
      </c>
      <c r="AT7" s="66">
        <f t="shared" si="9"/>
        <v>0</v>
      </c>
    </row>
    <row r="8" spans="1:46" x14ac:dyDescent="0.25">
      <c r="A8" s="29">
        <v>3</v>
      </c>
      <c r="B8" s="27" t="s">
        <v>3</v>
      </c>
      <c r="C8" s="27" t="s">
        <v>22</v>
      </c>
      <c r="D8" s="105">
        <v>0.33333333333333331</v>
      </c>
      <c r="E8" s="103">
        <v>0.20833333333333334</v>
      </c>
      <c r="F8" s="104">
        <v>0.25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36"/>
      <c r="AI8" s="50">
        <f t="shared" si="0"/>
        <v>2</v>
      </c>
      <c r="AJ8" s="102">
        <f t="shared" si="1"/>
        <v>0.45833333333333337</v>
      </c>
      <c r="AK8" s="52">
        <f t="shared" si="2"/>
        <v>0</v>
      </c>
      <c r="AL8" s="54">
        <f t="shared" si="3"/>
        <v>0</v>
      </c>
      <c r="AM8" s="102">
        <f t="shared" si="10"/>
        <v>0</v>
      </c>
      <c r="AN8" s="102">
        <f t="shared" si="11"/>
        <v>0.20833333333333326</v>
      </c>
      <c r="AO8" s="56">
        <f t="shared" si="4"/>
        <v>0</v>
      </c>
      <c r="AP8" s="58">
        <f t="shared" si="5"/>
        <v>0</v>
      </c>
      <c r="AQ8" s="60">
        <f t="shared" si="6"/>
        <v>0</v>
      </c>
      <c r="AR8" s="62">
        <f t="shared" si="7"/>
        <v>0</v>
      </c>
      <c r="AS8" s="64">
        <f t="shared" si="8"/>
        <v>0</v>
      </c>
      <c r="AT8" s="66">
        <f t="shared" si="9"/>
        <v>0</v>
      </c>
    </row>
    <row r="9" spans="1:46" x14ac:dyDescent="0.25">
      <c r="A9" s="29">
        <v>4</v>
      </c>
      <c r="B9" s="27" t="s">
        <v>2</v>
      </c>
      <c r="C9" s="27" t="s">
        <v>23</v>
      </c>
      <c r="D9" s="105">
        <v>0.33333333333333331</v>
      </c>
      <c r="E9" s="4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36"/>
      <c r="AI9" s="50">
        <f t="shared" si="0"/>
        <v>0</v>
      </c>
      <c r="AJ9" s="102">
        <f t="shared" si="1"/>
        <v>0</v>
      </c>
      <c r="AK9" s="52">
        <f t="shared" si="2"/>
        <v>0</v>
      </c>
      <c r="AL9" s="54">
        <f t="shared" si="3"/>
        <v>0</v>
      </c>
      <c r="AM9" s="102">
        <f t="shared" si="10"/>
        <v>0</v>
      </c>
      <c r="AN9" s="102">
        <f t="shared" si="11"/>
        <v>0</v>
      </c>
      <c r="AO9" s="56">
        <f t="shared" si="4"/>
        <v>0</v>
      </c>
      <c r="AP9" s="58">
        <f t="shared" si="5"/>
        <v>0</v>
      </c>
      <c r="AQ9" s="60">
        <f t="shared" si="6"/>
        <v>0</v>
      </c>
      <c r="AR9" s="62">
        <f t="shared" si="7"/>
        <v>0</v>
      </c>
      <c r="AS9" s="64">
        <f t="shared" si="8"/>
        <v>0</v>
      </c>
      <c r="AT9" s="66">
        <f t="shared" si="9"/>
        <v>0</v>
      </c>
    </row>
    <row r="10" spans="1:46" x14ac:dyDescent="0.25">
      <c r="A10" s="29">
        <v>5</v>
      </c>
      <c r="B10" s="27" t="s">
        <v>4</v>
      </c>
      <c r="C10" s="27" t="s">
        <v>24</v>
      </c>
      <c r="D10" s="105">
        <v>0.5</v>
      </c>
      <c r="E10" s="4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36"/>
      <c r="AI10" s="50">
        <f t="shared" si="0"/>
        <v>0</v>
      </c>
      <c r="AJ10" s="102">
        <f t="shared" si="1"/>
        <v>0</v>
      </c>
      <c r="AK10" s="52">
        <f t="shared" si="2"/>
        <v>0</v>
      </c>
      <c r="AL10" s="54">
        <f t="shared" si="3"/>
        <v>0</v>
      </c>
      <c r="AM10" s="102">
        <f t="shared" si="10"/>
        <v>0</v>
      </c>
      <c r="AN10" s="102">
        <f t="shared" si="11"/>
        <v>0</v>
      </c>
      <c r="AO10" s="56">
        <f t="shared" si="4"/>
        <v>0</v>
      </c>
      <c r="AP10" s="58">
        <f t="shared" si="5"/>
        <v>0</v>
      </c>
      <c r="AQ10" s="60">
        <f t="shared" si="6"/>
        <v>0</v>
      </c>
      <c r="AR10" s="62">
        <f t="shared" si="7"/>
        <v>0</v>
      </c>
      <c r="AS10" s="64">
        <f t="shared" si="8"/>
        <v>0</v>
      </c>
      <c r="AT10" s="66">
        <f t="shared" si="9"/>
        <v>0</v>
      </c>
    </row>
    <row r="11" spans="1:46" x14ac:dyDescent="0.25">
      <c r="A11" s="32">
        <v>6</v>
      </c>
      <c r="B11" s="33"/>
      <c r="C11" s="33"/>
      <c r="D11" s="49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7"/>
      <c r="AI11" s="51">
        <f t="shared" si="0"/>
        <v>0</v>
      </c>
      <c r="AJ11" s="102">
        <f t="shared" si="1"/>
        <v>0</v>
      </c>
      <c r="AK11" s="53">
        <f t="shared" si="2"/>
        <v>0</v>
      </c>
      <c r="AL11" s="55">
        <f t="shared" si="3"/>
        <v>0</v>
      </c>
      <c r="AM11" s="102">
        <f t="shared" si="10"/>
        <v>0</v>
      </c>
      <c r="AN11" s="102">
        <f t="shared" si="11"/>
        <v>0</v>
      </c>
      <c r="AO11" s="57">
        <f t="shared" si="4"/>
        <v>0</v>
      </c>
      <c r="AP11" s="59">
        <f t="shared" si="5"/>
        <v>0</v>
      </c>
      <c r="AQ11" s="61">
        <f t="shared" si="6"/>
        <v>0</v>
      </c>
      <c r="AR11" s="63">
        <f t="shared" si="7"/>
        <v>0</v>
      </c>
      <c r="AS11" s="65">
        <f t="shared" si="8"/>
        <v>0</v>
      </c>
      <c r="AT11" s="67">
        <f t="shared" si="9"/>
        <v>0</v>
      </c>
    </row>
    <row r="12" spans="1:46" x14ac:dyDescent="0.25">
      <c r="A12" s="24"/>
      <c r="B12" s="24"/>
      <c r="C12" s="24"/>
      <c r="D12" s="2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</sheetData>
  <mergeCells count="17">
    <mergeCell ref="A1:D3"/>
    <mergeCell ref="AK4:AK5"/>
    <mergeCell ref="AL4:AL5"/>
    <mergeCell ref="AM4:AM5"/>
    <mergeCell ref="AN4:AN5"/>
    <mergeCell ref="A4:A5"/>
    <mergeCell ref="B4:B5"/>
    <mergeCell ref="C4:C5"/>
    <mergeCell ref="D4:D5"/>
    <mergeCell ref="AI4:AI5"/>
    <mergeCell ref="AJ4:AJ5"/>
    <mergeCell ref="AQ4:AQ5"/>
    <mergeCell ref="AR4:AR5"/>
    <mergeCell ref="AS4:AS5"/>
    <mergeCell ref="AT4:AT5"/>
    <mergeCell ref="AO4:AO5"/>
    <mergeCell ref="AP4:AP5"/>
  </mergeCells>
  <conditionalFormatting sqref="E6:AH12">
    <cfRule type="containsText" dxfId="8" priority="9" operator="containsText" text="б">
      <formula>NOT(ISERROR(SEARCH("б",E6)))</formula>
    </cfRule>
    <cfRule type="containsText" dxfId="7" priority="8" operator="containsText" text="оп">
      <formula>NOT(ISERROR(SEARCH("оп",E6)))</formula>
    </cfRule>
    <cfRule type="cellIs" dxfId="6" priority="7" operator="between">
      <formula>0.1</formula>
      <formula>24</formula>
    </cfRule>
    <cfRule type="containsText" dxfId="5" priority="6" operator="containsText" text="ог">
      <formula>NOT(ISERROR(SEARCH("ог",E6)))</formula>
    </cfRule>
    <cfRule type="containsText" dxfId="4" priority="5" operator="containsText" text="пр">
      <formula>NOT(ISERROR(SEARCH("пр",E6)))</formula>
    </cfRule>
    <cfRule type="containsText" dxfId="3" priority="4" operator="containsText" text="пг">
      <formula>NOT(ISERROR(SEARCH("пг",E6)))</formula>
    </cfRule>
    <cfRule type="containsText" dxfId="2" priority="3" operator="containsText" text="обс">
      <formula>NOT(ISERROR(SEARCH("обс",E6)))</formula>
    </cfRule>
    <cfRule type="containsText" dxfId="1" priority="2" operator="containsText" text="у">
      <formula>NOT(ISERROR(SEARCH("у",E6)))</formula>
    </cfRule>
    <cfRule type="containsText" dxfId="0" priority="1" operator="containsText" text="к">
      <formula>NOT(ISERROR(SEARCH("к",E6)))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Настройки</vt:lpstr>
      <vt:lpstr>июнь 2017</vt:lpstr>
      <vt:lpstr>Настройки!calc_columns</vt:lpstr>
      <vt:lpstr>Настройки!cl_komandirovka</vt:lpstr>
      <vt:lpstr>Настройки!cl_nedorabotka</vt:lpstr>
      <vt:lpstr>Настройки!cl_otgul</vt:lpstr>
      <vt:lpstr>Настройки!cl_otpusk_bez</vt:lpstr>
      <vt:lpstr>Настройки!cl_pererabotka</vt:lpstr>
      <vt:lpstr>Настройки!cl_prazdnik</vt:lpstr>
      <vt:lpstr>Настройки!cl_progul</vt:lpstr>
      <vt:lpstr>Настройки!cl_uchebniy_otpusk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Goryaninov Maxim</dc:creator>
  <cp:lastModifiedBy>Boroda</cp:lastModifiedBy>
  <cp:lastPrinted>2017-06-19T18:22:26Z</cp:lastPrinted>
  <dcterms:created xsi:type="dcterms:W3CDTF">2006-09-16T00:00:00Z</dcterms:created>
  <dcterms:modified xsi:type="dcterms:W3CDTF">2017-06-19T19:58:40Z</dcterms:modified>
</cp:coreProperties>
</file>