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0.0.11\Users$\ivko\Desktop\Шаблоны\Готовый шаблон\"/>
    </mc:Choice>
  </mc:AlternateContent>
  <bookViews>
    <workbookView xWindow="1920" yWindow="135" windowWidth="19230" windowHeight="11655" tabRatio="777" activeTab="1"/>
  </bookViews>
  <sheets>
    <sheet name="Данные" sheetId="8" r:id="rId1"/>
    <sheet name="Расчет" sheetId="7" r:id="rId2"/>
  </sheets>
  <definedNames>
    <definedName name="Аннуитент">Данные!$E$31:$E$32</definedName>
    <definedName name="Банк">Данные!$F$31:$F$32</definedName>
    <definedName name="В_день">Данные!$B$31:$B$32</definedName>
    <definedName name="Всегда">Данные!$C$31:$C$33</definedName>
    <definedName name="Выдача_основного_долга___руб.">Расчет!$D$9:$D$38</definedName>
    <definedName name="Дата_платежа">Расчет!$G$9:$G$38</definedName>
    <definedName name="Дата_фактического_погашения__отражены_в_выписке_по_лицевому_счету">Расчет!$H$9:$H$38</definedName>
    <definedName name="Комиссия">Данные!$D$31:$D$32</definedName>
    <definedName name="_xlnm.Print_Area" localSheetId="1">Расчет!$A$1:$J$168</definedName>
    <definedName name="Общая_сумма_просроченного_основного_долга_________________________________________________________руб.">Расчет!$J$9:$J$38</definedName>
    <definedName name="Остаток_задолженности_по_основному_долгу___руб.">Расчет!$F$9:$F$38</definedName>
    <definedName name="Остаток_основного_долга___________________руб.">Расчет!$C$9:$C$38</definedName>
    <definedName name="Период_задолженности">Расчет!$A$9:$A$38</definedName>
    <definedName name="Погашение_основного_долга___руб.">Расчет!$E$9:$E$38</definedName>
    <definedName name="Ставка" localSheetId="0">Данные!$B$31:$B$32</definedName>
    <definedName name="Ставка" localSheetId="1">Данные!$B$31:$B$32</definedName>
    <definedName name="Суммы_погашения_основного_долга__отражены_в_выписке_по_лицевому_счету">Расчет!$I$9:$I$38</definedName>
  </definedNames>
  <calcPr calcId="152511" fullPrecision="0"/>
</workbook>
</file>

<file path=xl/calcChain.xml><?xml version="1.0" encoding="utf-8"?>
<calcChain xmlns="http://schemas.openxmlformats.org/spreadsheetml/2006/main">
  <c r="J38" i="7" l="1"/>
  <c r="C38" i="7"/>
  <c r="I39" i="7" l="1"/>
  <c r="E38" i="7" l="1"/>
  <c r="B38" i="7" l="1"/>
  <c r="D10" i="7" l="1"/>
  <c r="F10" i="7" s="1"/>
  <c r="D39" i="7" l="1"/>
  <c r="A3" i="7" l="1"/>
  <c r="A4" i="7"/>
  <c r="A2" i="7"/>
  <c r="O9" i="7"/>
  <c r="A10" i="7" l="1"/>
  <c r="B10" i="7" s="1"/>
  <c r="B11" i="7" l="1"/>
  <c r="B12" i="7" s="1"/>
  <c r="G12" i="7" s="1"/>
  <c r="A13" i="7" l="1"/>
  <c r="B13" i="7"/>
  <c r="B14" i="7" l="1"/>
  <c r="G14" i="7" s="1"/>
  <c r="A14" i="7"/>
  <c r="G13" i="7"/>
  <c r="A15" i="7" l="1"/>
  <c r="B15" i="7"/>
  <c r="A16" i="7" s="1"/>
  <c r="A11" i="7"/>
  <c r="G15" i="7" l="1"/>
  <c r="B16" i="7"/>
  <c r="J10" i="7"/>
  <c r="B17" i="7" l="1"/>
  <c r="A18" i="7" s="1"/>
  <c r="A17" i="7"/>
  <c r="G16" i="7"/>
  <c r="C11" i="7"/>
  <c r="G17" i="7" l="1"/>
  <c r="B18" i="7"/>
  <c r="A19" i="7" s="1"/>
  <c r="G18" i="7" l="1"/>
  <c r="B19" i="7"/>
  <c r="A20" i="7" s="1"/>
  <c r="G19" i="7" l="1"/>
  <c r="B20" i="7"/>
  <c r="A21" i="7" l="1"/>
  <c r="G20" i="7"/>
  <c r="B21" i="7"/>
  <c r="G21" i="7" l="1"/>
  <c r="B22" i="7"/>
  <c r="A22" i="7"/>
  <c r="B23" i="7" l="1"/>
  <c r="G23" i="7" s="1"/>
  <c r="G22" i="7"/>
  <c r="A23" i="7"/>
  <c r="A24" i="7" l="1"/>
  <c r="B24" i="7"/>
  <c r="B25" i="7" l="1"/>
  <c r="A26" i="7" s="1"/>
  <c r="A25" i="7"/>
  <c r="G24" i="7"/>
  <c r="G25" i="7" l="1"/>
  <c r="B26" i="7"/>
  <c r="A27" i="7" s="1"/>
  <c r="B27" i="7" l="1"/>
  <c r="G27" i="7" s="1"/>
  <c r="G26" i="7"/>
  <c r="A28" i="7" l="1"/>
  <c r="B28" i="7"/>
  <c r="B29" i="7" l="1"/>
  <c r="A30" i="7" s="1"/>
  <c r="G28" i="7"/>
  <c r="A29" i="7"/>
  <c r="G29" i="7" l="1"/>
  <c r="B30" i="7"/>
  <c r="A31" i="7" s="1"/>
  <c r="B31" i="7" l="1"/>
  <c r="G31" i="7" s="1"/>
  <c r="G30" i="7"/>
  <c r="A32" i="7" l="1"/>
  <c r="B32" i="7"/>
  <c r="B33" i="7" l="1"/>
  <c r="A33" i="7"/>
  <c r="G32" i="7"/>
  <c r="G33" i="7" l="1"/>
  <c r="A34" i="7"/>
  <c r="B34" i="7"/>
  <c r="A35" i="7" s="1"/>
  <c r="B35" i="7" l="1"/>
  <c r="G35" i="7" s="1"/>
  <c r="G34" i="7"/>
  <c r="A12" i="7"/>
  <c r="G11" i="7"/>
  <c r="A36" i="7" l="1"/>
  <c r="B36" i="7"/>
  <c r="G36" i="7" s="1"/>
  <c r="A37" i="7" l="1"/>
  <c r="B37" i="7"/>
  <c r="A38" i="7" s="1"/>
  <c r="E11" i="7"/>
  <c r="F11" i="7" l="1"/>
  <c r="G37" i="7"/>
  <c r="J11" i="7"/>
  <c r="E12" i="7"/>
  <c r="J12" i="7" l="1"/>
  <c r="C12" i="7"/>
  <c r="F12" i="7" l="1"/>
  <c r="E13" i="7" s="1"/>
  <c r="J13" i="7" s="1"/>
  <c r="C13" i="7" l="1"/>
  <c r="F13" i="7" s="1"/>
  <c r="C14" i="7" l="1"/>
  <c r="E14" i="7" l="1"/>
  <c r="J14" i="7" s="1"/>
  <c r="F14" i="7" l="1"/>
  <c r="C15" i="7" l="1"/>
  <c r="E15" i="7" l="1"/>
  <c r="J15" i="7" l="1"/>
  <c r="F15" i="7"/>
  <c r="C16" i="7" l="1"/>
  <c r="E16" i="7" l="1"/>
  <c r="J16" i="7" l="1"/>
  <c r="F16" i="7"/>
  <c r="E17" i="7" l="1"/>
  <c r="C17" i="7"/>
  <c r="J17" i="7" l="1"/>
  <c r="F17" i="7"/>
  <c r="E18" i="7" l="1"/>
  <c r="J18" i="7" s="1"/>
  <c r="C18" i="7"/>
  <c r="F18" i="7" l="1"/>
  <c r="E19" i="7" l="1"/>
  <c r="J19" i="7" s="1"/>
  <c r="C19" i="7"/>
  <c r="F19" i="7" l="1"/>
  <c r="C20" i="7" l="1"/>
  <c r="E20" i="7" l="1"/>
  <c r="J20" i="7" s="1"/>
  <c r="F20" i="7" l="1"/>
  <c r="C21" i="7" l="1"/>
  <c r="E21" i="7" l="1"/>
  <c r="J21" i="7" s="1"/>
  <c r="F21" i="7" l="1"/>
  <c r="C22" i="7" s="1"/>
  <c r="E22" i="7" l="1"/>
  <c r="F22" i="7" l="1"/>
  <c r="J22" i="7"/>
  <c r="C23" i="7"/>
  <c r="E23" i="7" l="1"/>
  <c r="J23" i="7" s="1"/>
  <c r="F23" i="7" l="1"/>
  <c r="C24" i="7" s="1"/>
  <c r="E24" i="7" l="1"/>
  <c r="F24" i="7" l="1"/>
  <c r="C25" i="7" s="1"/>
  <c r="J24" i="7"/>
  <c r="E25" i="7"/>
  <c r="J25" i="7" l="1"/>
  <c r="F25" i="7"/>
  <c r="C26" i="7" l="1"/>
  <c r="E26" i="7" l="1"/>
  <c r="F26" i="7" l="1"/>
  <c r="J26" i="7"/>
  <c r="C27" i="7"/>
  <c r="E27" i="7" l="1"/>
  <c r="F27" i="7" l="1"/>
  <c r="J27" i="7"/>
  <c r="C28" i="7"/>
  <c r="E28" i="7" l="1"/>
  <c r="J28" i="7" s="1"/>
  <c r="F28" i="7" l="1"/>
  <c r="C29" i="7" l="1"/>
  <c r="E29" i="7" l="1"/>
  <c r="J29" i="7" s="1"/>
  <c r="F29" i="7" l="1"/>
  <c r="C30" i="7" s="1"/>
  <c r="E30" i="7" l="1"/>
  <c r="F30" i="7" s="1"/>
  <c r="J30" i="7" l="1"/>
  <c r="C31" i="7" l="1"/>
  <c r="E31" i="7" l="1"/>
  <c r="J31" i="7" l="1"/>
  <c r="F31" i="7"/>
  <c r="C32" i="7" s="1"/>
  <c r="E32" i="7" l="1"/>
  <c r="J32" i="7" s="1"/>
  <c r="F32" i="7" l="1"/>
  <c r="C33" i="7" s="1"/>
  <c r="E33" i="7" l="1"/>
  <c r="F33" i="7" s="1"/>
  <c r="J33" i="7" l="1"/>
  <c r="C34" i="7" l="1"/>
  <c r="E34" i="7" l="1"/>
  <c r="F34" i="7" s="1"/>
  <c r="J34" i="7" l="1"/>
  <c r="C35" i="7" l="1"/>
  <c r="E35" i="7" l="1"/>
  <c r="J35" i="7" s="1"/>
  <c r="F35" i="7" l="1"/>
  <c r="C36" i="7" s="1"/>
  <c r="E36" i="7" l="1"/>
  <c r="J36" i="7" s="1"/>
  <c r="F36" i="7" l="1"/>
  <c r="C37" i="7" l="1"/>
  <c r="E37" i="7" l="1"/>
  <c r="J37" i="7" s="1"/>
  <c r="F37" i="7" l="1"/>
  <c r="F38" i="7" l="1"/>
  <c r="F39" i="7" s="1"/>
  <c r="J39" i="7" l="1"/>
</calcChain>
</file>

<file path=xl/comments1.xml><?xml version="1.0" encoding="utf-8"?>
<comments xmlns="http://schemas.openxmlformats.org/spreadsheetml/2006/main">
  <authors>
    <author>Ivan Ivko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  <charset val="204"/>
          </rPr>
          <t>Ivan Ivko:</t>
        </r>
        <r>
          <rPr>
            <sz val="9"/>
            <color indexed="81"/>
            <rFont val="Tahoma"/>
            <family val="2"/>
            <charset val="204"/>
          </rPr>
          <t xml:space="preserve">
Если дифференцированный, то указывается сумма погащения ОД
</t>
        </r>
      </text>
    </comment>
  </commentList>
</comments>
</file>

<file path=xl/sharedStrings.xml><?xml version="1.0" encoding="utf-8"?>
<sst xmlns="http://schemas.openxmlformats.org/spreadsheetml/2006/main" count="78" uniqueCount="43">
  <si>
    <t>Период задолженности</t>
  </si>
  <si>
    <t>Остаток задолженности по основному долгу  (руб.)</t>
  </si>
  <si>
    <t>Дата платежа</t>
  </si>
  <si>
    <t>Общая сумма просроченного основного долга                                                        (руб.)</t>
  </si>
  <si>
    <t>Остаток основного долга                  (руб.)</t>
  </si>
  <si>
    <t>Дата фактического погашения (отражены в выписке по лицевому счету)</t>
  </si>
  <si>
    <t>-</t>
  </si>
  <si>
    <t>Суммы погашения основного долга (отражены в выписке по лицевому счету)</t>
  </si>
  <si>
    <t>1. Расчет суммы основного долга</t>
  </si>
  <si>
    <t>Погашение основного долга  (руб.)</t>
  </si>
  <si>
    <t>Выдача основного долга  (руб.)</t>
  </si>
  <si>
    <t>Параметры кредита:</t>
  </si>
  <si>
    <t>Сумма кредита</t>
  </si>
  <si>
    <t>Срок кредита, мес.</t>
  </si>
  <si>
    <t xml:space="preserve">Процентная ставка </t>
  </si>
  <si>
    <t>В день</t>
  </si>
  <si>
    <t>В год</t>
  </si>
  <si>
    <t>Дата платежей</t>
  </si>
  <si>
    <t>Всегда</t>
  </si>
  <si>
    <t>Следующий рабочий</t>
  </si>
  <si>
    <t>Предыдущий рабочий</t>
  </si>
  <si>
    <t>Ежемесячно</t>
  </si>
  <si>
    <t>Единоразово</t>
  </si>
  <si>
    <t>Аннуитент</t>
  </si>
  <si>
    <t>Дифференцированный</t>
  </si>
  <si>
    <t>Дата выдачи</t>
  </si>
  <si>
    <t>Сумма платежа</t>
  </si>
  <si>
    <t>Итого:</t>
  </si>
  <si>
    <t>Размер пеней</t>
  </si>
  <si>
    <t>Размер комиссии</t>
  </si>
  <si>
    <t>(Таблица 1)</t>
  </si>
  <si>
    <t>Банк</t>
  </si>
  <si>
    <t>Номер договора</t>
  </si>
  <si>
    <t>Расчет на дату</t>
  </si>
  <si>
    <t>ФИО должника</t>
  </si>
  <si>
    <t>Конец месяца текущего</t>
  </si>
  <si>
    <t>Конец месяца следующего</t>
  </si>
  <si>
    <t>Число</t>
  </si>
  <si>
    <t>СТРАНИЦА НЕ ДЛЯ ПЕЧАТИ</t>
  </si>
  <si>
    <t>Выдано:</t>
  </si>
  <si>
    <t>Срочный основной долг:</t>
  </si>
  <si>
    <t>Погашено/Просрочено:</t>
  </si>
  <si>
    <t>25 строк=27-2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</si>
</sst>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_ ;\-#,##0.00\ "/>
    <numFmt numFmtId="166" formatCode="0.0%"/>
  </numFmts>
  <fonts count="11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color indexed="10"/>
      <name val="Arial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3"/>
      <name val="Times New Roman"/>
      <family val="1"/>
      <charset val="204"/>
    </font>
    <font>
      <b/>
      <sz val="20"/>
      <color rgb="FFFF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>
      <alignment horizontal="center" vertical="top"/>
    </xf>
  </cellStyleXfs>
  <cellXfs count="197">
    <xf numFmtId="0" fontId="0" fillId="0" borderId="0" xfId="0"/>
    <xf numFmtId="0" fontId="2" fillId="0" borderId="0" xfId="0" applyFont="1" applyFill="1"/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1" fillId="0" borderId="0" xfId="0" applyFont="1" applyFill="1"/>
    <xf numFmtId="165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14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/>
    <xf numFmtId="165" fontId="1" fillId="0" borderId="0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10" fontId="2" fillId="0" borderId="11" xfId="0" applyNumberFormat="1" applyFont="1" applyFill="1" applyBorder="1" applyAlignment="1">
      <alignment horizontal="center" vertical="center"/>
    </xf>
    <xf numFmtId="10" fontId="2" fillId="0" borderId="20" xfId="0" applyNumberFormat="1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/>
    </xf>
    <xf numFmtId="10" fontId="2" fillId="0" borderId="26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20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25" xfId="0" applyNumberFormat="1" applyFont="1" applyFill="1" applyBorder="1" applyAlignment="1">
      <alignment horizontal="center" vertical="center"/>
    </xf>
    <xf numFmtId="14" fontId="2" fillId="0" borderId="26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4" fontId="2" fillId="0" borderId="11" xfId="0" applyNumberFormat="1" applyFont="1" applyFill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/>
    </xf>
    <xf numFmtId="4" fontId="2" fillId="0" borderId="20" xfId="1" applyNumberFormat="1" applyFont="1" applyFill="1" applyBorder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 wrapText="1"/>
    </xf>
    <xf numFmtId="4" fontId="2" fillId="0" borderId="11" xfId="1" applyNumberFormat="1" applyFont="1" applyFill="1" applyBorder="1" applyAlignment="1">
      <alignment horizontal="center" vertical="center"/>
    </xf>
    <xf numFmtId="165" fontId="2" fillId="0" borderId="20" xfId="0" applyNumberFormat="1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20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4" fontId="2" fillId="0" borderId="27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" fontId="2" fillId="0" borderId="29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4" fontId="1" fillId="0" borderId="4" xfId="1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4" fontId="8" fillId="3" borderId="12" xfId="0" applyNumberFormat="1" applyFont="1" applyFill="1" applyBorder="1"/>
    <xf numFmtId="14" fontId="8" fillId="3" borderId="12" xfId="0" applyNumberFormat="1" applyFont="1" applyFill="1" applyBorder="1"/>
    <xf numFmtId="0" fontId="8" fillId="3" borderId="12" xfId="0" applyFont="1" applyFill="1" applyBorder="1"/>
    <xf numFmtId="10" fontId="8" fillId="3" borderId="12" xfId="0" applyNumberFormat="1" applyFont="1" applyFill="1" applyBorder="1"/>
    <xf numFmtId="0" fontId="8" fillId="2" borderId="30" xfId="0" applyFont="1" applyFill="1" applyBorder="1" applyAlignment="1">
      <alignment horizontal="center"/>
    </xf>
    <xf numFmtId="0" fontId="8" fillId="0" borderId="0" xfId="0" applyFont="1" applyFill="1" applyBorder="1"/>
    <xf numFmtId="0" fontId="9" fillId="2" borderId="8" xfId="0" applyFont="1" applyFill="1" applyBorder="1"/>
    <xf numFmtId="0" fontId="9" fillId="2" borderId="8" xfId="0" applyFont="1" applyFill="1" applyBorder="1" applyAlignment="1">
      <alignment wrapText="1"/>
    </xf>
    <xf numFmtId="0" fontId="9" fillId="2" borderId="19" xfId="0" applyFont="1" applyFill="1" applyBorder="1"/>
    <xf numFmtId="0" fontId="8" fillId="3" borderId="30" xfId="0" applyFont="1" applyFill="1" applyBorder="1" applyAlignment="1">
      <alignment horizontal="right"/>
    </xf>
    <xf numFmtId="14" fontId="2" fillId="3" borderId="27" xfId="0" applyNumberFormat="1" applyFont="1" applyFill="1" applyBorder="1"/>
    <xf numFmtId="0" fontId="1" fillId="0" borderId="0" xfId="0" applyFont="1" applyFill="1" applyBorder="1" applyAlignment="1">
      <alignment vertical="top"/>
    </xf>
    <xf numFmtId="14" fontId="1" fillId="4" borderId="0" xfId="0" applyNumberFormat="1" applyFont="1" applyFill="1" applyBorder="1"/>
    <xf numFmtId="4" fontId="2" fillId="0" borderId="0" xfId="0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38" xfId="0" applyFont="1" applyFill="1" applyBorder="1" applyAlignment="1"/>
    <xf numFmtId="0" fontId="7" fillId="0" borderId="40" xfId="0" applyFont="1" applyFill="1" applyBorder="1" applyAlignment="1"/>
    <xf numFmtId="0" fontId="7" fillId="0" borderId="33" xfId="0" applyFont="1" applyFill="1" applyBorder="1" applyAlignment="1"/>
    <xf numFmtId="0" fontId="7" fillId="0" borderId="24" xfId="0" applyFont="1" applyFill="1" applyBorder="1" applyAlignment="1"/>
    <xf numFmtId="0" fontId="1" fillId="0" borderId="34" xfId="0" applyFont="1" applyFill="1" applyBorder="1" applyAlignment="1"/>
    <xf numFmtId="0" fontId="1" fillId="0" borderId="35" xfId="0" applyFont="1" applyFill="1" applyBorder="1" applyAlignment="1"/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165" fontId="2" fillId="0" borderId="11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18" xfId="0" applyNumberFormat="1" applyFont="1" applyFill="1" applyBorder="1" applyAlignment="1">
      <alignment horizontal="center" vertical="center"/>
    </xf>
    <xf numFmtId="14" fontId="1" fillId="0" borderId="19" xfId="0" applyNumberFormat="1" applyFont="1" applyFill="1" applyBorder="1" applyAlignment="1">
      <alignment vertical="center"/>
    </xf>
    <xf numFmtId="14" fontId="1" fillId="0" borderId="4" xfId="0" applyNumberFormat="1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horizontal="center" vertical="center"/>
    </xf>
    <xf numFmtId="14" fontId="2" fillId="0" borderId="47" xfId="0" applyNumberFormat="1" applyFont="1" applyFill="1" applyBorder="1" applyAlignment="1">
      <alignment horizontal="center" vertical="center"/>
    </xf>
    <xf numFmtId="14" fontId="2" fillId="0" borderId="48" xfId="0" applyNumberFormat="1" applyFont="1" applyFill="1" applyBorder="1" applyAlignment="1">
      <alignment horizontal="center" vertical="center"/>
    </xf>
    <xf numFmtId="10" fontId="2" fillId="0" borderId="48" xfId="0" applyNumberFormat="1" applyFont="1" applyFill="1" applyBorder="1" applyAlignment="1">
      <alignment horizontal="center" vertical="center"/>
    </xf>
    <xf numFmtId="1" fontId="2" fillId="0" borderId="48" xfId="0" applyNumberFormat="1" applyFont="1" applyFill="1" applyBorder="1" applyAlignment="1">
      <alignment horizontal="center" vertical="center"/>
    </xf>
    <xf numFmtId="165" fontId="2" fillId="0" borderId="48" xfId="0" applyNumberFormat="1" applyFont="1" applyFill="1" applyBorder="1" applyAlignment="1">
      <alignment horizontal="center" vertical="center"/>
    </xf>
    <xf numFmtId="4" fontId="2" fillId="0" borderId="48" xfId="0" applyNumberFormat="1" applyFont="1" applyBorder="1" applyAlignment="1">
      <alignment horizontal="center" vertical="center" wrapText="1"/>
    </xf>
    <xf numFmtId="4" fontId="2" fillId="0" borderId="48" xfId="0" applyNumberFormat="1" applyFont="1" applyFill="1" applyBorder="1" applyAlignment="1">
      <alignment horizontal="center" vertical="center"/>
    </xf>
    <xf numFmtId="4" fontId="2" fillId="0" borderId="49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65" fontId="1" fillId="0" borderId="15" xfId="0" applyNumberFormat="1" applyFont="1" applyFill="1" applyBorder="1" applyAlignment="1">
      <alignment horizontal="center" vertical="center" wrapText="1"/>
    </xf>
    <xf numFmtId="165" fontId="1" fillId="0" borderId="16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right" vertical="center" wrapText="1"/>
    </xf>
    <xf numFmtId="0" fontId="2" fillId="0" borderId="23" xfId="0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horizontal="right" vertical="center" wrapText="1"/>
    </xf>
    <xf numFmtId="165" fontId="2" fillId="0" borderId="22" xfId="0" applyNumberFormat="1" applyFont="1" applyFill="1" applyBorder="1" applyAlignment="1">
      <alignment horizontal="center" vertical="center"/>
    </xf>
    <xf numFmtId="165" fontId="2" fillId="0" borderId="43" xfId="0" applyNumberFormat="1" applyFont="1" applyFill="1" applyBorder="1" applyAlignment="1">
      <alignment horizontal="center" vertical="center"/>
    </xf>
    <xf numFmtId="165" fontId="2" fillId="0" borderId="11" xfId="0" applyNumberFormat="1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14" fontId="1" fillId="0" borderId="18" xfId="0" applyNumberFormat="1" applyFont="1" applyFill="1" applyBorder="1" applyAlignment="1">
      <alignment horizontal="center" vertical="center"/>
    </xf>
    <xf numFmtId="14" fontId="1" fillId="0" borderId="28" xfId="0" applyNumberFormat="1" applyFont="1" applyFill="1" applyBorder="1" applyAlignment="1">
      <alignment horizontal="center" vertical="center"/>
    </xf>
    <xf numFmtId="14" fontId="1" fillId="0" borderId="19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right" vertical="center"/>
    </xf>
    <xf numFmtId="165" fontId="1" fillId="0" borderId="31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right" vertical="center" wrapText="1"/>
    </xf>
    <xf numFmtId="0" fontId="2" fillId="0" borderId="44" xfId="0" applyFont="1" applyFill="1" applyBorder="1" applyAlignment="1">
      <alignment horizontal="right" vertical="center" wrapText="1"/>
    </xf>
    <xf numFmtId="0" fontId="2" fillId="0" borderId="35" xfId="0" applyFont="1" applyFill="1" applyBorder="1" applyAlignment="1">
      <alignment horizontal="right" vertical="center" wrapText="1"/>
    </xf>
    <xf numFmtId="165" fontId="2" fillId="0" borderId="45" xfId="0" applyNumberFormat="1" applyFont="1" applyFill="1" applyBorder="1" applyAlignment="1">
      <alignment horizontal="center" vertical="center"/>
    </xf>
    <xf numFmtId="165" fontId="2" fillId="0" borderId="46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wrapText="1"/>
    </xf>
    <xf numFmtId="165" fontId="1" fillId="0" borderId="7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right" vertical="center" wrapText="1"/>
    </xf>
    <xf numFmtId="0" fontId="2" fillId="0" borderId="39" xfId="0" applyFont="1" applyFill="1" applyBorder="1" applyAlignment="1">
      <alignment horizontal="right" vertical="center" wrapText="1"/>
    </xf>
    <xf numFmtId="0" fontId="2" fillId="0" borderId="40" xfId="0" applyFont="1" applyFill="1" applyBorder="1" applyAlignment="1">
      <alignment horizontal="right" vertical="center" wrapText="1"/>
    </xf>
    <xf numFmtId="165" fontId="2" fillId="0" borderId="41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0" fillId="0" borderId="0" xfId="0" applyFont="1"/>
    <xf numFmtId="14" fontId="2" fillId="2" borderId="3" xfId="0" applyNumberFormat="1" applyFont="1" applyFill="1" applyBorder="1" applyAlignment="1">
      <alignment horizontal="center" vertical="center"/>
    </xf>
    <xf numFmtId="14" fontId="2" fillId="2" borderId="11" xfId="0" applyNumberFormat="1" applyFont="1" applyFill="1" applyBorder="1" applyAlignment="1">
      <alignment horizontal="center" vertical="center" wrapText="1"/>
    </xf>
    <xf numFmtId="4" fontId="2" fillId="2" borderId="11" xfId="1" applyNumberFormat="1" applyFont="1" applyFill="1" applyBorder="1" applyAlignment="1">
      <alignment horizontal="center" vertical="center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/>
    </xf>
    <xf numFmtId="14" fontId="2" fillId="2" borderId="11" xfId="0" applyNumberFormat="1" applyFont="1" applyFill="1" applyBorder="1" applyAlignment="1">
      <alignment horizontal="center" vertical="center"/>
    </xf>
    <xf numFmtId="4" fontId="2" fillId="2" borderId="12" xfId="0" applyNumberFormat="1" applyFont="1" applyFill="1" applyBorder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 wrapText="1"/>
    </xf>
    <xf numFmtId="14" fontId="2" fillId="0" borderId="48" xfId="0" applyNumberFormat="1" applyFont="1" applyBorder="1" applyAlignment="1">
      <alignment horizontal="center" vertical="center" wrapText="1"/>
    </xf>
    <xf numFmtId="4" fontId="2" fillId="0" borderId="48" xfId="1" applyNumberFormat="1" applyFont="1" applyFill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right" vertical="center" wrapText="1"/>
    </xf>
    <xf numFmtId="0" fontId="8" fillId="7" borderId="12" xfId="0" applyFont="1" applyFill="1" applyBorder="1"/>
    <xf numFmtId="14" fontId="2" fillId="2" borderId="50" xfId="0" applyNumberFormat="1" applyFont="1" applyFill="1" applyBorder="1" applyAlignment="1">
      <alignment horizontal="center" vertical="center"/>
    </xf>
  </cellXfs>
  <cellStyles count="3">
    <cellStyle name="Tickmark" xfId="2"/>
    <cellStyle name="Обычный" xfId="0" builtinId="0"/>
    <cellStyle name="Финансовый" xfId="1" builtinId="3"/>
  </cellStyles>
  <dxfs count="20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Метро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3"/>
  <sheetViews>
    <sheetView workbookViewId="0">
      <selection activeCell="D8" sqref="D8"/>
    </sheetView>
  </sheetViews>
  <sheetFormatPr defaultRowHeight="12.75" x14ac:dyDescent="0.2"/>
  <cols>
    <col min="1" max="1" width="15.7109375" customWidth="1"/>
    <col min="2" max="2" width="23.42578125" customWidth="1"/>
    <col min="3" max="3" width="13.140625" customWidth="1"/>
    <col min="4" max="4" width="33.42578125" customWidth="1"/>
    <col min="5" max="5" width="15.28515625" customWidth="1"/>
    <col min="7" max="7" width="9.140625" customWidth="1"/>
    <col min="12" max="12" width="18.7109375" customWidth="1"/>
    <col min="14" max="14" width="28.28515625" customWidth="1"/>
    <col min="15" max="15" width="23.42578125" customWidth="1"/>
    <col min="16" max="16" width="17.5703125" customWidth="1"/>
    <col min="17" max="17" width="20.42578125" customWidth="1"/>
  </cols>
  <sheetData>
    <row r="1" spans="1:20" ht="16.5" thickBot="1" x14ac:dyDescent="0.25">
      <c r="A1" s="97"/>
    </row>
    <row r="2" spans="1:20" ht="16.5" thickBot="1" x14ac:dyDescent="0.3">
      <c r="A2" s="97"/>
      <c r="B2" s="129" t="s">
        <v>11</v>
      </c>
      <c r="C2" s="130"/>
      <c r="D2" s="131"/>
      <c r="E2" s="3"/>
      <c r="T2" s="33"/>
    </row>
    <row r="3" spans="1:20" ht="15.75" x14ac:dyDescent="0.25">
      <c r="A3" s="97"/>
      <c r="B3" s="100" t="s">
        <v>31</v>
      </c>
      <c r="C3" s="101"/>
      <c r="D3" s="88"/>
      <c r="E3" s="89"/>
      <c r="T3" s="33"/>
    </row>
    <row r="4" spans="1:20" ht="15.75" x14ac:dyDescent="0.25">
      <c r="A4" s="97"/>
      <c r="B4" s="102" t="s">
        <v>34</v>
      </c>
      <c r="C4" s="103"/>
      <c r="D4" s="93"/>
      <c r="E4" s="89"/>
      <c r="T4" s="33"/>
    </row>
    <row r="5" spans="1:20" ht="15.75" x14ac:dyDescent="0.25">
      <c r="A5" s="97"/>
      <c r="B5" s="102" t="s">
        <v>32</v>
      </c>
      <c r="C5" s="103"/>
      <c r="D5" s="93"/>
      <c r="E5" s="89"/>
      <c r="T5" s="33"/>
    </row>
    <row r="6" spans="1:20" ht="15.75" x14ac:dyDescent="0.25">
      <c r="A6" s="97"/>
      <c r="B6" s="102" t="s">
        <v>25</v>
      </c>
      <c r="C6" s="103"/>
      <c r="D6" s="85">
        <v>41352</v>
      </c>
      <c r="E6" s="89"/>
      <c r="T6" s="33"/>
    </row>
    <row r="7" spans="1:20" ht="15.75" x14ac:dyDescent="0.25">
      <c r="A7" s="97"/>
      <c r="B7" s="102" t="s">
        <v>12</v>
      </c>
      <c r="C7" s="103"/>
      <c r="D7" s="84">
        <v>1500000</v>
      </c>
      <c r="E7" s="89"/>
      <c r="T7" s="33"/>
    </row>
    <row r="8" spans="1:20" ht="16.5" thickBot="1" x14ac:dyDescent="0.3">
      <c r="A8" s="97"/>
      <c r="B8" s="102" t="s">
        <v>13</v>
      </c>
      <c r="C8" s="103"/>
      <c r="D8" s="195">
        <v>27</v>
      </c>
      <c r="E8" s="89"/>
    </row>
    <row r="9" spans="1:20" ht="16.5" thickBot="1" x14ac:dyDescent="0.3">
      <c r="A9" s="97"/>
      <c r="B9" s="102" t="s">
        <v>14</v>
      </c>
      <c r="C9" s="103"/>
      <c r="D9" s="87">
        <v>1E-3</v>
      </c>
      <c r="E9" s="90" t="s">
        <v>15</v>
      </c>
    </row>
    <row r="10" spans="1:20" ht="16.5" thickBot="1" x14ac:dyDescent="0.3">
      <c r="A10" s="97"/>
      <c r="B10" s="102" t="s">
        <v>26</v>
      </c>
      <c r="C10" s="103"/>
      <c r="D10" s="86">
        <v>10000</v>
      </c>
      <c r="E10" s="90" t="s">
        <v>23</v>
      </c>
    </row>
    <row r="11" spans="1:20" ht="30" thickBot="1" x14ac:dyDescent="0.3">
      <c r="A11" s="97"/>
      <c r="B11" s="98" t="s">
        <v>17</v>
      </c>
      <c r="C11" s="99"/>
      <c r="D11" s="86">
        <v>10</v>
      </c>
      <c r="E11" s="91" t="s">
        <v>19</v>
      </c>
    </row>
    <row r="12" spans="1:20" ht="16.5" thickBot="1" x14ac:dyDescent="0.3">
      <c r="A12" s="97"/>
      <c r="B12" s="102" t="s">
        <v>29</v>
      </c>
      <c r="C12" s="103"/>
      <c r="D12" s="86"/>
      <c r="E12" s="90" t="s">
        <v>21</v>
      </c>
    </row>
    <row r="13" spans="1:20" ht="16.5" thickBot="1" x14ac:dyDescent="0.3">
      <c r="A13" s="97"/>
      <c r="B13" s="102" t="s">
        <v>28</v>
      </c>
      <c r="C13" s="103"/>
      <c r="D13" s="87">
        <v>5.0000000000000001E-3</v>
      </c>
      <c r="E13" s="92" t="s">
        <v>15</v>
      </c>
    </row>
    <row r="14" spans="1:20" ht="16.5" thickBot="1" x14ac:dyDescent="0.3">
      <c r="A14" s="97"/>
      <c r="B14" s="104" t="s">
        <v>33</v>
      </c>
      <c r="C14" s="105"/>
      <c r="D14" s="94">
        <v>42865</v>
      </c>
      <c r="E14" s="3"/>
    </row>
    <row r="15" spans="1:20" ht="15.75" x14ac:dyDescent="0.2">
      <c r="A15" s="97"/>
    </row>
    <row r="16" spans="1:20" ht="15.75" x14ac:dyDescent="0.2">
      <c r="A16" s="97"/>
    </row>
    <row r="17" spans="1:14" ht="60.75" customHeight="1" x14ac:dyDescent="0.2">
      <c r="A17" s="97"/>
      <c r="B17" s="132" t="s">
        <v>38</v>
      </c>
      <c r="C17" s="132"/>
      <c r="D17" s="132"/>
    </row>
    <row r="18" spans="1:14" ht="15.75" x14ac:dyDescent="0.2">
      <c r="A18" s="97"/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</row>
    <row r="19" spans="1:14" ht="15.75" x14ac:dyDescent="0.2">
      <c r="A19" s="97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</row>
    <row r="20" spans="1:14" ht="15.75" x14ac:dyDescent="0.2">
      <c r="A20" s="9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</row>
    <row r="21" spans="1:14" ht="15.75" x14ac:dyDescent="0.2">
      <c r="A21" s="97"/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</row>
    <row r="22" spans="1:14" ht="15.75" x14ac:dyDescent="0.2">
      <c r="A22" s="9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</row>
    <row r="23" spans="1:14" ht="15.75" x14ac:dyDescent="0.2">
      <c r="A23" s="9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</row>
    <row r="24" spans="1:14" ht="15.75" x14ac:dyDescent="0.2">
      <c r="A24" s="97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</row>
    <row r="25" spans="1:14" ht="15.75" x14ac:dyDescent="0.2">
      <c r="A25" s="97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</row>
    <row r="26" spans="1:14" ht="15.75" x14ac:dyDescent="0.2">
      <c r="A26" s="9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</row>
    <row r="27" spans="1:14" ht="15.75" x14ac:dyDescent="0.2">
      <c r="A27" s="97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</row>
    <row r="28" spans="1:14" ht="15.75" x14ac:dyDescent="0.2">
      <c r="A28" s="97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</row>
    <row r="29" spans="1:14" ht="15.75" x14ac:dyDescent="0.2">
      <c r="A29" s="97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</row>
    <row r="30" spans="1:14" ht="15.75" x14ac:dyDescent="0.2">
      <c r="A30" s="9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</row>
    <row r="31" spans="1:14" ht="15.75" x14ac:dyDescent="0.25">
      <c r="A31" s="97"/>
      <c r="B31" s="33" t="s">
        <v>15</v>
      </c>
      <c r="C31" s="33" t="s">
        <v>18</v>
      </c>
      <c r="D31" s="33" t="s">
        <v>21</v>
      </c>
      <c r="E31" s="33" t="s">
        <v>23</v>
      </c>
      <c r="F31" s="33"/>
      <c r="G31" s="33"/>
      <c r="H31" s="33"/>
      <c r="I31" s="177"/>
      <c r="J31" s="177"/>
      <c r="K31" s="177"/>
      <c r="L31" s="177" t="s">
        <v>35</v>
      </c>
      <c r="M31" s="177"/>
      <c r="N31" s="177"/>
    </row>
    <row r="32" spans="1:14" ht="15.75" x14ac:dyDescent="0.25">
      <c r="A32" s="97"/>
      <c r="B32" s="33" t="s">
        <v>16</v>
      </c>
      <c r="C32" s="33" t="s">
        <v>19</v>
      </c>
      <c r="D32" s="33" t="s">
        <v>22</v>
      </c>
      <c r="E32" s="33" t="s">
        <v>24</v>
      </c>
      <c r="F32" s="33"/>
      <c r="G32" s="33"/>
      <c r="H32" s="33"/>
      <c r="I32" s="177"/>
      <c r="J32" s="177"/>
      <c r="K32" s="177"/>
      <c r="L32" s="177" t="s">
        <v>36</v>
      </c>
      <c r="M32" s="177"/>
      <c r="N32" s="177"/>
    </row>
    <row r="33" spans="1:14" ht="15.75" x14ac:dyDescent="0.25">
      <c r="A33" s="97"/>
      <c r="B33" s="33"/>
      <c r="C33" s="33" t="s">
        <v>20</v>
      </c>
      <c r="D33" s="33"/>
      <c r="E33" s="33"/>
      <c r="F33" s="33"/>
      <c r="G33" s="33"/>
      <c r="H33" s="33"/>
      <c r="I33" s="177"/>
      <c r="J33" s="177"/>
      <c r="K33" s="177"/>
      <c r="L33" s="177" t="s">
        <v>37</v>
      </c>
      <c r="M33" s="177"/>
      <c r="N33" s="177"/>
    </row>
    <row r="34" spans="1:14" ht="15.75" x14ac:dyDescent="0.2">
      <c r="A34" s="97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</row>
    <row r="35" spans="1:14" ht="15.75" x14ac:dyDescent="0.2">
      <c r="A35" s="97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</row>
    <row r="36" spans="1:14" ht="15.75" x14ac:dyDescent="0.2">
      <c r="A36" s="9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</row>
    <row r="37" spans="1:14" ht="15.75" x14ac:dyDescent="0.2">
      <c r="A37" s="97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</row>
    <row r="38" spans="1:14" ht="15.75" x14ac:dyDescent="0.2">
      <c r="A38" s="9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</row>
    <row r="39" spans="1:14" ht="15.75" x14ac:dyDescent="0.2">
      <c r="A39" s="97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</row>
    <row r="40" spans="1:14" ht="15.75" x14ac:dyDescent="0.2">
      <c r="A40" s="77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</row>
    <row r="41" spans="1:14" ht="15.75" x14ac:dyDescent="0.2">
      <c r="A41" s="60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</row>
    <row r="42" spans="1:14" ht="15.75" x14ac:dyDescent="0.2">
      <c r="A42" s="60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</row>
    <row r="43" spans="1:14" ht="15.75" x14ac:dyDescent="0.2">
      <c r="A43" s="60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</row>
    <row r="44" spans="1:14" ht="15.75" x14ac:dyDescent="0.2">
      <c r="A44" s="60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</row>
    <row r="45" spans="1:14" ht="15.75" x14ac:dyDescent="0.2">
      <c r="A45" s="60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</row>
    <row r="46" spans="1:14" ht="15.75" x14ac:dyDescent="0.2">
      <c r="A46" s="60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</row>
    <row r="47" spans="1:14" ht="15.75" x14ac:dyDescent="0.2">
      <c r="A47" s="60"/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</row>
    <row r="48" spans="1:14" ht="15.75" x14ac:dyDescent="0.2">
      <c r="A48" s="60"/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</row>
    <row r="49" spans="1:14" ht="15.75" x14ac:dyDescent="0.2">
      <c r="A49" s="60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</row>
    <row r="50" spans="1:14" ht="15.75" x14ac:dyDescent="0.2">
      <c r="A50" s="60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</row>
    <row r="51" spans="1:14" ht="15.75" x14ac:dyDescent="0.2">
      <c r="A51" s="60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</row>
    <row r="52" spans="1:14" ht="15.75" x14ac:dyDescent="0.2">
      <c r="A52" s="60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</row>
    <row r="53" spans="1:14" ht="15.75" x14ac:dyDescent="0.2">
      <c r="A53" s="60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</row>
    <row r="54" spans="1:14" ht="15.75" x14ac:dyDescent="0.2">
      <c r="A54" s="60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</row>
    <row r="55" spans="1:14" ht="15.75" x14ac:dyDescent="0.2">
      <c r="A55" s="60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</row>
    <row r="56" spans="1:14" ht="15.75" x14ac:dyDescent="0.2">
      <c r="A56" s="60"/>
    </row>
    <row r="57" spans="1:14" ht="15.75" x14ac:dyDescent="0.2">
      <c r="A57" s="60"/>
    </row>
    <row r="58" spans="1:14" ht="15.75" x14ac:dyDescent="0.2">
      <c r="A58" s="60"/>
    </row>
    <row r="59" spans="1:14" ht="15.75" x14ac:dyDescent="0.2">
      <c r="A59" s="60"/>
    </row>
    <row r="60" spans="1:14" ht="15.75" x14ac:dyDescent="0.2">
      <c r="A60" s="60"/>
    </row>
    <row r="61" spans="1:14" ht="15.75" x14ac:dyDescent="0.2">
      <c r="A61" s="60"/>
    </row>
    <row r="62" spans="1:14" ht="15.75" x14ac:dyDescent="0.2">
      <c r="A62" s="60"/>
    </row>
    <row r="63" spans="1:14" ht="15.75" x14ac:dyDescent="0.2">
      <c r="A63" s="60"/>
    </row>
    <row r="64" spans="1:14" ht="15.75" x14ac:dyDescent="0.2">
      <c r="A64" s="60"/>
    </row>
    <row r="65" spans="1:1" ht="15.75" x14ac:dyDescent="0.2">
      <c r="A65" s="60"/>
    </row>
    <row r="66" spans="1:1" ht="15.75" x14ac:dyDescent="0.2">
      <c r="A66" s="60"/>
    </row>
    <row r="67" spans="1:1" ht="15.75" x14ac:dyDescent="0.2">
      <c r="A67" s="60"/>
    </row>
    <row r="68" spans="1:1" ht="15.75" x14ac:dyDescent="0.2">
      <c r="A68" s="60"/>
    </row>
    <row r="69" spans="1:1" ht="15.75" x14ac:dyDescent="0.2">
      <c r="A69" s="60"/>
    </row>
    <row r="70" spans="1:1" ht="15.75" x14ac:dyDescent="0.2">
      <c r="A70" s="60"/>
    </row>
    <row r="71" spans="1:1" ht="15.75" x14ac:dyDescent="0.2">
      <c r="A71" s="60"/>
    </row>
    <row r="72" spans="1:1" ht="15.75" x14ac:dyDescent="0.2">
      <c r="A72" s="60"/>
    </row>
    <row r="73" spans="1:1" ht="15.75" x14ac:dyDescent="0.2">
      <c r="A73" s="60"/>
    </row>
  </sheetData>
  <mergeCells count="2">
    <mergeCell ref="B2:D2"/>
    <mergeCell ref="B17:D17"/>
  </mergeCells>
  <dataValidations count="6">
    <dataValidation type="list" allowBlank="1" showInputMessage="1" showErrorMessage="1" sqref="E13">
      <formula1>В_день</formula1>
    </dataValidation>
    <dataValidation type="list" allowBlank="1" showInputMessage="1" showErrorMessage="1" sqref="E10">
      <formula1>Аннуитент</formula1>
    </dataValidation>
    <dataValidation type="list" allowBlank="1" showInputMessage="1" showErrorMessage="1" sqref="E12">
      <formula1>Комиссия</formula1>
    </dataValidation>
    <dataValidation type="list" allowBlank="1" showInputMessage="1" showErrorMessage="1" sqref="E11">
      <formula1>Всегда</formula1>
    </dataValidation>
    <dataValidation type="list" allowBlank="1" showInputMessage="1" showErrorMessage="1" sqref="E9">
      <formula1>Ставка</formula1>
    </dataValidation>
    <dataValidation type="list" allowBlank="1" showInputMessage="1" showErrorMessage="1" sqref="D3">
      <formula1>Банк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3"/>
  <sheetViews>
    <sheetView tabSelected="1" topLeftCell="A7" zoomScale="75" zoomScaleNormal="75" zoomScaleSheetLayoutView="75" zoomScalePageLayoutView="80" workbookViewId="0">
      <selection activeCell="A13" sqref="A13:J13"/>
    </sheetView>
  </sheetViews>
  <sheetFormatPr defaultRowHeight="15.75" x14ac:dyDescent="0.25"/>
  <cols>
    <col min="1" max="1" width="14.7109375" style="1" customWidth="1"/>
    <col min="2" max="2" width="16" style="1" customWidth="1"/>
    <col min="3" max="3" width="20" style="1" customWidth="1"/>
    <col min="4" max="4" width="19.5703125" style="1" customWidth="1"/>
    <col min="5" max="5" width="27.7109375" style="1" customWidth="1"/>
    <col min="6" max="6" width="22.7109375" style="1" customWidth="1"/>
    <col min="7" max="7" width="12" style="1" customWidth="1"/>
    <col min="8" max="8" width="15.140625" style="1" customWidth="1"/>
    <col min="9" max="9" width="22.7109375" style="1" customWidth="1"/>
    <col min="10" max="10" width="15.5703125" style="1" customWidth="1"/>
    <col min="11" max="11" width="31.28515625" style="1" customWidth="1"/>
    <col min="12" max="12" width="10.42578125" style="1" customWidth="1"/>
    <col min="13" max="13" width="6.85546875" style="1" customWidth="1"/>
    <col min="14" max="14" width="13" style="1" customWidth="1"/>
    <col min="15" max="15" width="15.42578125" style="1" customWidth="1"/>
    <col min="16" max="16" width="25.28515625" style="1" customWidth="1"/>
    <col min="17" max="17" width="18.5703125" style="1" customWidth="1"/>
    <col min="18" max="18" width="15.28515625" style="1" customWidth="1"/>
    <col min="19" max="16384" width="9.140625" style="1"/>
  </cols>
  <sheetData>
    <row r="1" spans="1:16" ht="6.75" customHeight="1" x14ac:dyDescent="0.25"/>
    <row r="2" spans="1:16" ht="18.75" customHeight="1" x14ac:dyDescent="0.25">
      <c r="A2" s="95" t="str">
        <f>"Расчет исковых требований " &amp; Данные!D3 &amp; " по Кредитному договору № " &amp; Данные!D5 &amp; " от " &amp; TEXT(Данные!D6,"дд.ММ.ГГГГ") &amp; " г. "</f>
        <v xml:space="preserve">Расчет исковых требований  по Кредитному договору №  от 19.03.2013 г. </v>
      </c>
      <c r="B2" s="95"/>
      <c r="C2" s="95"/>
      <c r="D2" s="95"/>
      <c r="E2" s="2"/>
      <c r="F2" s="3"/>
      <c r="G2" s="3"/>
      <c r="I2" s="2"/>
      <c r="J2" s="3"/>
    </row>
    <row r="3" spans="1:16" s="33" customFormat="1" ht="18.75" customHeight="1" x14ac:dyDescent="0.25">
      <c r="A3" s="95" t="str">
        <f>"Должник: " &amp; Данные!D4</f>
        <v xml:space="preserve">Должник: </v>
      </c>
      <c r="B3" s="95"/>
      <c r="C3" s="95"/>
      <c r="D3" s="95"/>
      <c r="E3" s="2"/>
      <c r="F3" s="3"/>
      <c r="G3" s="3"/>
      <c r="I3" s="2"/>
      <c r="J3" s="3"/>
    </row>
    <row r="4" spans="1:16" s="33" customFormat="1" ht="15" customHeight="1" x14ac:dyDescent="0.25">
      <c r="A4" s="2" t="str">
        <f>"По состоянию на " &amp; TEXT(Данные!D14,"дд.ММ.ГГГГ") &amp; "г."</f>
        <v>По состоянию на 10.05.2017г.</v>
      </c>
      <c r="B4" s="2"/>
      <c r="C4" s="96"/>
      <c r="D4" s="3"/>
      <c r="E4" s="2"/>
      <c r="F4" s="2"/>
      <c r="G4" s="2"/>
      <c r="H4" s="2"/>
      <c r="I4" s="2"/>
      <c r="J4" s="3"/>
    </row>
    <row r="5" spans="1:16" s="33" customFormat="1" x14ac:dyDescent="0.25">
      <c r="A5" s="2"/>
      <c r="B5" s="2"/>
      <c r="C5" s="3"/>
      <c r="D5" s="3"/>
      <c r="E5" s="2"/>
      <c r="F5" s="2"/>
      <c r="G5" s="2"/>
      <c r="H5" s="2"/>
      <c r="I5" s="2"/>
      <c r="J5" s="3"/>
    </row>
    <row r="6" spans="1:16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6" ht="16.5" thickBot="1" x14ac:dyDescent="0.3">
      <c r="A7" s="5" t="s">
        <v>8</v>
      </c>
      <c r="F7" s="6"/>
      <c r="G7" s="7"/>
      <c r="J7" s="7" t="s">
        <v>30</v>
      </c>
    </row>
    <row r="8" spans="1:16" ht="120" customHeight="1" thickBot="1" x14ac:dyDescent="0.3">
      <c r="A8" s="133" t="s">
        <v>0</v>
      </c>
      <c r="B8" s="134"/>
      <c r="C8" s="25" t="s">
        <v>4</v>
      </c>
      <c r="D8" s="25" t="s">
        <v>10</v>
      </c>
      <c r="E8" s="25" t="s">
        <v>9</v>
      </c>
      <c r="F8" s="25" t="s">
        <v>1</v>
      </c>
      <c r="G8" s="26" t="s">
        <v>2</v>
      </c>
      <c r="H8" s="106" t="s">
        <v>5</v>
      </c>
      <c r="I8" s="107" t="s">
        <v>7</v>
      </c>
      <c r="J8" s="35" t="s">
        <v>3</v>
      </c>
    </row>
    <row r="9" spans="1:16" s="30" customFormat="1" ht="14.25" customHeight="1" thickBot="1" x14ac:dyDescent="0.25">
      <c r="A9" s="135">
        <v>1</v>
      </c>
      <c r="B9" s="136"/>
      <c r="C9" s="36">
        <v>2</v>
      </c>
      <c r="D9" s="36">
        <v>3</v>
      </c>
      <c r="E9" s="36">
        <v>4</v>
      </c>
      <c r="F9" s="36">
        <v>5</v>
      </c>
      <c r="G9" s="36">
        <v>6</v>
      </c>
      <c r="H9" s="36">
        <v>7</v>
      </c>
      <c r="I9" s="108">
        <v>8</v>
      </c>
      <c r="J9" s="36">
        <v>9</v>
      </c>
      <c r="O9" s="30">
        <f>ROW()</f>
        <v>9</v>
      </c>
    </row>
    <row r="10" spans="1:16" s="30" customFormat="1" ht="15.75" customHeight="1" x14ac:dyDescent="0.2">
      <c r="A10" s="45">
        <f>Данные!D6</f>
        <v>41352</v>
      </c>
      <c r="B10" s="46">
        <f>$A$10</f>
        <v>41352</v>
      </c>
      <c r="C10" s="56">
        <v>0</v>
      </c>
      <c r="D10" s="56">
        <f>Данные!D7</f>
        <v>1500000</v>
      </c>
      <c r="E10" s="56">
        <v>0</v>
      </c>
      <c r="F10" s="62">
        <f>C10+D10-E10</f>
        <v>1500000</v>
      </c>
      <c r="G10" s="47" t="s">
        <v>6</v>
      </c>
      <c r="H10" s="47" t="s">
        <v>6</v>
      </c>
      <c r="I10" s="62">
        <v>0</v>
      </c>
      <c r="J10" s="63">
        <f>E10-I10</f>
        <v>0</v>
      </c>
      <c r="L10" s="69"/>
      <c r="O10" s="69"/>
    </row>
    <row r="11" spans="1:16" s="30" customFormat="1" ht="15.75" customHeight="1" x14ac:dyDescent="0.2">
      <c r="A11" s="48">
        <f>B10+1</f>
        <v>41353</v>
      </c>
      <c r="B11" s="53">
        <f>IF(Данные!$E$11=Данные!$C$31,DATE(YEAR(B10),MONTH(B10)+1,DAY(Данные!$D$11)),IF(Данные!$E$11=Данные!$C$32,WORKDAY(DATE(YEAR(B10),MONTH(B10)+1,DAY(Данные!$D$11-1)),1),WORKDAY(DATE(YEAR(B10),MONTH(B10)+1,DAY(Данные!$D$11+1)),-1)))</f>
        <v>41374</v>
      </c>
      <c r="C11" s="58">
        <f>F10</f>
        <v>1500000</v>
      </c>
      <c r="D11" s="58">
        <v>0</v>
      </c>
      <c r="E11" s="54">
        <f>IF(Данные!$E$10=Данные!$E$31,Данные!$D$10-F44,Данные!$D$10)</f>
        <v>10000</v>
      </c>
      <c r="F11" s="60">
        <f t="shared" ref="F11:F38" si="0">C11+D11-E11</f>
        <v>1490000</v>
      </c>
      <c r="G11" s="52">
        <f>B11</f>
        <v>41374</v>
      </c>
      <c r="H11" s="52" t="s">
        <v>6</v>
      </c>
      <c r="I11" s="60">
        <v>0</v>
      </c>
      <c r="J11" s="61">
        <f>J10+E11-I11</f>
        <v>10000</v>
      </c>
      <c r="L11" s="69"/>
      <c r="N11" s="69"/>
      <c r="O11" s="69"/>
      <c r="P11" s="69"/>
    </row>
    <row r="12" spans="1:16" s="37" customFormat="1" ht="15.75" customHeight="1" x14ac:dyDescent="0.2">
      <c r="A12" s="48">
        <f>B11+1</f>
        <v>41375</v>
      </c>
      <c r="B12" s="53">
        <f>IF(Данные!$E$11=Данные!$C$31,EDATE(B11,1),IF(Данные!$E$11=Данные!$C$32,WORKDAY(IF(MONTH(B11)=MONTH(B10)+2,DATE(YEAR(B11),MONTH(B11),DAY(Данные!$D$11-1)),DATE(YEAR(B11),MONTH(B11)+1,DAY(Данные!$D$11-1))),1),WORKDAY(IF(MONTH(B11)=MONTH(B10)+2,DATE(YEAR(B11),MONTH(B11),DAY(Данные!$D$11+1)),DATE(YEAR(B11),MONTH(B11)+1,DAY(Данные!$D$11+1))),-1)))</f>
        <v>41404</v>
      </c>
      <c r="C12" s="58">
        <f>F11</f>
        <v>1490000</v>
      </c>
      <c r="D12" s="58">
        <v>0</v>
      </c>
      <c r="E12" s="54">
        <f>IF(Данные!$E$10=Данные!$E$31,Данные!$D$10-F45,Данные!$D$10)</f>
        <v>10000</v>
      </c>
      <c r="F12" s="60">
        <f t="shared" si="0"/>
        <v>1480000</v>
      </c>
      <c r="G12" s="52">
        <f t="shared" ref="G12:G37" si="1">B12</f>
        <v>41404</v>
      </c>
      <c r="H12" s="52" t="s">
        <v>6</v>
      </c>
      <c r="I12" s="60">
        <v>0</v>
      </c>
      <c r="J12" s="61">
        <f>J11+E12-I12</f>
        <v>20000</v>
      </c>
      <c r="K12" s="69"/>
      <c r="L12" s="69"/>
      <c r="M12" s="69"/>
      <c r="N12" s="69"/>
      <c r="O12" s="69"/>
      <c r="P12" s="69"/>
    </row>
    <row r="13" spans="1:16" s="186" customFormat="1" ht="15.75" customHeight="1" x14ac:dyDescent="0.2">
      <c r="A13" s="178">
        <f t="shared" ref="A13:A34" si="2">B12+1</f>
        <v>41405</v>
      </c>
      <c r="B13" s="179">
        <f>IF(Данные!$E$11=Данные!$C$31,EDATE(B12,1),IF(Данные!$E$11=Данные!$C$32,WORKDAY(IF(MONTH(B12)=MONTH(B11)+2,DATE(YEAR(B12),MONTH(B12),DAY(Данные!$D$11-1)),DATE(YEAR(B12),MONTH(B12)+1,DAY(Данные!$D$11-1))),1),WORKDAY(IF(MONTH(B12)=MONTH(B11)+2,DATE(YEAR(B12),MONTH(B12),DAY(Данные!$D$11+1)),DATE(YEAR(B12),MONTH(B12)+1,DAY(Данные!$D$11+1))),-1)))</f>
        <v>41435</v>
      </c>
      <c r="C13" s="180">
        <f t="shared" ref="C13:C38" si="3">F12</f>
        <v>1480000</v>
      </c>
      <c r="D13" s="180">
        <v>0</v>
      </c>
      <c r="E13" s="181">
        <f>IF(Данные!$E$10=Данные!$E$31,Данные!$D$10-F46,Данные!$D$10)</f>
        <v>10000</v>
      </c>
      <c r="F13" s="182">
        <f t="shared" si="0"/>
        <v>1470000</v>
      </c>
      <c r="G13" s="183">
        <f t="shared" si="1"/>
        <v>41435</v>
      </c>
      <c r="H13" s="183" t="s">
        <v>6</v>
      </c>
      <c r="I13" s="182">
        <v>0</v>
      </c>
      <c r="J13" s="184">
        <f t="shared" ref="J13:J38" si="4">J12+E13-I13</f>
        <v>30000</v>
      </c>
      <c r="K13" s="196" t="s">
        <v>42</v>
      </c>
      <c r="L13" s="185"/>
      <c r="M13" s="185"/>
      <c r="N13" s="185"/>
      <c r="O13" s="185"/>
      <c r="P13" s="185"/>
    </row>
    <row r="14" spans="1:16" s="186" customFormat="1" ht="15.75" customHeight="1" x14ac:dyDescent="0.2">
      <c r="A14" s="178">
        <f>B13+1</f>
        <v>41436</v>
      </c>
      <c r="B14" s="179">
        <f>IF(Данные!$E$11=Данные!$C$31,EDATE(B13,1),IF(Данные!$E$11=Данные!$C$32,WORKDAY(IF(MONTH(B13)=MONTH(B12)+2,DATE(YEAR(B13),MONTH(B13),DAY(Данные!$D$11-1)),DATE(YEAR(B13),MONTH(B13)+1,DAY(Данные!$D$11-1))),1),WORKDAY(IF(MONTH(B13)=MONTH(B12)+2,DATE(YEAR(B13),MONTH(B13),DAY(Данные!$D$11+1)),DATE(YEAR(B13),MONTH(B13)+1,DAY(Данные!$D$11+1))),-1)))</f>
        <v>41465</v>
      </c>
      <c r="C14" s="180">
        <f>F13</f>
        <v>1470000</v>
      </c>
      <c r="D14" s="180">
        <v>0</v>
      </c>
      <c r="E14" s="181">
        <f>IF(Данные!$E$10=Данные!$E$31,Данные!$D$10-F47,Данные!$D$10)</f>
        <v>10000</v>
      </c>
      <c r="F14" s="182">
        <f t="shared" si="0"/>
        <v>1460000</v>
      </c>
      <c r="G14" s="183">
        <f t="shared" si="1"/>
        <v>41465</v>
      </c>
      <c r="H14" s="183" t="s">
        <v>6</v>
      </c>
      <c r="I14" s="182">
        <v>0</v>
      </c>
      <c r="J14" s="184">
        <f t="shared" si="4"/>
        <v>40000</v>
      </c>
      <c r="K14" s="196"/>
      <c r="L14" s="185"/>
      <c r="M14" s="185"/>
      <c r="N14" s="185"/>
      <c r="O14" s="185"/>
      <c r="P14" s="185"/>
    </row>
    <row r="15" spans="1:16" s="186" customFormat="1" ht="15.75" customHeight="1" x14ac:dyDescent="0.2">
      <c r="A15" s="178">
        <f t="shared" si="2"/>
        <v>41466</v>
      </c>
      <c r="B15" s="179">
        <f>IF(Данные!$E$11=Данные!$C$31,EDATE(B14,1),IF(Данные!$E$11=Данные!$C$32,WORKDAY(IF(MONTH(B14)=MONTH(B13)+2,DATE(YEAR(B14),MONTH(B14),DAY(Данные!$D$11-1)),DATE(YEAR(B14),MONTH(B14)+1,DAY(Данные!$D$11-1))),1),WORKDAY(IF(MONTH(B14)=MONTH(B13)+2,DATE(YEAR(B14),MONTH(B14),DAY(Данные!$D$11+1)),DATE(YEAR(B14),MONTH(B14)+1,DAY(Данные!$D$11+1))),-1)))</f>
        <v>41498</v>
      </c>
      <c r="C15" s="180">
        <f t="shared" si="3"/>
        <v>1460000</v>
      </c>
      <c r="D15" s="180">
        <v>0</v>
      </c>
      <c r="E15" s="181">
        <f>IF(Данные!$E$10=Данные!$E$31,Данные!$D$10-F48,Данные!$D$10)</f>
        <v>10000</v>
      </c>
      <c r="F15" s="182">
        <f t="shared" si="0"/>
        <v>1450000</v>
      </c>
      <c r="G15" s="183">
        <f t="shared" si="1"/>
        <v>41498</v>
      </c>
      <c r="H15" s="183" t="s">
        <v>6</v>
      </c>
      <c r="I15" s="182">
        <v>0</v>
      </c>
      <c r="J15" s="184">
        <f t="shared" si="4"/>
        <v>50000</v>
      </c>
      <c r="K15" s="196"/>
      <c r="L15" s="185"/>
      <c r="M15" s="185"/>
      <c r="N15" s="185"/>
      <c r="O15" s="185"/>
      <c r="P15" s="185"/>
    </row>
    <row r="16" spans="1:16" s="186" customFormat="1" ht="15.75" customHeight="1" x14ac:dyDescent="0.2">
      <c r="A16" s="178">
        <f>B15+1</f>
        <v>41499</v>
      </c>
      <c r="B16" s="179">
        <f>IF(Данные!$E$11=Данные!$C$31,EDATE(B15,1),IF(Данные!$E$11=Данные!$C$32,WORKDAY(IF(MONTH(B15)=MONTH(B14)+2,DATE(YEAR(B15),MONTH(B15),DAY(Данные!$D$11-1)),DATE(YEAR(B15),MONTH(B15)+1,DAY(Данные!$D$11-1))),1),WORKDAY(IF(MONTH(B15)=MONTH(B14)+2,DATE(YEAR(B15),MONTH(B15),DAY(Данные!$D$11+1)),DATE(YEAR(B15),MONTH(B15)+1,DAY(Данные!$D$11+1))),-1)))</f>
        <v>41527</v>
      </c>
      <c r="C16" s="180">
        <f>F15</f>
        <v>1450000</v>
      </c>
      <c r="D16" s="180">
        <v>0</v>
      </c>
      <c r="E16" s="181">
        <f>IF(Данные!$E$10=Данные!$E$31,Данные!$D$10-F49,Данные!$D$10)</f>
        <v>10000</v>
      </c>
      <c r="F16" s="182">
        <f t="shared" si="0"/>
        <v>1440000</v>
      </c>
      <c r="G16" s="183">
        <f t="shared" si="1"/>
        <v>41527</v>
      </c>
      <c r="H16" s="183" t="s">
        <v>6</v>
      </c>
      <c r="I16" s="182">
        <v>0</v>
      </c>
      <c r="J16" s="184">
        <f t="shared" si="4"/>
        <v>60000</v>
      </c>
      <c r="K16" s="196"/>
      <c r="L16" s="185"/>
      <c r="M16" s="185"/>
      <c r="N16" s="185"/>
      <c r="O16" s="185"/>
      <c r="P16" s="185"/>
    </row>
    <row r="17" spans="1:16" s="186" customFormat="1" ht="15.75" customHeight="1" x14ac:dyDescent="0.2">
      <c r="A17" s="178">
        <f t="shared" si="2"/>
        <v>41528</v>
      </c>
      <c r="B17" s="179">
        <f>IF(Данные!$E$11=Данные!$C$31,EDATE(B16,1),IF(Данные!$E$11=Данные!$C$32,WORKDAY(IF(MONTH(B16)=MONTH(B15)+2,DATE(YEAR(B16),MONTH(B16),DAY(Данные!$D$11-1)),DATE(YEAR(B16),MONTH(B16)+1,DAY(Данные!$D$11-1))),1),WORKDAY(IF(MONTH(B16)=MONTH(B15)+2,DATE(YEAR(B16),MONTH(B16),DAY(Данные!$D$11+1)),DATE(YEAR(B16),MONTH(B16)+1,DAY(Данные!$D$11+1))),-1)))</f>
        <v>41557</v>
      </c>
      <c r="C17" s="180">
        <f t="shared" si="3"/>
        <v>1440000</v>
      </c>
      <c r="D17" s="180">
        <v>0</v>
      </c>
      <c r="E17" s="181">
        <f>IF(Данные!$E$10=Данные!$E$31,Данные!$D$10-F50,Данные!$D$10)</f>
        <v>10000</v>
      </c>
      <c r="F17" s="182">
        <f t="shared" si="0"/>
        <v>1430000</v>
      </c>
      <c r="G17" s="183">
        <f t="shared" si="1"/>
        <v>41557</v>
      </c>
      <c r="H17" s="183" t="s">
        <v>6</v>
      </c>
      <c r="I17" s="182">
        <v>0</v>
      </c>
      <c r="J17" s="184">
        <f t="shared" si="4"/>
        <v>70000</v>
      </c>
      <c r="K17" s="196"/>
      <c r="L17" s="185"/>
      <c r="M17" s="185"/>
      <c r="N17" s="185"/>
      <c r="O17" s="185"/>
      <c r="P17" s="185"/>
    </row>
    <row r="18" spans="1:16" s="186" customFormat="1" ht="15.75" customHeight="1" x14ac:dyDescent="0.2">
      <c r="A18" s="178">
        <f t="shared" si="2"/>
        <v>41558</v>
      </c>
      <c r="B18" s="179">
        <f>IF(Данные!$E$11=Данные!$C$31,EDATE(B17,1),IF(Данные!$E$11=Данные!$C$32,WORKDAY(IF(MONTH(B17)=MONTH(B16)+2,DATE(YEAR(B17),MONTH(B17),DAY(Данные!$D$11-1)),DATE(YEAR(B17),MONTH(B17)+1,DAY(Данные!$D$11-1))),1),WORKDAY(IF(MONTH(B17)=MONTH(B16)+2,DATE(YEAR(B17),MONTH(B17),DAY(Данные!$D$11+1)),DATE(YEAR(B17),MONTH(B17)+1,DAY(Данные!$D$11+1))),-1)))</f>
        <v>41589</v>
      </c>
      <c r="C18" s="180">
        <f t="shared" si="3"/>
        <v>1430000</v>
      </c>
      <c r="D18" s="180">
        <v>0</v>
      </c>
      <c r="E18" s="181">
        <f>IF(Данные!$E$10=Данные!$E$31,Данные!$D$10-F51,Данные!$D$10)</f>
        <v>10000</v>
      </c>
      <c r="F18" s="182">
        <f t="shared" si="0"/>
        <v>1420000</v>
      </c>
      <c r="G18" s="183">
        <f t="shared" si="1"/>
        <v>41589</v>
      </c>
      <c r="H18" s="183" t="s">
        <v>6</v>
      </c>
      <c r="I18" s="182">
        <v>0</v>
      </c>
      <c r="J18" s="184">
        <f t="shared" si="4"/>
        <v>80000</v>
      </c>
      <c r="K18" s="196"/>
      <c r="L18" s="185"/>
      <c r="M18" s="185"/>
      <c r="N18" s="185"/>
      <c r="O18" s="185"/>
      <c r="P18" s="185"/>
    </row>
    <row r="19" spans="1:16" s="186" customFormat="1" ht="15.75" customHeight="1" x14ac:dyDescent="0.2">
      <c r="A19" s="178">
        <f t="shared" si="2"/>
        <v>41590</v>
      </c>
      <c r="B19" s="179">
        <f>IF(Данные!$E$11=Данные!$C$31,EDATE(B18,1),IF(Данные!$E$11=Данные!$C$32,WORKDAY(IF(MONTH(B18)=MONTH(B17)+2,DATE(YEAR(B18),MONTH(B18),DAY(Данные!$D$11-1)),DATE(YEAR(B18),MONTH(B18)+1,DAY(Данные!$D$11-1))),1),WORKDAY(IF(MONTH(B18)=MONTH(B17)+2,DATE(YEAR(B18),MONTH(B18),DAY(Данные!$D$11+1)),DATE(YEAR(B18),MONTH(B18)+1,DAY(Данные!$D$11+1))),-1)))</f>
        <v>41618</v>
      </c>
      <c r="C19" s="180">
        <f t="shared" si="3"/>
        <v>1420000</v>
      </c>
      <c r="D19" s="180">
        <v>0</v>
      </c>
      <c r="E19" s="181">
        <f>IF(Данные!$E$10=Данные!$E$31,Данные!$D$10-F52,Данные!$D$10)</f>
        <v>10000</v>
      </c>
      <c r="F19" s="182">
        <f t="shared" si="0"/>
        <v>1410000</v>
      </c>
      <c r="G19" s="183">
        <f t="shared" si="1"/>
        <v>41618</v>
      </c>
      <c r="H19" s="183" t="s">
        <v>6</v>
      </c>
      <c r="I19" s="182">
        <v>0</v>
      </c>
      <c r="J19" s="184">
        <f t="shared" si="4"/>
        <v>90000</v>
      </c>
      <c r="K19" s="196"/>
      <c r="L19" s="185"/>
      <c r="M19" s="185"/>
      <c r="N19" s="185"/>
      <c r="O19" s="185"/>
      <c r="P19" s="185"/>
    </row>
    <row r="20" spans="1:16" s="186" customFormat="1" ht="15.75" customHeight="1" x14ac:dyDescent="0.2">
      <c r="A20" s="178">
        <f t="shared" si="2"/>
        <v>41619</v>
      </c>
      <c r="B20" s="179">
        <f>IF(Данные!$E$11=Данные!$C$31,EDATE(B19,1),IF(Данные!$E$11=Данные!$C$32,WORKDAY(IF(MONTH(B19)=MONTH(B18)+2,DATE(YEAR(B19),MONTH(B19),DAY(Данные!$D$11-1)),DATE(YEAR(B19),MONTH(B19)+1,DAY(Данные!$D$11-1))),1),WORKDAY(IF(MONTH(B19)=MONTH(B18)+2,DATE(YEAR(B19),MONTH(B19),DAY(Данные!$D$11+1)),DATE(YEAR(B19),MONTH(B19)+1,DAY(Данные!$D$11+1))),-1)))</f>
        <v>41649</v>
      </c>
      <c r="C20" s="180">
        <f t="shared" si="3"/>
        <v>1410000</v>
      </c>
      <c r="D20" s="180">
        <v>0</v>
      </c>
      <c r="E20" s="181">
        <f>IF(Данные!$E$10=Данные!$E$31,Данные!$D$10-F53,Данные!$D$10)</f>
        <v>10000</v>
      </c>
      <c r="F20" s="182">
        <f t="shared" si="0"/>
        <v>1400000</v>
      </c>
      <c r="G20" s="183">
        <f t="shared" si="1"/>
        <v>41649</v>
      </c>
      <c r="H20" s="183" t="s">
        <v>6</v>
      </c>
      <c r="I20" s="182">
        <v>0</v>
      </c>
      <c r="J20" s="184">
        <f t="shared" si="4"/>
        <v>100000</v>
      </c>
      <c r="K20" s="196"/>
      <c r="L20" s="185"/>
      <c r="M20" s="185"/>
      <c r="N20" s="185"/>
      <c r="O20" s="185"/>
      <c r="P20" s="185"/>
    </row>
    <row r="21" spans="1:16" s="186" customFormat="1" ht="15.75" customHeight="1" x14ac:dyDescent="0.2">
      <c r="A21" s="178">
        <f t="shared" si="2"/>
        <v>41650</v>
      </c>
      <c r="B21" s="179">
        <f>IF(Данные!$E$11=Данные!$C$31,EDATE(B20,1),IF(Данные!$E$11=Данные!$C$32,WORKDAY(IF(MONTH(B20)=MONTH(B19)+2,DATE(YEAR(B20),MONTH(B20),DAY(Данные!$D$11-1)),DATE(YEAR(B20),MONTH(B20)+1,DAY(Данные!$D$11-1))),1),WORKDAY(IF(MONTH(B20)=MONTH(B19)+2,DATE(YEAR(B20),MONTH(B20),DAY(Данные!$D$11+1)),DATE(YEAR(B20),MONTH(B20)+1,DAY(Данные!$D$11+1))),-1)))</f>
        <v>41680</v>
      </c>
      <c r="C21" s="180">
        <f t="shared" si="3"/>
        <v>1400000</v>
      </c>
      <c r="D21" s="180">
        <v>0</v>
      </c>
      <c r="E21" s="181">
        <f>IF(Данные!$E$10=Данные!$E$31,Данные!$D$10-F54,Данные!$D$10)</f>
        <v>10000</v>
      </c>
      <c r="F21" s="182">
        <f t="shared" si="0"/>
        <v>1390000</v>
      </c>
      <c r="G21" s="183">
        <f t="shared" si="1"/>
        <v>41680</v>
      </c>
      <c r="H21" s="183" t="s">
        <v>6</v>
      </c>
      <c r="I21" s="182">
        <v>0</v>
      </c>
      <c r="J21" s="184">
        <f t="shared" si="4"/>
        <v>110000</v>
      </c>
      <c r="K21" s="196"/>
      <c r="L21" s="185"/>
      <c r="M21" s="185"/>
      <c r="N21" s="187"/>
      <c r="O21" s="188"/>
      <c r="P21" s="185"/>
    </row>
    <row r="22" spans="1:16" s="186" customFormat="1" ht="15.75" customHeight="1" x14ac:dyDescent="0.2">
      <c r="A22" s="178">
        <f t="shared" si="2"/>
        <v>41681</v>
      </c>
      <c r="B22" s="179">
        <f>IF(Данные!$E$11=Данные!$C$31,EDATE(B21,1),IF(Данные!$E$11=Данные!$C$32,WORKDAY(IF(MONTH(B21)=MONTH(B20)+2,DATE(YEAR(B21),MONTH(B21),DAY(Данные!$D$11-1)),DATE(YEAR(B21),MONTH(B21)+1,DAY(Данные!$D$11-1))),1),WORKDAY(IF(MONTH(B21)=MONTH(B20)+2,DATE(YEAR(B21),MONTH(B21),DAY(Данные!$D$11+1)),DATE(YEAR(B21),MONTH(B21)+1,DAY(Данные!$D$11+1))),-1)))</f>
        <v>41708</v>
      </c>
      <c r="C22" s="180">
        <f t="shared" si="3"/>
        <v>1390000</v>
      </c>
      <c r="D22" s="180">
        <v>0</v>
      </c>
      <c r="E22" s="181">
        <f>IF(Данные!$E$10=Данные!$E$31,Данные!$D$10-F55,Данные!$D$10)</f>
        <v>10000</v>
      </c>
      <c r="F22" s="182">
        <f t="shared" si="0"/>
        <v>1380000</v>
      </c>
      <c r="G22" s="183">
        <f t="shared" si="1"/>
        <v>41708</v>
      </c>
      <c r="H22" s="183" t="s">
        <v>6</v>
      </c>
      <c r="I22" s="182">
        <v>0</v>
      </c>
      <c r="J22" s="184">
        <f t="shared" si="4"/>
        <v>120000</v>
      </c>
      <c r="K22" s="196"/>
      <c r="L22" s="185"/>
      <c r="M22" s="185"/>
      <c r="N22" s="187"/>
      <c r="O22" s="188"/>
      <c r="P22" s="185"/>
    </row>
    <row r="23" spans="1:16" s="186" customFormat="1" ht="15.75" customHeight="1" x14ac:dyDescent="0.2">
      <c r="A23" s="178">
        <f t="shared" si="2"/>
        <v>41709</v>
      </c>
      <c r="B23" s="179">
        <f>IF(Данные!$E$11=Данные!$C$31,EDATE(B22,1),IF(Данные!$E$11=Данные!$C$32,WORKDAY(IF(MONTH(B22)=MONTH(B21)+2,DATE(YEAR(B22),MONTH(B22),DAY(Данные!$D$11-1)),DATE(YEAR(B22),MONTH(B22)+1,DAY(Данные!$D$11-1))),1),WORKDAY(IF(MONTH(B22)=MONTH(B21)+2,DATE(YEAR(B22),MONTH(B22),DAY(Данные!$D$11+1)),DATE(YEAR(B22),MONTH(B22)+1,DAY(Данные!$D$11+1))),-1)))</f>
        <v>41739</v>
      </c>
      <c r="C23" s="180">
        <f t="shared" si="3"/>
        <v>1380000</v>
      </c>
      <c r="D23" s="180">
        <v>0</v>
      </c>
      <c r="E23" s="181">
        <f>IF(Данные!$E$10=Данные!$E$31,Данные!$D$10-F56,Данные!$D$10)</f>
        <v>10000</v>
      </c>
      <c r="F23" s="182">
        <f t="shared" si="0"/>
        <v>1370000</v>
      </c>
      <c r="G23" s="183">
        <f t="shared" si="1"/>
        <v>41739</v>
      </c>
      <c r="H23" s="183" t="s">
        <v>6</v>
      </c>
      <c r="I23" s="182">
        <v>0</v>
      </c>
      <c r="J23" s="184">
        <f t="shared" si="4"/>
        <v>130000</v>
      </c>
      <c r="K23" s="196"/>
      <c r="L23" s="185"/>
      <c r="M23" s="185"/>
      <c r="N23" s="187"/>
      <c r="O23" s="188"/>
      <c r="P23" s="185"/>
    </row>
    <row r="24" spans="1:16" s="186" customFormat="1" ht="15.75" customHeight="1" x14ac:dyDescent="0.2">
      <c r="A24" s="178">
        <f>B23+1</f>
        <v>41740</v>
      </c>
      <c r="B24" s="179">
        <f>IF(Данные!$E$11=Данные!$C$31,EDATE(B23,1),IF(Данные!$E$11=Данные!$C$32,WORKDAY(IF(MONTH(B23)=MONTH(B22)+2,DATE(YEAR(B23),MONTH(B23),DAY(Данные!$D$11-1)),DATE(YEAR(B23),MONTH(B23)+1,DAY(Данные!$D$11-1))),1),WORKDAY(IF(MONTH(B23)=MONTH(B22)+2,DATE(YEAR(B23),MONTH(B23),DAY(Данные!$D$11+1)),DATE(YEAR(B23),MONTH(B23)+1,DAY(Данные!$D$11+1))),-1)))</f>
        <v>41771</v>
      </c>
      <c r="C24" s="180">
        <f t="shared" si="3"/>
        <v>1370000</v>
      </c>
      <c r="D24" s="180">
        <v>0</v>
      </c>
      <c r="E24" s="181">
        <f>IF(Данные!$E$10=Данные!$E$31,Данные!$D$10-F57,Данные!$D$10)</f>
        <v>10000</v>
      </c>
      <c r="F24" s="182">
        <f t="shared" si="0"/>
        <v>1360000</v>
      </c>
      <c r="G24" s="183">
        <f t="shared" si="1"/>
        <v>41771</v>
      </c>
      <c r="H24" s="183" t="s">
        <v>6</v>
      </c>
      <c r="I24" s="182">
        <v>0</v>
      </c>
      <c r="J24" s="184">
        <f t="shared" si="4"/>
        <v>140000</v>
      </c>
      <c r="K24" s="196"/>
      <c r="L24" s="185"/>
      <c r="M24" s="185"/>
      <c r="N24" s="187"/>
      <c r="O24" s="188"/>
      <c r="P24" s="185"/>
    </row>
    <row r="25" spans="1:16" s="186" customFormat="1" ht="15.75" customHeight="1" x14ac:dyDescent="0.2">
      <c r="A25" s="178">
        <f t="shared" si="2"/>
        <v>41772</v>
      </c>
      <c r="B25" s="179">
        <f>IF(Данные!$E$11=Данные!$C$31,EDATE(B24,1),IF(Данные!$E$11=Данные!$C$32,WORKDAY(IF(MONTH(B24)=MONTH(B23)+2,DATE(YEAR(B24),MONTH(B24),DAY(Данные!$D$11-1)),DATE(YEAR(B24),MONTH(B24)+1,DAY(Данные!$D$11-1))),1),WORKDAY(IF(MONTH(B24)=MONTH(B23)+2,DATE(YEAR(B24),MONTH(B24),DAY(Данные!$D$11+1)),DATE(YEAR(B24),MONTH(B24)+1,DAY(Данные!$D$11+1))),-1)))</f>
        <v>41800</v>
      </c>
      <c r="C25" s="180">
        <f t="shared" si="3"/>
        <v>1360000</v>
      </c>
      <c r="D25" s="180">
        <v>0</v>
      </c>
      <c r="E25" s="181">
        <f>IF(Данные!$E$10=Данные!$E$31,Данные!$D$10-F58,Данные!$D$10)</f>
        <v>10000</v>
      </c>
      <c r="F25" s="182">
        <f t="shared" si="0"/>
        <v>1350000</v>
      </c>
      <c r="G25" s="183">
        <f t="shared" si="1"/>
        <v>41800</v>
      </c>
      <c r="H25" s="183" t="s">
        <v>6</v>
      </c>
      <c r="I25" s="182">
        <v>0</v>
      </c>
      <c r="J25" s="184">
        <f t="shared" si="4"/>
        <v>150000</v>
      </c>
      <c r="K25" s="196"/>
      <c r="L25" s="185"/>
      <c r="M25" s="185"/>
      <c r="N25" s="187"/>
      <c r="O25" s="188"/>
      <c r="P25" s="185"/>
    </row>
    <row r="26" spans="1:16" s="186" customFormat="1" ht="15.75" customHeight="1" x14ac:dyDescent="0.2">
      <c r="A26" s="178">
        <f t="shared" si="2"/>
        <v>41801</v>
      </c>
      <c r="B26" s="179">
        <f>IF(Данные!$E$11=Данные!$C$31,EDATE(B25,1),IF(Данные!$E$11=Данные!$C$32,WORKDAY(IF(MONTH(B25)=MONTH(B24)+2,DATE(YEAR(B25),MONTH(B25),DAY(Данные!$D$11-1)),DATE(YEAR(B25),MONTH(B25)+1,DAY(Данные!$D$11-1))),1),WORKDAY(IF(MONTH(B25)=MONTH(B24)+2,DATE(YEAR(B25),MONTH(B25),DAY(Данные!$D$11+1)),DATE(YEAR(B25),MONTH(B25)+1,DAY(Данные!$D$11+1))),-1)))</f>
        <v>41830</v>
      </c>
      <c r="C26" s="180">
        <f t="shared" si="3"/>
        <v>1350000</v>
      </c>
      <c r="D26" s="180">
        <v>0</v>
      </c>
      <c r="E26" s="181">
        <f>IF(Данные!$E$10=Данные!$E$31,Данные!$D$10-F59,Данные!$D$10)</f>
        <v>10000</v>
      </c>
      <c r="F26" s="182">
        <f t="shared" si="0"/>
        <v>1340000</v>
      </c>
      <c r="G26" s="183">
        <f t="shared" si="1"/>
        <v>41830</v>
      </c>
      <c r="H26" s="183" t="s">
        <v>6</v>
      </c>
      <c r="I26" s="182">
        <v>0</v>
      </c>
      <c r="J26" s="184">
        <f t="shared" si="4"/>
        <v>160000</v>
      </c>
      <c r="K26" s="196"/>
      <c r="L26" s="185"/>
      <c r="M26" s="185"/>
      <c r="N26" s="187"/>
      <c r="O26" s="188"/>
      <c r="P26" s="185"/>
    </row>
    <row r="27" spans="1:16" s="186" customFormat="1" ht="15.75" customHeight="1" x14ac:dyDescent="0.2">
      <c r="A27" s="178">
        <f>B26+1</f>
        <v>41831</v>
      </c>
      <c r="B27" s="179">
        <f>IF(Данные!$E$11=Данные!$C$31,EDATE(B26,1),IF(Данные!$E$11=Данные!$C$32,WORKDAY(IF(MONTH(B26)=MONTH(B25)+2,DATE(YEAR(B26),MONTH(B26),DAY(Данные!$D$11-1)),DATE(YEAR(B26),MONTH(B26)+1,DAY(Данные!$D$11-1))),1),WORKDAY(IF(MONTH(B26)=MONTH(B25)+2,DATE(YEAR(B26),MONTH(B26),DAY(Данные!$D$11+1)),DATE(YEAR(B26),MONTH(B26)+1,DAY(Данные!$D$11+1))),-1)))</f>
        <v>41862</v>
      </c>
      <c r="C27" s="180">
        <f t="shared" si="3"/>
        <v>1340000</v>
      </c>
      <c r="D27" s="180">
        <v>0</v>
      </c>
      <c r="E27" s="181">
        <f>IF(Данные!$E$10=Данные!$E$31,Данные!$D$10-F60,Данные!$D$10)</f>
        <v>10000</v>
      </c>
      <c r="F27" s="182">
        <f t="shared" si="0"/>
        <v>1330000</v>
      </c>
      <c r="G27" s="183">
        <f t="shared" si="1"/>
        <v>41862</v>
      </c>
      <c r="H27" s="183" t="s">
        <v>6</v>
      </c>
      <c r="I27" s="182">
        <v>0</v>
      </c>
      <c r="J27" s="184">
        <f t="shared" si="4"/>
        <v>170000</v>
      </c>
      <c r="K27" s="196"/>
      <c r="L27" s="185"/>
      <c r="M27" s="185"/>
      <c r="N27" s="187"/>
      <c r="O27" s="188"/>
      <c r="P27" s="185"/>
    </row>
    <row r="28" spans="1:16" s="186" customFormat="1" ht="15.75" customHeight="1" x14ac:dyDescent="0.2">
      <c r="A28" s="178">
        <f t="shared" si="2"/>
        <v>41863</v>
      </c>
      <c r="B28" s="179">
        <f>IF(Данные!$E$11=Данные!$C$31,EDATE(B27,1),IF(Данные!$E$11=Данные!$C$32,WORKDAY(IF(MONTH(B27)=MONTH(B26)+2,DATE(YEAR(B27),MONTH(B27),DAY(Данные!$D$11-1)),DATE(YEAR(B27),MONTH(B27)+1,DAY(Данные!$D$11-1))),1),WORKDAY(IF(MONTH(B27)=MONTH(B26)+2,DATE(YEAR(B27),MONTH(B27),DAY(Данные!$D$11+1)),DATE(YEAR(B27),MONTH(B27)+1,DAY(Данные!$D$11+1))),-1)))</f>
        <v>41892</v>
      </c>
      <c r="C28" s="180">
        <f t="shared" si="3"/>
        <v>1330000</v>
      </c>
      <c r="D28" s="180">
        <v>0</v>
      </c>
      <c r="E28" s="181">
        <f>IF(Данные!$E$10=Данные!$E$31,Данные!$D$10-F61,Данные!$D$10)</f>
        <v>10000</v>
      </c>
      <c r="F28" s="182">
        <f t="shared" si="0"/>
        <v>1320000</v>
      </c>
      <c r="G28" s="183">
        <f t="shared" si="1"/>
        <v>41892</v>
      </c>
      <c r="H28" s="183" t="s">
        <v>6</v>
      </c>
      <c r="I28" s="182">
        <v>0</v>
      </c>
      <c r="J28" s="184">
        <f t="shared" si="4"/>
        <v>180000</v>
      </c>
      <c r="K28" s="196"/>
      <c r="L28" s="185"/>
      <c r="M28" s="185"/>
      <c r="N28" s="187"/>
      <c r="O28" s="188"/>
      <c r="P28" s="185"/>
    </row>
    <row r="29" spans="1:16" s="186" customFormat="1" ht="15.75" customHeight="1" x14ac:dyDescent="0.2">
      <c r="A29" s="178">
        <f>B28+1</f>
        <v>41893</v>
      </c>
      <c r="B29" s="179">
        <f>IF(Данные!$E$11=Данные!$C$31,EDATE(B28,1),IF(Данные!$E$11=Данные!$C$32,WORKDAY(IF(MONTH(B28)=MONTH(B27)+2,DATE(YEAR(B28),MONTH(B28),DAY(Данные!$D$11-1)),DATE(YEAR(B28),MONTH(B28)+1,DAY(Данные!$D$11-1))),1),WORKDAY(IF(MONTH(B28)=MONTH(B27)+2,DATE(YEAR(B28),MONTH(B28),DAY(Данные!$D$11+1)),DATE(YEAR(B28),MONTH(B28)+1,DAY(Данные!$D$11+1))),-1)))</f>
        <v>41922</v>
      </c>
      <c r="C29" s="180">
        <f>F28</f>
        <v>1320000</v>
      </c>
      <c r="D29" s="180">
        <v>0</v>
      </c>
      <c r="E29" s="181">
        <f>IF(Данные!$E$10=Данные!$E$31,Данные!$D$10-F62,Данные!$D$10)</f>
        <v>10000</v>
      </c>
      <c r="F29" s="182">
        <f t="shared" si="0"/>
        <v>1310000</v>
      </c>
      <c r="G29" s="183">
        <f t="shared" si="1"/>
        <v>41922</v>
      </c>
      <c r="H29" s="183" t="s">
        <v>6</v>
      </c>
      <c r="I29" s="182">
        <v>0</v>
      </c>
      <c r="J29" s="184">
        <f t="shared" si="4"/>
        <v>190000</v>
      </c>
      <c r="K29" s="196"/>
      <c r="L29" s="185"/>
      <c r="M29" s="185"/>
      <c r="N29" s="187"/>
      <c r="O29" s="188"/>
      <c r="P29" s="185"/>
    </row>
    <row r="30" spans="1:16" s="186" customFormat="1" ht="15.75" customHeight="1" x14ac:dyDescent="0.2">
      <c r="A30" s="178">
        <f t="shared" si="2"/>
        <v>41923</v>
      </c>
      <c r="B30" s="179">
        <f>IF(Данные!$E$11=Данные!$C$31,EDATE(B29,1),IF(Данные!$E$11=Данные!$C$32,WORKDAY(IF(MONTH(B29)=MONTH(B28)+2,DATE(YEAR(B29),MONTH(B29),DAY(Данные!$D$11-1)),DATE(YEAR(B29),MONTH(B29)+1,DAY(Данные!$D$11-1))),1),WORKDAY(IF(MONTH(B29)=MONTH(B28)+2,DATE(YEAR(B29),MONTH(B29),DAY(Данные!$D$11+1)),DATE(YEAR(B29),MONTH(B29)+1,DAY(Данные!$D$11+1))),-1)))</f>
        <v>41953</v>
      </c>
      <c r="C30" s="180">
        <f t="shared" si="3"/>
        <v>1310000</v>
      </c>
      <c r="D30" s="180">
        <v>0</v>
      </c>
      <c r="E30" s="181">
        <f>IF(Данные!$E$10=Данные!$E$31,Данные!$D$10-F63,Данные!$D$10)</f>
        <v>10000</v>
      </c>
      <c r="F30" s="182">
        <f t="shared" si="0"/>
        <v>1300000</v>
      </c>
      <c r="G30" s="183">
        <f t="shared" si="1"/>
        <v>41953</v>
      </c>
      <c r="H30" s="183" t="s">
        <v>6</v>
      </c>
      <c r="I30" s="182">
        <v>0</v>
      </c>
      <c r="J30" s="184">
        <f t="shared" si="4"/>
        <v>200000</v>
      </c>
      <c r="K30" s="196"/>
      <c r="L30" s="185"/>
      <c r="M30" s="185"/>
      <c r="N30" s="187"/>
      <c r="O30" s="188"/>
      <c r="P30" s="185"/>
    </row>
    <row r="31" spans="1:16" s="186" customFormat="1" ht="15.75" customHeight="1" x14ac:dyDescent="0.2">
      <c r="A31" s="178">
        <f t="shared" si="2"/>
        <v>41954</v>
      </c>
      <c r="B31" s="179">
        <f>IF(Данные!$E$11=Данные!$C$31,EDATE(B30,1),IF(Данные!$E$11=Данные!$C$32,WORKDAY(IF(MONTH(B30)=MONTH(B29)+2,DATE(YEAR(B30),MONTH(B30),DAY(Данные!$D$11-1)),DATE(YEAR(B30),MONTH(B30)+1,DAY(Данные!$D$11-1))),1),WORKDAY(IF(MONTH(B30)=MONTH(B29)+2,DATE(YEAR(B30),MONTH(B30),DAY(Данные!$D$11+1)),DATE(YEAR(B30),MONTH(B30)+1,DAY(Данные!$D$11+1))),-1)))</f>
        <v>41983</v>
      </c>
      <c r="C31" s="180">
        <f t="shared" si="3"/>
        <v>1300000</v>
      </c>
      <c r="D31" s="180">
        <v>0</v>
      </c>
      <c r="E31" s="181">
        <f>IF(Данные!$E$10=Данные!$E$31,Данные!$D$10-F64,Данные!$D$10)</f>
        <v>10000</v>
      </c>
      <c r="F31" s="182">
        <f t="shared" si="0"/>
        <v>1290000</v>
      </c>
      <c r="G31" s="183">
        <f t="shared" si="1"/>
        <v>41983</v>
      </c>
      <c r="H31" s="183" t="s">
        <v>6</v>
      </c>
      <c r="I31" s="182">
        <v>0</v>
      </c>
      <c r="J31" s="184">
        <f t="shared" si="4"/>
        <v>210000</v>
      </c>
      <c r="K31" s="196"/>
      <c r="L31" s="185"/>
      <c r="M31" s="185"/>
      <c r="N31" s="187"/>
      <c r="O31" s="188"/>
      <c r="P31" s="185"/>
    </row>
    <row r="32" spans="1:16" s="186" customFormat="1" ht="15.75" customHeight="1" x14ac:dyDescent="0.2">
      <c r="A32" s="178">
        <f t="shared" si="2"/>
        <v>41984</v>
      </c>
      <c r="B32" s="179">
        <f>IF(Данные!$E$11=Данные!$C$31,EDATE(B31,1),IF(Данные!$E$11=Данные!$C$32,WORKDAY(IF(MONTH(B31)=MONTH(B30)+2,DATE(YEAR(B31),MONTH(B31),DAY(Данные!$D$11-1)),DATE(YEAR(B31),MONTH(B31)+1,DAY(Данные!$D$11-1))),1),WORKDAY(IF(MONTH(B31)=MONTH(B30)+2,DATE(YEAR(B31),MONTH(B31),DAY(Данные!$D$11+1)),DATE(YEAR(B31),MONTH(B31)+1,DAY(Данные!$D$11+1))),-1)))</f>
        <v>42016</v>
      </c>
      <c r="C32" s="180">
        <f t="shared" si="3"/>
        <v>1290000</v>
      </c>
      <c r="D32" s="180">
        <v>0</v>
      </c>
      <c r="E32" s="181">
        <f>IF(Данные!$E$10=Данные!$E$31,Данные!$D$10-F65,Данные!$D$10)</f>
        <v>10000</v>
      </c>
      <c r="F32" s="182">
        <f t="shared" si="0"/>
        <v>1280000</v>
      </c>
      <c r="G32" s="183">
        <f t="shared" si="1"/>
        <v>42016</v>
      </c>
      <c r="H32" s="183" t="s">
        <v>6</v>
      </c>
      <c r="I32" s="182">
        <v>0</v>
      </c>
      <c r="J32" s="184">
        <f t="shared" si="4"/>
        <v>220000</v>
      </c>
      <c r="K32" s="196"/>
      <c r="L32" s="185"/>
      <c r="M32" s="185"/>
      <c r="N32" s="187"/>
      <c r="O32" s="188"/>
    </row>
    <row r="33" spans="1:15" s="186" customFormat="1" ht="15.75" customHeight="1" x14ac:dyDescent="0.2">
      <c r="A33" s="178">
        <f t="shared" si="2"/>
        <v>42017</v>
      </c>
      <c r="B33" s="179">
        <f>IF(Данные!$E$11=Данные!$C$31,EDATE(B32,1),IF(Данные!$E$11=Данные!$C$32,WORKDAY(IF(MONTH(B32)=MONTH(B31)+2,DATE(YEAR(B32),MONTH(B32),DAY(Данные!$D$11-1)),DATE(YEAR(B32),MONTH(B32)+1,DAY(Данные!$D$11-1))),1),WORKDAY(IF(MONTH(B32)=MONTH(B31)+2,DATE(YEAR(B32),MONTH(B32),DAY(Данные!$D$11+1)),DATE(YEAR(B32),MONTH(B32)+1,DAY(Данные!$D$11+1))),-1)))</f>
        <v>42045</v>
      </c>
      <c r="C33" s="180">
        <f t="shared" si="3"/>
        <v>1280000</v>
      </c>
      <c r="D33" s="180">
        <v>0</v>
      </c>
      <c r="E33" s="181">
        <f>IF(Данные!$E$10=Данные!$E$31,Данные!$D$10-F66,Данные!$D$10)</f>
        <v>10000</v>
      </c>
      <c r="F33" s="182">
        <f t="shared" si="0"/>
        <v>1270000</v>
      </c>
      <c r="G33" s="183">
        <f t="shared" si="1"/>
        <v>42045</v>
      </c>
      <c r="H33" s="183" t="s">
        <v>6</v>
      </c>
      <c r="I33" s="182">
        <v>0</v>
      </c>
      <c r="J33" s="184">
        <f t="shared" si="4"/>
        <v>230000</v>
      </c>
      <c r="K33" s="196"/>
      <c r="L33" s="185"/>
      <c r="M33" s="185"/>
      <c r="N33" s="187"/>
      <c r="O33" s="188"/>
    </row>
    <row r="34" spans="1:15" s="186" customFormat="1" ht="15.75" customHeight="1" x14ac:dyDescent="0.2">
      <c r="A34" s="178">
        <f t="shared" si="2"/>
        <v>42046</v>
      </c>
      <c r="B34" s="179">
        <f>IF(Данные!$E$11=Данные!$C$31,EDATE(B33,1),IF(Данные!$E$11=Данные!$C$32,WORKDAY(IF(MONTH(B33)=MONTH(B32)+2,DATE(YEAR(B33),MONTH(B33),DAY(Данные!$D$11-1)),DATE(YEAR(B33),MONTH(B33)+1,DAY(Данные!$D$11-1))),1),WORKDAY(IF(MONTH(B33)=MONTH(B32)+2,DATE(YEAR(B33),MONTH(B33),DAY(Данные!$D$11+1)),DATE(YEAR(B33),MONTH(B33)+1,DAY(Данные!$D$11+1))),-1)))</f>
        <v>42073</v>
      </c>
      <c r="C34" s="180">
        <f t="shared" si="3"/>
        <v>1270000</v>
      </c>
      <c r="D34" s="180">
        <v>0</v>
      </c>
      <c r="E34" s="181">
        <f>IF(Данные!$E$10=Данные!$E$31,Данные!$D$10-F67,Данные!$D$10)</f>
        <v>10000</v>
      </c>
      <c r="F34" s="182">
        <f t="shared" si="0"/>
        <v>1260000</v>
      </c>
      <c r="G34" s="183">
        <f t="shared" si="1"/>
        <v>42073</v>
      </c>
      <c r="H34" s="183" t="s">
        <v>6</v>
      </c>
      <c r="I34" s="182">
        <v>0</v>
      </c>
      <c r="J34" s="184">
        <f t="shared" si="4"/>
        <v>240000</v>
      </c>
      <c r="K34" s="196"/>
      <c r="L34" s="185"/>
      <c r="M34" s="185"/>
      <c r="N34" s="187"/>
      <c r="O34" s="188"/>
    </row>
    <row r="35" spans="1:15" s="186" customFormat="1" ht="15.75" customHeight="1" x14ac:dyDescent="0.2">
      <c r="A35" s="178">
        <f>B34+1</f>
        <v>42074</v>
      </c>
      <c r="B35" s="179">
        <f>IF(Данные!$E$11=Данные!$C$31,EDATE(B34,1),IF(Данные!$E$11=Данные!$C$32,WORKDAY(IF(MONTH(B34)=MONTH(B33)+2,DATE(YEAR(B34),MONTH(B34),DAY(Данные!$D$11-1)),DATE(YEAR(B34),MONTH(B34)+1,DAY(Данные!$D$11-1))),1),WORKDAY(IF(MONTH(B34)=MONTH(B33)+2,DATE(YEAR(B34),MONTH(B34),DAY(Данные!$D$11+1)),DATE(YEAR(B34),MONTH(B34)+1,DAY(Данные!$D$11+1))),-1)))</f>
        <v>42104</v>
      </c>
      <c r="C35" s="180">
        <f t="shared" si="3"/>
        <v>1260000</v>
      </c>
      <c r="D35" s="180">
        <v>0</v>
      </c>
      <c r="E35" s="181">
        <f>IF(Данные!$E$10=Данные!$E$31,Данные!$D$10-F68,Данные!$D$10)</f>
        <v>10000</v>
      </c>
      <c r="F35" s="182">
        <f t="shared" si="0"/>
        <v>1250000</v>
      </c>
      <c r="G35" s="183">
        <f t="shared" si="1"/>
        <v>42104</v>
      </c>
      <c r="H35" s="183" t="s">
        <v>6</v>
      </c>
      <c r="I35" s="182">
        <v>0</v>
      </c>
      <c r="J35" s="184">
        <f t="shared" si="4"/>
        <v>250000</v>
      </c>
      <c r="K35" s="196"/>
      <c r="L35" s="185"/>
      <c r="M35" s="185"/>
      <c r="N35" s="187"/>
      <c r="O35" s="188"/>
    </row>
    <row r="36" spans="1:15" s="186" customFormat="1" ht="15.75" customHeight="1" x14ac:dyDescent="0.2">
      <c r="A36" s="178">
        <f>B35+1</f>
        <v>42105</v>
      </c>
      <c r="B36" s="179">
        <f>IF(Данные!$E$11=Данные!$C$31,EDATE(B35,1),IF(Данные!$E$11=Данные!$C$32,WORKDAY(IF(MONTH(B35)=MONTH(B34)+2,DATE(YEAR(B35),MONTH(B35),DAY(Данные!$D$11-1)),DATE(YEAR(B35),MONTH(B35)+1,DAY(Данные!$D$11-1))),1),WORKDAY(IF(MONTH(B35)=MONTH(B34)+2,DATE(YEAR(B35),MONTH(B35),DAY(Данные!$D$11+1)),DATE(YEAR(B35),MONTH(B35)+1,DAY(Данные!$D$11+1))),-1)))</f>
        <v>42135</v>
      </c>
      <c r="C36" s="180">
        <f t="shared" si="3"/>
        <v>1250000</v>
      </c>
      <c r="D36" s="180">
        <v>0</v>
      </c>
      <c r="E36" s="181">
        <f>IF(Данные!$E$10=Данные!$E$31,Данные!$D$10-F69,Данные!$D$10)</f>
        <v>10000</v>
      </c>
      <c r="F36" s="182">
        <f t="shared" si="0"/>
        <v>1240000</v>
      </c>
      <c r="G36" s="183">
        <f t="shared" si="1"/>
        <v>42135</v>
      </c>
      <c r="H36" s="183" t="s">
        <v>6</v>
      </c>
      <c r="I36" s="182">
        <v>0</v>
      </c>
      <c r="J36" s="184">
        <f t="shared" si="4"/>
        <v>260000</v>
      </c>
      <c r="K36" s="196"/>
      <c r="L36" s="185"/>
      <c r="M36" s="185"/>
      <c r="N36" s="187"/>
      <c r="O36" s="188"/>
    </row>
    <row r="37" spans="1:15" s="186" customFormat="1" ht="15.75" customHeight="1" x14ac:dyDescent="0.2">
      <c r="A37" s="178">
        <f>B36+1</f>
        <v>42136</v>
      </c>
      <c r="B37" s="179">
        <f>IF(Данные!$E$11=Данные!$C$31,EDATE(B36,1),IF(Данные!$E$11=Данные!$C$32,WORKDAY(IF(MONTH(B36)=MONTH(B35)+2,DATE(YEAR(B36),MONTH(B36),DAY(Данные!$D$11-1)),DATE(YEAR(B36),MONTH(B36)+1,DAY(Данные!$D$11-1))),1),WORKDAY(IF(MONTH(B36)=MONTH(B35)+2,DATE(YEAR(B36),MONTH(B36),DAY(Данные!$D$11+1)),DATE(YEAR(B36),MONTH(B36)+1,DAY(Данные!$D$11+1))),-1)))</f>
        <v>42165</v>
      </c>
      <c r="C37" s="180">
        <f t="shared" si="3"/>
        <v>1240000</v>
      </c>
      <c r="D37" s="180">
        <v>0</v>
      </c>
      <c r="E37" s="181">
        <f>IF(Данные!$E$10=Данные!$E$31,Данные!$D$10-F70,Данные!$D$10)</f>
        <v>10000</v>
      </c>
      <c r="F37" s="182">
        <f t="shared" si="0"/>
        <v>1230000</v>
      </c>
      <c r="G37" s="183">
        <f t="shared" si="1"/>
        <v>42165</v>
      </c>
      <c r="H37" s="183" t="s">
        <v>6</v>
      </c>
      <c r="I37" s="182">
        <v>0</v>
      </c>
      <c r="J37" s="184">
        <f t="shared" si="4"/>
        <v>270000</v>
      </c>
      <c r="K37" s="196"/>
      <c r="L37" s="185"/>
      <c r="M37" s="185"/>
      <c r="N37" s="187"/>
      <c r="O37" s="188"/>
    </row>
    <row r="38" spans="1:15" s="37" customFormat="1" ht="15.75" customHeight="1" thickBot="1" x14ac:dyDescent="0.25">
      <c r="A38" s="115">
        <f>B37+1</f>
        <v>42166</v>
      </c>
      <c r="B38" s="189">
        <f>Данные!$D$14</f>
        <v>42865</v>
      </c>
      <c r="C38" s="190">
        <f t="shared" si="3"/>
        <v>1230000</v>
      </c>
      <c r="D38" s="190">
        <v>0</v>
      </c>
      <c r="E38" s="120">
        <f>IF($G$38=Данные!$D$14,IF(Данные!$E$10=Данные!$E$31,Данные!$D$10-F92,Данные!$D$10),0)</f>
        <v>0</v>
      </c>
      <c r="F38" s="121">
        <f t="shared" si="0"/>
        <v>1230000</v>
      </c>
      <c r="G38" s="116" t="s">
        <v>6</v>
      </c>
      <c r="H38" s="116" t="s">
        <v>6</v>
      </c>
      <c r="I38" s="121">
        <v>0</v>
      </c>
      <c r="J38" s="122">
        <f t="shared" si="4"/>
        <v>270000</v>
      </c>
      <c r="K38" s="55"/>
      <c r="N38" s="8"/>
      <c r="O38" s="76"/>
    </row>
    <row r="39" spans="1:15" ht="35.25" customHeight="1" thickBot="1" x14ac:dyDescent="0.3">
      <c r="A39" s="191" t="s">
        <v>27</v>
      </c>
      <c r="B39" s="192"/>
      <c r="C39" s="193" t="s">
        <v>39</v>
      </c>
      <c r="D39" s="128">
        <f>SUM(D10:D38)</f>
        <v>1500000</v>
      </c>
      <c r="E39" s="194" t="s">
        <v>40</v>
      </c>
      <c r="F39" s="193">
        <f>$F$38</f>
        <v>1230000</v>
      </c>
      <c r="G39" s="161" t="s">
        <v>41</v>
      </c>
      <c r="H39" s="162"/>
      <c r="I39" s="128">
        <f>SUM($I$10:$I$38)</f>
        <v>0</v>
      </c>
      <c r="J39" s="128">
        <f>IF(F39+$I$39+J38=SUM(D10:D38),J38,"ОШИБКА В СТОЛБЦЕ")</f>
        <v>270000</v>
      </c>
      <c r="K39" s="55"/>
      <c r="N39" s="8"/>
      <c r="O39" s="3"/>
    </row>
    <row r="40" spans="1:15" x14ac:dyDescent="0.25">
      <c r="B40" s="33"/>
      <c r="E40" s="9"/>
      <c r="F40" s="3"/>
      <c r="H40" s="9"/>
      <c r="I40" s="9"/>
      <c r="K40" s="55"/>
      <c r="N40" s="8"/>
      <c r="O40" s="3"/>
    </row>
    <row r="41" spans="1:15" ht="16.5" thickBot="1" x14ac:dyDescent="0.3">
      <c r="A41" s="11"/>
      <c r="B41" s="34"/>
      <c r="D41" s="10"/>
      <c r="E41" s="10"/>
      <c r="J41" s="7"/>
      <c r="K41" s="55"/>
      <c r="N41" s="8"/>
      <c r="O41" s="3"/>
    </row>
    <row r="42" spans="1:15" ht="95.25" customHeight="1" thickBot="1" x14ac:dyDescent="0.3">
      <c r="A42" s="133"/>
      <c r="B42" s="134"/>
      <c r="C42" s="66"/>
      <c r="D42" s="35"/>
      <c r="E42" s="66"/>
      <c r="F42" s="35"/>
      <c r="G42" s="66"/>
      <c r="H42" s="35"/>
      <c r="I42" s="67"/>
      <c r="J42" s="35"/>
      <c r="K42" s="55"/>
      <c r="N42" s="8"/>
      <c r="O42" s="3"/>
    </row>
    <row r="43" spans="1:15" s="29" customFormat="1" ht="13.5" customHeight="1" thickBot="1" x14ac:dyDescent="0.25">
      <c r="A43" s="135"/>
      <c r="B43" s="136"/>
      <c r="C43" s="70"/>
      <c r="D43" s="36"/>
      <c r="E43" s="70"/>
      <c r="F43" s="36"/>
      <c r="G43" s="36"/>
      <c r="H43" s="36"/>
      <c r="I43" s="68"/>
      <c r="J43" s="36"/>
      <c r="K43" s="55"/>
      <c r="N43" s="8"/>
      <c r="O43" s="20"/>
    </row>
    <row r="44" spans="1:15" x14ac:dyDescent="0.25">
      <c r="A44" s="45"/>
      <c r="B44" s="46"/>
      <c r="C44" s="40"/>
      <c r="D44" s="41"/>
      <c r="E44" s="59"/>
      <c r="F44" s="57"/>
      <c r="G44" s="46"/>
      <c r="H44" s="46"/>
      <c r="I44" s="62"/>
      <c r="J44" s="63"/>
      <c r="K44" s="55"/>
      <c r="N44" s="8"/>
      <c r="O44" s="3"/>
    </row>
    <row r="45" spans="1:15" x14ac:dyDescent="0.25">
      <c r="A45" s="48"/>
      <c r="B45" s="52"/>
      <c r="C45" s="39"/>
      <c r="D45" s="43"/>
      <c r="E45" s="109"/>
      <c r="F45" s="54"/>
      <c r="G45" s="52"/>
      <c r="H45" s="52"/>
      <c r="I45" s="60"/>
      <c r="J45" s="61"/>
      <c r="K45" s="55"/>
      <c r="N45" s="8"/>
      <c r="O45" s="3"/>
    </row>
    <row r="46" spans="1:15" s="33" customFormat="1" x14ac:dyDescent="0.25">
      <c r="A46" s="48"/>
      <c r="B46" s="52"/>
      <c r="C46" s="39"/>
      <c r="D46" s="43"/>
      <c r="E46" s="109"/>
      <c r="F46" s="54"/>
      <c r="G46" s="52"/>
      <c r="H46" s="52"/>
      <c r="I46" s="60"/>
      <c r="J46" s="61"/>
      <c r="K46" s="55"/>
      <c r="N46" s="8"/>
      <c r="O46" s="3"/>
    </row>
    <row r="47" spans="1:15" s="33" customFormat="1" x14ac:dyDescent="0.25">
      <c r="A47" s="48"/>
      <c r="B47" s="52"/>
      <c r="C47" s="39"/>
      <c r="D47" s="43"/>
      <c r="E47" s="109"/>
      <c r="F47" s="54"/>
      <c r="G47" s="52"/>
      <c r="H47" s="52"/>
      <c r="I47" s="60"/>
      <c r="J47" s="61"/>
      <c r="K47" s="55"/>
      <c r="N47" s="8"/>
      <c r="O47" s="3"/>
    </row>
    <row r="48" spans="1:15" s="33" customFormat="1" x14ac:dyDescent="0.25">
      <c r="A48" s="48"/>
      <c r="B48" s="52"/>
      <c r="C48" s="39"/>
      <c r="D48" s="43"/>
      <c r="E48" s="109"/>
      <c r="F48" s="54"/>
      <c r="G48" s="52"/>
      <c r="H48" s="52"/>
      <c r="I48" s="60"/>
      <c r="J48" s="61"/>
      <c r="K48" s="55"/>
      <c r="N48" s="8"/>
      <c r="O48" s="3"/>
    </row>
    <row r="49" spans="1:15" s="33" customFormat="1" x14ac:dyDescent="0.25">
      <c r="A49" s="48"/>
      <c r="B49" s="52"/>
      <c r="C49" s="39"/>
      <c r="D49" s="43"/>
      <c r="E49" s="109"/>
      <c r="F49" s="54"/>
      <c r="G49" s="52"/>
      <c r="H49" s="52"/>
      <c r="I49" s="60"/>
      <c r="J49" s="61"/>
      <c r="K49" s="55"/>
      <c r="N49" s="8"/>
      <c r="O49" s="3"/>
    </row>
    <row r="50" spans="1:15" s="33" customFormat="1" x14ac:dyDescent="0.25">
      <c r="A50" s="48"/>
      <c r="B50" s="52"/>
      <c r="C50" s="39"/>
      <c r="D50" s="43"/>
      <c r="E50" s="109"/>
      <c r="F50" s="54"/>
      <c r="G50" s="52"/>
      <c r="H50" s="52"/>
      <c r="I50" s="60"/>
      <c r="J50" s="61"/>
      <c r="K50" s="55"/>
      <c r="N50" s="8"/>
      <c r="O50" s="3"/>
    </row>
    <row r="51" spans="1:15" s="33" customFormat="1" x14ac:dyDescent="0.25">
      <c r="A51" s="48"/>
      <c r="B51" s="52"/>
      <c r="C51" s="39"/>
      <c r="D51" s="43"/>
      <c r="E51" s="109"/>
      <c r="F51" s="54"/>
      <c r="G51" s="52"/>
      <c r="H51" s="52"/>
      <c r="I51" s="60"/>
      <c r="J51" s="61"/>
      <c r="K51" s="55"/>
      <c r="N51" s="8"/>
      <c r="O51" s="3"/>
    </row>
    <row r="52" spans="1:15" s="33" customFormat="1" x14ac:dyDescent="0.25">
      <c r="A52" s="48"/>
      <c r="B52" s="52"/>
      <c r="C52" s="39"/>
      <c r="D52" s="43"/>
      <c r="E52" s="109"/>
      <c r="F52" s="54"/>
      <c r="G52" s="52"/>
      <c r="H52" s="52"/>
      <c r="I52" s="60"/>
      <c r="J52" s="61"/>
      <c r="K52" s="55"/>
      <c r="N52" s="8"/>
      <c r="O52" s="3"/>
    </row>
    <row r="53" spans="1:15" s="33" customFormat="1" x14ac:dyDescent="0.25">
      <c r="A53" s="48"/>
      <c r="B53" s="52"/>
      <c r="C53" s="39"/>
      <c r="D53" s="43"/>
      <c r="E53" s="109"/>
      <c r="F53" s="54"/>
      <c r="G53" s="52"/>
      <c r="H53" s="52"/>
      <c r="I53" s="60"/>
      <c r="J53" s="61"/>
      <c r="K53" s="55"/>
      <c r="N53" s="8"/>
      <c r="O53" s="3"/>
    </row>
    <row r="54" spans="1:15" s="33" customFormat="1" x14ac:dyDescent="0.25">
      <c r="A54" s="48"/>
      <c r="B54" s="52"/>
      <c r="C54" s="39"/>
      <c r="D54" s="43"/>
      <c r="E54" s="109"/>
      <c r="F54" s="54"/>
      <c r="G54" s="52"/>
      <c r="H54" s="52"/>
      <c r="I54" s="60"/>
      <c r="J54" s="61"/>
      <c r="K54" s="55"/>
      <c r="N54" s="8"/>
      <c r="O54" s="3"/>
    </row>
    <row r="55" spans="1:15" s="33" customFormat="1" x14ac:dyDescent="0.25">
      <c r="A55" s="48"/>
      <c r="B55" s="52"/>
      <c r="C55" s="39"/>
      <c r="D55" s="43"/>
      <c r="E55" s="109"/>
      <c r="F55" s="54"/>
      <c r="G55" s="52"/>
      <c r="H55" s="52"/>
      <c r="I55" s="60"/>
      <c r="J55" s="61"/>
      <c r="K55" s="55"/>
      <c r="N55" s="8"/>
      <c r="O55" s="3"/>
    </row>
    <row r="56" spans="1:15" s="33" customFormat="1" x14ac:dyDescent="0.25">
      <c r="A56" s="48"/>
      <c r="B56" s="52"/>
      <c r="C56" s="39"/>
      <c r="D56" s="43"/>
      <c r="E56" s="109"/>
      <c r="F56" s="54"/>
      <c r="G56" s="52"/>
      <c r="H56" s="52"/>
      <c r="I56" s="60"/>
      <c r="J56" s="61"/>
      <c r="K56" s="55"/>
      <c r="N56" s="8"/>
      <c r="O56" s="3"/>
    </row>
    <row r="57" spans="1:15" s="33" customFormat="1" x14ac:dyDescent="0.25">
      <c r="A57" s="48"/>
      <c r="B57" s="52"/>
      <c r="C57" s="39"/>
      <c r="D57" s="43"/>
      <c r="E57" s="109"/>
      <c r="F57" s="54"/>
      <c r="G57" s="52"/>
      <c r="H57" s="52"/>
      <c r="I57" s="60"/>
      <c r="J57" s="61"/>
      <c r="K57" s="55"/>
      <c r="N57" s="8"/>
      <c r="O57" s="3"/>
    </row>
    <row r="58" spans="1:15" s="33" customFormat="1" x14ac:dyDescent="0.25">
      <c r="A58" s="48"/>
      <c r="B58" s="52"/>
      <c r="C58" s="39"/>
      <c r="D58" s="43"/>
      <c r="E58" s="109"/>
      <c r="F58" s="54"/>
      <c r="G58" s="52"/>
      <c r="H58" s="52"/>
      <c r="I58" s="60"/>
      <c r="J58" s="61"/>
      <c r="K58" s="55"/>
      <c r="N58" s="8"/>
      <c r="O58" s="3"/>
    </row>
    <row r="59" spans="1:15" s="33" customFormat="1" x14ac:dyDescent="0.25">
      <c r="A59" s="48"/>
      <c r="B59" s="52"/>
      <c r="C59" s="39"/>
      <c r="D59" s="43"/>
      <c r="E59" s="109"/>
      <c r="F59" s="54"/>
      <c r="G59" s="52"/>
      <c r="H59" s="52"/>
      <c r="I59" s="60"/>
      <c r="J59" s="61"/>
      <c r="K59" s="55"/>
      <c r="N59" s="8"/>
      <c r="O59" s="3"/>
    </row>
    <row r="60" spans="1:15" s="33" customFormat="1" x14ac:dyDescent="0.25">
      <c r="A60" s="48"/>
      <c r="B60" s="52"/>
      <c r="C60" s="39"/>
      <c r="D60" s="43"/>
      <c r="E60" s="109"/>
      <c r="F60" s="54"/>
      <c r="G60" s="52"/>
      <c r="H60" s="52"/>
      <c r="I60" s="60"/>
      <c r="J60" s="61"/>
      <c r="K60" s="55"/>
      <c r="N60" s="8"/>
      <c r="O60" s="3"/>
    </row>
    <row r="61" spans="1:15" s="33" customFormat="1" x14ac:dyDescent="0.25">
      <c r="A61" s="48"/>
      <c r="B61" s="52"/>
      <c r="C61" s="39"/>
      <c r="D61" s="43"/>
      <c r="E61" s="109"/>
      <c r="F61" s="54"/>
      <c r="G61" s="52"/>
      <c r="H61" s="52"/>
      <c r="I61" s="60"/>
      <c r="J61" s="61"/>
      <c r="K61" s="55"/>
      <c r="N61" s="8"/>
      <c r="O61" s="3"/>
    </row>
    <row r="62" spans="1:15" s="33" customFormat="1" x14ac:dyDescent="0.25">
      <c r="A62" s="48"/>
      <c r="B62" s="52"/>
      <c r="C62" s="39"/>
      <c r="D62" s="43"/>
      <c r="E62" s="109"/>
      <c r="F62" s="54"/>
      <c r="G62" s="52"/>
      <c r="H62" s="52"/>
      <c r="I62" s="60"/>
      <c r="J62" s="61"/>
      <c r="K62" s="55"/>
      <c r="N62" s="8"/>
      <c r="O62" s="3"/>
    </row>
    <row r="63" spans="1:15" s="33" customFormat="1" x14ac:dyDescent="0.25">
      <c r="A63" s="48"/>
      <c r="B63" s="52"/>
      <c r="C63" s="39"/>
      <c r="D63" s="43"/>
      <c r="E63" s="109"/>
      <c r="F63" s="54"/>
      <c r="G63" s="52"/>
      <c r="H63" s="52"/>
      <c r="I63" s="60"/>
      <c r="J63" s="61"/>
      <c r="K63" s="55"/>
      <c r="N63" s="8"/>
      <c r="O63" s="3"/>
    </row>
    <row r="64" spans="1:15" s="33" customFormat="1" x14ac:dyDescent="0.25">
      <c r="A64" s="48"/>
      <c r="B64" s="52"/>
      <c r="C64" s="39"/>
      <c r="D64" s="43"/>
      <c r="E64" s="109"/>
      <c r="F64" s="54"/>
      <c r="G64" s="52"/>
      <c r="H64" s="52"/>
      <c r="I64" s="60"/>
      <c r="J64" s="61"/>
      <c r="K64" s="55"/>
      <c r="N64" s="8"/>
      <c r="O64" s="3"/>
    </row>
    <row r="65" spans="1:15" s="33" customFormat="1" x14ac:dyDescent="0.25">
      <c r="A65" s="48"/>
      <c r="B65" s="52"/>
      <c r="C65" s="39"/>
      <c r="D65" s="43"/>
      <c r="E65" s="109"/>
      <c r="F65" s="54"/>
      <c r="G65" s="52"/>
      <c r="H65" s="52"/>
      <c r="I65" s="60"/>
      <c r="J65" s="61"/>
      <c r="K65" s="55"/>
      <c r="N65" s="8"/>
      <c r="O65" s="3"/>
    </row>
    <row r="66" spans="1:15" s="33" customFormat="1" x14ac:dyDescent="0.25">
      <c r="A66" s="48"/>
      <c r="B66" s="52"/>
      <c r="C66" s="39"/>
      <c r="D66" s="43"/>
      <c r="E66" s="109"/>
      <c r="F66" s="54"/>
      <c r="G66" s="52"/>
      <c r="H66" s="52"/>
      <c r="I66" s="60"/>
      <c r="J66" s="61"/>
      <c r="K66" s="55"/>
      <c r="N66" s="8"/>
      <c r="O66" s="3"/>
    </row>
    <row r="67" spans="1:15" s="33" customFormat="1" x14ac:dyDescent="0.25">
      <c r="A67" s="48"/>
      <c r="B67" s="52"/>
      <c r="C67" s="39"/>
      <c r="D67" s="43"/>
      <c r="E67" s="109"/>
      <c r="F67" s="54"/>
      <c r="G67" s="52"/>
      <c r="H67" s="52"/>
      <c r="I67" s="60"/>
      <c r="J67" s="61"/>
      <c r="K67" s="55"/>
      <c r="N67" s="8"/>
      <c r="O67" s="3"/>
    </row>
    <row r="68" spans="1:15" s="33" customFormat="1" x14ac:dyDescent="0.25">
      <c r="A68" s="48"/>
      <c r="B68" s="52"/>
      <c r="C68" s="39"/>
      <c r="D68" s="43"/>
      <c r="E68" s="109"/>
      <c r="F68" s="54"/>
      <c r="G68" s="52"/>
      <c r="H68" s="52"/>
      <c r="I68" s="60"/>
      <c r="J68" s="61"/>
      <c r="K68" s="55"/>
      <c r="N68" s="8"/>
      <c r="O68" s="3"/>
    </row>
    <row r="69" spans="1:15" s="33" customFormat="1" x14ac:dyDescent="0.25">
      <c r="A69" s="48"/>
      <c r="B69" s="52"/>
      <c r="C69" s="39"/>
      <c r="D69" s="43"/>
      <c r="E69" s="109"/>
      <c r="F69" s="54"/>
      <c r="G69" s="52"/>
      <c r="H69" s="52"/>
      <c r="I69" s="60"/>
      <c r="J69" s="61"/>
      <c r="K69" s="55"/>
      <c r="N69" s="8"/>
      <c r="O69" s="3"/>
    </row>
    <row r="70" spans="1:15" s="33" customFormat="1" x14ac:dyDescent="0.25">
      <c r="A70" s="48"/>
      <c r="B70" s="52"/>
      <c r="C70" s="39"/>
      <c r="D70" s="43"/>
      <c r="E70" s="109"/>
      <c r="F70" s="54"/>
      <c r="G70" s="52"/>
      <c r="H70" s="52"/>
      <c r="I70" s="60"/>
      <c r="J70" s="61"/>
      <c r="K70" s="55"/>
      <c r="N70" s="8"/>
      <c r="O70" s="3"/>
    </row>
    <row r="71" spans="1:15" s="33" customFormat="1" x14ac:dyDescent="0.25">
      <c r="A71" s="48"/>
      <c r="B71" s="52"/>
      <c r="C71" s="39"/>
      <c r="D71" s="43"/>
      <c r="E71" s="109"/>
      <c r="F71" s="54"/>
      <c r="G71" s="52"/>
      <c r="H71" s="52"/>
      <c r="I71" s="60"/>
      <c r="J71" s="61"/>
      <c r="K71" s="55"/>
      <c r="N71" s="8"/>
      <c r="O71" s="3"/>
    </row>
    <row r="72" spans="1:15" s="33" customFormat="1" x14ac:dyDescent="0.25">
      <c r="A72" s="48"/>
      <c r="B72" s="52"/>
      <c r="C72" s="39"/>
      <c r="D72" s="43"/>
      <c r="E72" s="109"/>
      <c r="F72" s="54"/>
      <c r="G72" s="52"/>
      <c r="H72" s="52"/>
      <c r="I72" s="60"/>
      <c r="J72" s="61"/>
      <c r="K72" s="55"/>
      <c r="N72" s="8"/>
      <c r="O72" s="3"/>
    </row>
    <row r="73" spans="1:15" s="33" customFormat="1" x14ac:dyDescent="0.25">
      <c r="A73" s="48"/>
      <c r="B73" s="52"/>
      <c r="C73" s="39"/>
      <c r="D73" s="43"/>
      <c r="E73" s="109"/>
      <c r="F73" s="54"/>
      <c r="G73" s="52"/>
      <c r="H73" s="52"/>
      <c r="I73" s="60"/>
      <c r="J73" s="61"/>
      <c r="K73" s="55"/>
      <c r="N73" s="8"/>
      <c r="O73" s="3"/>
    </row>
    <row r="74" spans="1:15" s="33" customFormat="1" x14ac:dyDescent="0.25">
      <c r="A74" s="48"/>
      <c r="B74" s="52"/>
      <c r="C74" s="39"/>
      <c r="D74" s="43"/>
      <c r="E74" s="109"/>
      <c r="F74" s="54"/>
      <c r="G74" s="52"/>
      <c r="H74" s="52"/>
      <c r="I74" s="60"/>
      <c r="J74" s="61"/>
      <c r="K74" s="55"/>
      <c r="N74" s="8"/>
      <c r="O74" s="3"/>
    </row>
    <row r="75" spans="1:15" s="33" customFormat="1" x14ac:dyDescent="0.25">
      <c r="A75" s="48"/>
      <c r="B75" s="52"/>
      <c r="C75" s="39"/>
      <c r="D75" s="43"/>
      <c r="E75" s="109"/>
      <c r="F75" s="54"/>
      <c r="G75" s="52"/>
      <c r="H75" s="52"/>
      <c r="I75" s="60"/>
      <c r="J75" s="61"/>
      <c r="K75" s="55"/>
      <c r="N75" s="8"/>
      <c r="O75" s="3"/>
    </row>
    <row r="76" spans="1:15" s="33" customFormat="1" x14ac:dyDescent="0.25">
      <c r="A76" s="48"/>
      <c r="B76" s="52"/>
      <c r="C76" s="39"/>
      <c r="D76" s="43"/>
      <c r="E76" s="109"/>
      <c r="F76" s="54"/>
      <c r="G76" s="52"/>
      <c r="H76" s="52"/>
      <c r="I76" s="60"/>
      <c r="J76" s="61"/>
      <c r="K76" s="55"/>
      <c r="N76" s="8"/>
      <c r="O76" s="3"/>
    </row>
    <row r="77" spans="1:15" s="33" customFormat="1" x14ac:dyDescent="0.25">
      <c r="A77" s="48"/>
      <c r="B77" s="52"/>
      <c r="C77" s="39"/>
      <c r="D77" s="43"/>
      <c r="E77" s="109"/>
      <c r="F77" s="54"/>
      <c r="G77" s="52"/>
      <c r="H77" s="52"/>
      <c r="I77" s="60"/>
      <c r="J77" s="61"/>
      <c r="K77" s="55"/>
      <c r="N77" s="8"/>
      <c r="O77" s="3"/>
    </row>
    <row r="78" spans="1:15" s="33" customFormat="1" x14ac:dyDescent="0.25">
      <c r="A78" s="48"/>
      <c r="B78" s="52"/>
      <c r="C78" s="39"/>
      <c r="D78" s="43"/>
      <c r="E78" s="109"/>
      <c r="F78" s="54"/>
      <c r="G78" s="52"/>
      <c r="H78" s="52"/>
      <c r="I78" s="60"/>
      <c r="J78" s="61"/>
      <c r="K78" s="55"/>
      <c r="N78" s="8"/>
      <c r="O78" s="3"/>
    </row>
    <row r="79" spans="1:15" s="33" customFormat="1" x14ac:dyDescent="0.25">
      <c r="A79" s="48"/>
      <c r="B79" s="52"/>
      <c r="C79" s="39"/>
      <c r="D79" s="43"/>
      <c r="E79" s="109"/>
      <c r="F79" s="54"/>
      <c r="G79" s="52"/>
      <c r="H79" s="52"/>
      <c r="I79" s="60"/>
      <c r="J79" s="61"/>
      <c r="K79" s="55"/>
      <c r="N79" s="8"/>
      <c r="O79" s="3"/>
    </row>
    <row r="80" spans="1:15" s="33" customFormat="1" x14ac:dyDescent="0.25">
      <c r="A80" s="48"/>
      <c r="B80" s="52"/>
      <c r="C80" s="39"/>
      <c r="D80" s="43"/>
      <c r="E80" s="109"/>
      <c r="F80" s="54"/>
      <c r="G80" s="52"/>
      <c r="H80" s="52"/>
      <c r="I80" s="60"/>
      <c r="J80" s="61"/>
      <c r="K80" s="55"/>
      <c r="N80" s="8"/>
      <c r="O80" s="3"/>
    </row>
    <row r="81" spans="1:15" s="33" customFormat="1" x14ac:dyDescent="0.25">
      <c r="A81" s="48"/>
      <c r="B81" s="52"/>
      <c r="C81" s="39"/>
      <c r="D81" s="43"/>
      <c r="E81" s="109"/>
      <c r="F81" s="54"/>
      <c r="G81" s="52"/>
      <c r="H81" s="52"/>
      <c r="I81" s="60"/>
      <c r="J81" s="61"/>
      <c r="K81" s="55"/>
      <c r="N81" s="8"/>
      <c r="O81" s="3"/>
    </row>
    <row r="82" spans="1:15" s="33" customFormat="1" x14ac:dyDescent="0.25">
      <c r="A82" s="48"/>
      <c r="B82" s="52"/>
      <c r="C82" s="39"/>
      <c r="D82" s="43"/>
      <c r="E82" s="109"/>
      <c r="F82" s="54"/>
      <c r="G82" s="52"/>
      <c r="H82" s="52"/>
      <c r="I82" s="60"/>
      <c r="J82" s="61"/>
      <c r="K82" s="55"/>
      <c r="N82" s="8"/>
      <c r="O82" s="3"/>
    </row>
    <row r="83" spans="1:15" s="33" customFormat="1" x14ac:dyDescent="0.25">
      <c r="A83" s="48"/>
      <c r="B83" s="52"/>
      <c r="C83" s="39"/>
      <c r="D83" s="43"/>
      <c r="E83" s="109"/>
      <c r="F83" s="54"/>
      <c r="G83" s="52"/>
      <c r="H83" s="52"/>
      <c r="I83" s="60"/>
      <c r="J83" s="61"/>
      <c r="K83" s="55"/>
      <c r="N83" s="8"/>
      <c r="O83" s="3"/>
    </row>
    <row r="84" spans="1:15" s="33" customFormat="1" x14ac:dyDescent="0.25">
      <c r="A84" s="48"/>
      <c r="B84" s="52"/>
      <c r="C84" s="39"/>
      <c r="D84" s="43"/>
      <c r="E84" s="109"/>
      <c r="F84" s="54"/>
      <c r="G84" s="52"/>
      <c r="H84" s="52"/>
      <c r="I84" s="60"/>
      <c r="J84" s="61"/>
      <c r="K84" s="55"/>
      <c r="N84" s="8"/>
      <c r="O84" s="3"/>
    </row>
    <row r="85" spans="1:15" s="33" customFormat="1" x14ac:dyDescent="0.25">
      <c r="A85" s="48"/>
      <c r="B85" s="52"/>
      <c r="C85" s="39"/>
      <c r="D85" s="43"/>
      <c r="E85" s="109"/>
      <c r="F85" s="54"/>
      <c r="G85" s="52"/>
      <c r="H85" s="52"/>
      <c r="I85" s="60"/>
      <c r="J85" s="61"/>
      <c r="K85" s="55"/>
      <c r="N85" s="8"/>
      <c r="O85" s="3"/>
    </row>
    <row r="86" spans="1:15" s="33" customFormat="1" x14ac:dyDescent="0.25">
      <c r="A86" s="48"/>
      <c r="B86" s="52"/>
      <c r="C86" s="39"/>
      <c r="D86" s="43"/>
      <c r="E86" s="109"/>
      <c r="F86" s="54"/>
      <c r="G86" s="52"/>
      <c r="H86" s="52"/>
      <c r="I86" s="60"/>
      <c r="J86" s="61"/>
      <c r="K86" s="55"/>
      <c r="N86" s="8"/>
      <c r="O86" s="3"/>
    </row>
    <row r="87" spans="1:15" s="33" customFormat="1" x14ac:dyDescent="0.25">
      <c r="A87" s="48"/>
      <c r="B87" s="52"/>
      <c r="C87" s="39"/>
      <c r="D87" s="43"/>
      <c r="E87" s="109"/>
      <c r="F87" s="54"/>
      <c r="G87" s="52"/>
      <c r="H87" s="52"/>
      <c r="I87" s="60"/>
      <c r="J87" s="61"/>
      <c r="K87" s="55"/>
      <c r="N87" s="8"/>
      <c r="O87" s="3"/>
    </row>
    <row r="88" spans="1:15" s="33" customFormat="1" x14ac:dyDescent="0.25">
      <c r="A88" s="48"/>
      <c r="B88" s="52"/>
      <c r="C88" s="39"/>
      <c r="D88" s="43"/>
      <c r="E88" s="109"/>
      <c r="F88" s="54"/>
      <c r="G88" s="52"/>
      <c r="H88" s="52"/>
      <c r="I88" s="60"/>
      <c r="J88" s="61"/>
      <c r="K88" s="55"/>
      <c r="N88" s="8"/>
      <c r="O88" s="3"/>
    </row>
    <row r="89" spans="1:15" s="33" customFormat="1" x14ac:dyDescent="0.25">
      <c r="A89" s="48"/>
      <c r="B89" s="52"/>
      <c r="C89" s="39"/>
      <c r="D89" s="43"/>
      <c r="E89" s="109"/>
      <c r="F89" s="54"/>
      <c r="G89" s="52"/>
      <c r="H89" s="52"/>
      <c r="I89" s="60"/>
      <c r="J89" s="61"/>
      <c r="K89" s="55"/>
      <c r="N89" s="8"/>
      <c r="O89" s="3"/>
    </row>
    <row r="90" spans="1:15" s="33" customFormat="1" x14ac:dyDescent="0.25">
      <c r="A90" s="48"/>
      <c r="B90" s="52"/>
      <c r="C90" s="39"/>
      <c r="D90" s="43"/>
      <c r="E90" s="109"/>
      <c r="F90" s="54"/>
      <c r="G90" s="52"/>
      <c r="H90" s="52"/>
      <c r="I90" s="60"/>
      <c r="J90" s="61"/>
      <c r="K90" s="55"/>
      <c r="N90" s="8"/>
      <c r="O90" s="3"/>
    </row>
    <row r="91" spans="1:15" s="33" customFormat="1" x14ac:dyDescent="0.25">
      <c r="A91" s="48"/>
      <c r="B91" s="52"/>
      <c r="C91" s="39"/>
      <c r="D91" s="43"/>
      <c r="E91" s="109"/>
      <c r="F91" s="54"/>
      <c r="G91" s="52"/>
      <c r="H91" s="52"/>
      <c r="I91" s="60"/>
      <c r="J91" s="61"/>
      <c r="K91" s="55"/>
      <c r="N91" s="8"/>
      <c r="O91" s="3"/>
    </row>
    <row r="92" spans="1:15" s="33" customFormat="1" ht="16.5" customHeight="1" thickBot="1" x14ac:dyDescent="0.3">
      <c r="A92" s="115"/>
      <c r="B92" s="116"/>
      <c r="C92" s="117"/>
      <c r="D92" s="118"/>
      <c r="E92" s="119"/>
      <c r="F92" s="120"/>
      <c r="G92" s="116"/>
      <c r="H92" s="116"/>
      <c r="I92" s="121"/>
      <c r="J92" s="122"/>
      <c r="K92" s="55"/>
      <c r="N92" s="8"/>
      <c r="O92" s="3"/>
    </row>
    <row r="93" spans="1:15" ht="20.25" customHeight="1" thickBot="1" x14ac:dyDescent="0.3">
      <c r="A93" s="163"/>
      <c r="B93" s="164"/>
      <c r="C93" s="123"/>
      <c r="D93" s="124"/>
      <c r="E93" s="125"/>
      <c r="F93" s="126"/>
      <c r="G93" s="161"/>
      <c r="H93" s="162"/>
      <c r="I93" s="127"/>
      <c r="J93" s="128"/>
    </row>
    <row r="94" spans="1:15" ht="21" customHeight="1" x14ac:dyDescent="0.25">
      <c r="C94" s="8"/>
      <c r="D94" s="13"/>
      <c r="E94" s="32"/>
      <c r="F94" s="16"/>
      <c r="G94" s="15"/>
      <c r="I94" s="28"/>
      <c r="J94" s="22"/>
    </row>
    <row r="95" spans="1:15" x14ac:dyDescent="0.25">
      <c r="C95" s="8"/>
      <c r="D95" s="13"/>
      <c r="E95" s="32"/>
      <c r="F95" s="16"/>
      <c r="G95" s="15"/>
      <c r="I95" s="28"/>
      <c r="J95" s="22"/>
    </row>
    <row r="96" spans="1:15" s="33" customFormat="1" ht="16.5" thickBot="1" x14ac:dyDescent="0.3">
      <c r="A96" s="5"/>
      <c r="G96" s="15"/>
      <c r="I96" s="82"/>
      <c r="J96" s="22"/>
    </row>
    <row r="97" spans="1:16" s="33" customFormat="1" ht="102.75" customHeight="1" thickBot="1" x14ac:dyDescent="0.3">
      <c r="A97" s="133"/>
      <c r="B97" s="134"/>
      <c r="C97" s="66"/>
      <c r="D97" s="35"/>
      <c r="E97" s="66"/>
      <c r="F97" s="35"/>
      <c r="G97" s="66"/>
      <c r="H97" s="35"/>
      <c r="I97" s="73"/>
      <c r="M97" s="3"/>
    </row>
    <row r="98" spans="1:16" s="37" customFormat="1" ht="13.5" customHeight="1" thickBot="1" x14ac:dyDescent="0.25">
      <c r="A98" s="135"/>
      <c r="B98" s="136"/>
      <c r="C98" s="72"/>
      <c r="D98" s="36"/>
      <c r="E98" s="71"/>
      <c r="F98" s="36"/>
      <c r="G98" s="74"/>
      <c r="H98" s="36"/>
      <c r="I98" s="72"/>
      <c r="L98" s="38"/>
      <c r="M98" s="8"/>
    </row>
    <row r="99" spans="1:16" s="37" customFormat="1" ht="15.75" customHeight="1" x14ac:dyDescent="0.2">
      <c r="A99" s="45"/>
      <c r="B99" s="46"/>
      <c r="C99" s="62"/>
      <c r="D99" s="40"/>
      <c r="E99" s="47"/>
      <c r="F99" s="62"/>
      <c r="G99" s="46"/>
      <c r="H99" s="62"/>
      <c r="I99" s="63"/>
      <c r="L99" s="38"/>
      <c r="M99" s="8"/>
      <c r="N99" s="69"/>
      <c r="O99" s="69"/>
      <c r="P99" s="69"/>
    </row>
    <row r="100" spans="1:16" s="37" customFormat="1" ht="15.75" customHeight="1" x14ac:dyDescent="0.2">
      <c r="A100" s="48"/>
      <c r="B100" s="52"/>
      <c r="C100" s="60"/>
      <c r="D100" s="39"/>
      <c r="E100" s="44"/>
      <c r="F100" s="60"/>
      <c r="G100" s="52"/>
      <c r="H100" s="60"/>
      <c r="I100" s="61"/>
      <c r="L100" s="38"/>
      <c r="M100" s="8"/>
      <c r="O100" s="69"/>
      <c r="P100" s="69"/>
    </row>
    <row r="101" spans="1:16" s="37" customFormat="1" ht="15.75" customHeight="1" x14ac:dyDescent="0.2">
      <c r="A101" s="48"/>
      <c r="B101" s="52"/>
      <c r="C101" s="60"/>
      <c r="D101" s="39"/>
      <c r="E101" s="44"/>
      <c r="F101" s="60"/>
      <c r="G101" s="52"/>
      <c r="H101" s="60"/>
      <c r="I101" s="61"/>
      <c r="L101" s="38"/>
      <c r="M101" s="8"/>
      <c r="O101" s="69"/>
      <c r="P101" s="69"/>
    </row>
    <row r="102" spans="1:16" s="37" customFormat="1" ht="15.75" customHeight="1" x14ac:dyDescent="0.2">
      <c r="A102" s="48"/>
      <c r="B102" s="52"/>
      <c r="C102" s="60"/>
      <c r="D102" s="39"/>
      <c r="E102" s="44"/>
      <c r="F102" s="60"/>
      <c r="G102" s="52"/>
      <c r="H102" s="60"/>
      <c r="I102" s="61"/>
      <c r="L102" s="38"/>
      <c r="M102" s="8"/>
      <c r="O102" s="69"/>
      <c r="P102" s="69"/>
    </row>
    <row r="103" spans="1:16" s="37" customFormat="1" ht="15.75" customHeight="1" x14ac:dyDescent="0.2">
      <c r="A103" s="48"/>
      <c r="B103" s="52"/>
      <c r="C103" s="60"/>
      <c r="D103" s="39"/>
      <c r="E103" s="44"/>
      <c r="F103" s="60"/>
      <c r="G103" s="52"/>
      <c r="H103" s="60"/>
      <c r="I103" s="61"/>
      <c r="L103" s="38"/>
      <c r="M103" s="8"/>
      <c r="O103" s="69"/>
      <c r="P103" s="69"/>
    </row>
    <row r="104" spans="1:16" s="37" customFormat="1" ht="15.75" customHeight="1" x14ac:dyDescent="0.2">
      <c r="A104" s="48"/>
      <c r="B104" s="52"/>
      <c r="C104" s="60"/>
      <c r="D104" s="39"/>
      <c r="E104" s="44"/>
      <c r="F104" s="60"/>
      <c r="G104" s="52"/>
      <c r="H104" s="60"/>
      <c r="I104" s="61"/>
      <c r="L104" s="38"/>
      <c r="M104" s="8"/>
      <c r="O104" s="69"/>
      <c r="P104" s="69"/>
    </row>
    <row r="105" spans="1:16" s="37" customFormat="1" ht="15.75" customHeight="1" x14ac:dyDescent="0.2">
      <c r="A105" s="48"/>
      <c r="B105" s="52"/>
      <c r="C105" s="60"/>
      <c r="D105" s="39"/>
      <c r="E105" s="44"/>
      <c r="F105" s="60"/>
      <c r="G105" s="52"/>
      <c r="H105" s="60"/>
      <c r="I105" s="61"/>
      <c r="L105" s="38"/>
      <c r="M105" s="8"/>
      <c r="O105" s="69"/>
      <c r="P105" s="69"/>
    </row>
    <row r="106" spans="1:16" s="37" customFormat="1" ht="15.75" customHeight="1" x14ac:dyDescent="0.2">
      <c r="A106" s="48"/>
      <c r="B106" s="52"/>
      <c r="C106" s="60"/>
      <c r="D106" s="39"/>
      <c r="E106" s="44"/>
      <c r="F106" s="60"/>
      <c r="G106" s="52"/>
      <c r="H106" s="60"/>
      <c r="I106" s="61"/>
      <c r="L106" s="38"/>
      <c r="M106" s="8"/>
      <c r="O106" s="69"/>
      <c r="P106" s="69"/>
    </row>
    <row r="107" spans="1:16" s="37" customFormat="1" ht="15.75" customHeight="1" x14ac:dyDescent="0.2">
      <c r="A107" s="48"/>
      <c r="B107" s="52"/>
      <c r="C107" s="60"/>
      <c r="D107" s="39"/>
      <c r="E107" s="44"/>
      <c r="F107" s="60"/>
      <c r="G107" s="52"/>
      <c r="H107" s="60"/>
      <c r="I107" s="61"/>
      <c r="L107" s="38"/>
      <c r="M107" s="8"/>
      <c r="O107" s="69"/>
      <c r="P107" s="69"/>
    </row>
    <row r="108" spans="1:16" s="37" customFormat="1" ht="15.75" customHeight="1" x14ac:dyDescent="0.2">
      <c r="A108" s="48"/>
      <c r="B108" s="52"/>
      <c r="C108" s="60"/>
      <c r="D108" s="39"/>
      <c r="E108" s="44"/>
      <c r="F108" s="60"/>
      <c r="G108" s="52"/>
      <c r="H108" s="60"/>
      <c r="I108" s="61"/>
      <c r="L108" s="38"/>
      <c r="M108" s="8"/>
      <c r="O108" s="69"/>
      <c r="P108" s="69"/>
    </row>
    <row r="109" spans="1:16" s="37" customFormat="1" ht="15.75" customHeight="1" x14ac:dyDescent="0.2">
      <c r="A109" s="48"/>
      <c r="B109" s="52"/>
      <c r="C109" s="60"/>
      <c r="D109" s="39"/>
      <c r="E109" s="44"/>
      <c r="F109" s="60"/>
      <c r="G109" s="52"/>
      <c r="H109" s="60"/>
      <c r="I109" s="61"/>
      <c r="L109" s="38"/>
      <c r="M109" s="8"/>
      <c r="O109" s="69"/>
      <c r="P109" s="69"/>
    </row>
    <row r="110" spans="1:16" s="37" customFormat="1" ht="15.75" customHeight="1" x14ac:dyDescent="0.2">
      <c r="A110" s="48"/>
      <c r="B110" s="52"/>
      <c r="C110" s="60"/>
      <c r="D110" s="39"/>
      <c r="E110" s="44"/>
      <c r="F110" s="60"/>
      <c r="G110" s="52"/>
      <c r="H110" s="60"/>
      <c r="I110" s="61"/>
      <c r="L110" s="38"/>
      <c r="M110" s="8"/>
      <c r="O110" s="69"/>
      <c r="P110" s="69"/>
    </row>
    <row r="111" spans="1:16" s="37" customFormat="1" ht="15.75" customHeight="1" x14ac:dyDescent="0.2">
      <c r="A111" s="48"/>
      <c r="B111" s="52"/>
      <c r="C111" s="60"/>
      <c r="D111" s="39"/>
      <c r="E111" s="44"/>
      <c r="F111" s="60"/>
      <c r="G111" s="52"/>
      <c r="H111" s="60"/>
      <c r="I111" s="61"/>
      <c r="L111" s="38"/>
      <c r="M111" s="8"/>
      <c r="O111" s="69"/>
      <c r="P111" s="69"/>
    </row>
    <row r="112" spans="1:16" s="37" customFormat="1" ht="15.75" customHeight="1" x14ac:dyDescent="0.2">
      <c r="A112" s="48"/>
      <c r="B112" s="52"/>
      <c r="C112" s="60"/>
      <c r="D112" s="39"/>
      <c r="E112" s="44"/>
      <c r="F112" s="60"/>
      <c r="G112" s="52"/>
      <c r="H112" s="60"/>
      <c r="I112" s="61"/>
      <c r="L112" s="38"/>
      <c r="M112" s="8"/>
      <c r="O112" s="69"/>
      <c r="P112" s="69"/>
    </row>
    <row r="113" spans="1:17" s="37" customFormat="1" ht="15.75" customHeight="1" x14ac:dyDescent="0.2">
      <c r="A113" s="48"/>
      <c r="B113" s="52"/>
      <c r="C113" s="60"/>
      <c r="D113" s="39"/>
      <c r="E113" s="44"/>
      <c r="F113" s="60"/>
      <c r="G113" s="52"/>
      <c r="H113" s="60"/>
      <c r="I113" s="61"/>
      <c r="L113" s="38"/>
      <c r="M113" s="8"/>
      <c r="O113" s="69"/>
      <c r="P113" s="69"/>
    </row>
    <row r="114" spans="1:17" s="37" customFormat="1" ht="15.75" customHeight="1" x14ac:dyDescent="0.2">
      <c r="A114" s="48"/>
      <c r="B114" s="52"/>
      <c r="C114" s="60"/>
      <c r="D114" s="39"/>
      <c r="E114" s="44"/>
      <c r="F114" s="60"/>
      <c r="G114" s="52"/>
      <c r="H114" s="60"/>
      <c r="I114" s="61"/>
      <c r="L114" s="38"/>
      <c r="M114" s="8"/>
      <c r="O114" s="69"/>
      <c r="P114" s="69"/>
    </row>
    <row r="115" spans="1:17" s="37" customFormat="1" ht="15.75" customHeight="1" x14ac:dyDescent="0.2">
      <c r="A115" s="48"/>
      <c r="B115" s="52"/>
      <c r="C115" s="60"/>
      <c r="D115" s="39"/>
      <c r="E115" s="44"/>
      <c r="F115" s="60"/>
      <c r="G115" s="52"/>
      <c r="H115" s="60"/>
      <c r="I115" s="61"/>
      <c r="L115" s="38"/>
      <c r="M115" s="8"/>
      <c r="O115" s="69"/>
      <c r="P115" s="69"/>
      <c r="Q115" s="69"/>
    </row>
    <row r="116" spans="1:17" s="37" customFormat="1" ht="15.75" customHeight="1" x14ac:dyDescent="0.2">
      <c r="A116" s="48"/>
      <c r="B116" s="52"/>
      <c r="C116" s="60"/>
      <c r="D116" s="39"/>
      <c r="E116" s="44"/>
      <c r="F116" s="60"/>
      <c r="G116" s="52"/>
      <c r="H116" s="60"/>
      <c r="I116" s="61"/>
      <c r="L116" s="38"/>
      <c r="M116" s="8"/>
      <c r="O116" s="69"/>
      <c r="P116" s="69"/>
    </row>
    <row r="117" spans="1:17" s="37" customFormat="1" ht="15.75" customHeight="1" x14ac:dyDescent="0.2">
      <c r="A117" s="48"/>
      <c r="B117" s="52"/>
      <c r="C117" s="60"/>
      <c r="D117" s="39"/>
      <c r="E117" s="44"/>
      <c r="F117" s="60"/>
      <c r="G117" s="52"/>
      <c r="H117" s="60"/>
      <c r="I117" s="61"/>
      <c r="L117" s="38"/>
      <c r="M117" s="8"/>
      <c r="O117" s="69"/>
      <c r="P117" s="69"/>
    </row>
    <row r="118" spans="1:17" s="37" customFormat="1" ht="15.75" customHeight="1" x14ac:dyDescent="0.2">
      <c r="A118" s="48"/>
      <c r="B118" s="52"/>
      <c r="C118" s="60"/>
      <c r="D118" s="39"/>
      <c r="E118" s="44"/>
      <c r="F118" s="60"/>
      <c r="G118" s="52"/>
      <c r="H118" s="60"/>
      <c r="I118" s="61"/>
      <c r="L118" s="38"/>
      <c r="M118" s="8"/>
      <c r="O118" s="69"/>
      <c r="P118" s="69"/>
    </row>
    <row r="119" spans="1:17" s="37" customFormat="1" ht="15.75" customHeight="1" x14ac:dyDescent="0.2">
      <c r="A119" s="48"/>
      <c r="B119" s="52"/>
      <c r="C119" s="60"/>
      <c r="D119" s="39"/>
      <c r="E119" s="44"/>
      <c r="F119" s="60"/>
      <c r="G119" s="52"/>
      <c r="H119" s="60"/>
      <c r="I119" s="61"/>
      <c r="L119" s="38"/>
      <c r="M119" s="8"/>
      <c r="O119" s="69"/>
      <c r="P119" s="69"/>
    </row>
    <row r="120" spans="1:17" s="37" customFormat="1" ht="15.75" customHeight="1" x14ac:dyDescent="0.2">
      <c r="A120" s="48"/>
      <c r="B120" s="52"/>
      <c r="C120" s="60"/>
      <c r="D120" s="39"/>
      <c r="E120" s="44"/>
      <c r="F120" s="60"/>
      <c r="G120" s="52"/>
      <c r="H120" s="60"/>
      <c r="I120" s="61"/>
      <c r="L120" s="38"/>
      <c r="M120" s="8"/>
      <c r="O120" s="69"/>
      <c r="P120" s="69"/>
    </row>
    <row r="121" spans="1:17" s="37" customFormat="1" ht="15.75" customHeight="1" x14ac:dyDescent="0.2">
      <c r="A121" s="48"/>
      <c r="B121" s="52"/>
      <c r="C121" s="60"/>
      <c r="D121" s="39"/>
      <c r="E121" s="44"/>
      <c r="F121" s="60"/>
      <c r="G121" s="52"/>
      <c r="H121" s="60"/>
      <c r="I121" s="61"/>
      <c r="L121" s="38"/>
      <c r="M121" s="8"/>
      <c r="O121" s="69"/>
      <c r="P121" s="69"/>
    </row>
    <row r="122" spans="1:17" s="37" customFormat="1" ht="15.75" customHeight="1" x14ac:dyDescent="0.2">
      <c r="A122" s="48"/>
      <c r="B122" s="52"/>
      <c r="C122" s="60"/>
      <c r="D122" s="39"/>
      <c r="E122" s="44"/>
      <c r="F122" s="60"/>
      <c r="G122" s="52"/>
      <c r="H122" s="60"/>
      <c r="I122" s="61"/>
      <c r="L122" s="38"/>
      <c r="M122" s="8"/>
      <c r="O122" s="69"/>
      <c r="P122" s="69"/>
    </row>
    <row r="123" spans="1:17" s="37" customFormat="1" ht="15.75" customHeight="1" x14ac:dyDescent="0.2">
      <c r="A123" s="48"/>
      <c r="B123" s="52"/>
      <c r="C123" s="60"/>
      <c r="D123" s="39"/>
      <c r="E123" s="44"/>
      <c r="F123" s="60"/>
      <c r="G123" s="52"/>
      <c r="H123" s="60"/>
      <c r="I123" s="61"/>
      <c r="L123" s="38"/>
      <c r="M123" s="8"/>
      <c r="O123" s="69"/>
      <c r="P123" s="69"/>
    </row>
    <row r="124" spans="1:17" s="37" customFormat="1" ht="15.75" customHeight="1" x14ac:dyDescent="0.2">
      <c r="A124" s="48"/>
      <c r="B124" s="52"/>
      <c r="C124" s="60"/>
      <c r="D124" s="39"/>
      <c r="E124" s="44"/>
      <c r="F124" s="60"/>
      <c r="G124" s="52"/>
      <c r="H124" s="60"/>
      <c r="I124" s="61"/>
      <c r="L124" s="38"/>
      <c r="M124" s="8"/>
      <c r="O124" s="69"/>
      <c r="P124" s="69"/>
    </row>
    <row r="125" spans="1:17" s="37" customFormat="1" ht="15.75" customHeight="1" x14ac:dyDescent="0.2">
      <c r="A125" s="48"/>
      <c r="B125" s="52"/>
      <c r="C125" s="60"/>
      <c r="D125" s="39"/>
      <c r="E125" s="44"/>
      <c r="F125" s="60"/>
      <c r="G125" s="52"/>
      <c r="H125" s="60"/>
      <c r="I125" s="61"/>
      <c r="L125" s="38"/>
      <c r="M125" s="8"/>
      <c r="O125" s="69"/>
      <c r="P125" s="69"/>
    </row>
    <row r="126" spans="1:17" s="37" customFormat="1" ht="15.75" customHeight="1" x14ac:dyDescent="0.2">
      <c r="A126" s="48"/>
      <c r="B126" s="52"/>
      <c r="C126" s="60"/>
      <c r="D126" s="39"/>
      <c r="E126" s="44"/>
      <c r="F126" s="60"/>
      <c r="G126" s="52"/>
      <c r="H126" s="60"/>
      <c r="I126" s="61"/>
      <c r="L126" s="38"/>
      <c r="M126" s="8"/>
      <c r="O126" s="69"/>
      <c r="P126" s="69"/>
    </row>
    <row r="127" spans="1:17" s="37" customFormat="1" ht="15.75" customHeight="1" x14ac:dyDescent="0.2">
      <c r="A127" s="48"/>
      <c r="B127" s="52"/>
      <c r="C127" s="60"/>
      <c r="D127" s="39"/>
      <c r="E127" s="44"/>
      <c r="F127" s="60"/>
      <c r="G127" s="52"/>
      <c r="H127" s="60"/>
      <c r="I127" s="61"/>
      <c r="L127" s="38"/>
      <c r="M127" s="8"/>
      <c r="O127" s="69"/>
      <c r="P127" s="69"/>
    </row>
    <row r="128" spans="1:17" s="37" customFormat="1" ht="15.75" customHeight="1" x14ac:dyDescent="0.2">
      <c r="A128" s="48"/>
      <c r="B128" s="52"/>
      <c r="C128" s="60"/>
      <c r="D128" s="39"/>
      <c r="E128" s="44"/>
      <c r="F128" s="60"/>
      <c r="G128" s="52"/>
      <c r="H128" s="60"/>
      <c r="I128" s="61"/>
      <c r="L128" s="38"/>
      <c r="M128" s="8"/>
      <c r="O128" s="69"/>
      <c r="P128" s="69"/>
    </row>
    <row r="129" spans="1:16" s="37" customFormat="1" ht="15.75" customHeight="1" thickBot="1" x14ac:dyDescent="0.25">
      <c r="A129" s="49"/>
      <c r="B129" s="50"/>
      <c r="C129" s="64"/>
      <c r="D129" s="42"/>
      <c r="E129" s="51"/>
      <c r="F129" s="64"/>
      <c r="G129" s="50"/>
      <c r="H129" s="64"/>
      <c r="I129" s="65"/>
      <c r="L129" s="38"/>
      <c r="M129" s="8"/>
      <c r="O129" s="69"/>
      <c r="P129" s="69"/>
    </row>
    <row r="130" spans="1:16" s="29" customFormat="1" ht="19.5" customHeight="1" thickBot="1" x14ac:dyDescent="0.25">
      <c r="A130" s="144"/>
      <c r="B130" s="145"/>
      <c r="C130" s="144"/>
      <c r="D130" s="145"/>
      <c r="E130" s="146"/>
      <c r="F130" s="111"/>
      <c r="G130" s="113"/>
      <c r="H130" s="31"/>
      <c r="I130" s="79"/>
    </row>
    <row r="131" spans="1:16" x14ac:dyDescent="0.25">
      <c r="C131" s="8"/>
      <c r="D131" s="13"/>
      <c r="E131" s="32"/>
      <c r="F131" s="16"/>
      <c r="G131" s="15"/>
      <c r="I131" s="28"/>
      <c r="J131" s="22"/>
    </row>
    <row r="132" spans="1:16" x14ac:dyDescent="0.25">
      <c r="C132" s="8"/>
      <c r="D132" s="13"/>
      <c r="E132" s="14"/>
      <c r="F132" s="14"/>
      <c r="G132" s="15"/>
      <c r="I132" s="28"/>
      <c r="J132" s="22"/>
    </row>
    <row r="133" spans="1:16" ht="16.5" thickBot="1" x14ac:dyDescent="0.3">
      <c r="A133" s="5"/>
      <c r="G133" s="15"/>
      <c r="I133" s="82"/>
      <c r="J133" s="22"/>
    </row>
    <row r="134" spans="1:16" ht="103.5" customHeight="1" thickBot="1" x14ac:dyDescent="0.3">
      <c r="A134" s="165"/>
      <c r="B134" s="166"/>
      <c r="C134" s="78"/>
      <c r="D134" s="78"/>
      <c r="E134" s="78"/>
      <c r="F134" s="78"/>
      <c r="G134" s="78"/>
      <c r="H134" s="78"/>
      <c r="I134" s="75"/>
    </row>
    <row r="135" spans="1:16" s="30" customFormat="1" ht="13.5" customHeight="1" thickBot="1" x14ac:dyDescent="0.25">
      <c r="A135" s="167"/>
      <c r="B135" s="168"/>
      <c r="C135" s="80"/>
      <c r="D135" s="80"/>
      <c r="E135" s="80"/>
      <c r="F135" s="80"/>
      <c r="G135" s="80"/>
      <c r="H135" s="80"/>
      <c r="I135" s="81"/>
    </row>
    <row r="136" spans="1:16" s="37" customFormat="1" ht="15.75" customHeight="1" x14ac:dyDescent="0.2">
      <c r="A136" s="45"/>
      <c r="B136" s="46"/>
      <c r="C136" s="62"/>
      <c r="D136" s="40"/>
      <c r="E136" s="47"/>
      <c r="F136" s="62"/>
      <c r="G136" s="46"/>
      <c r="H136" s="62"/>
      <c r="I136" s="63"/>
    </row>
    <row r="137" spans="1:16" s="37" customFormat="1" ht="15.75" customHeight="1" x14ac:dyDescent="0.2">
      <c r="A137" s="48"/>
      <c r="B137" s="52"/>
      <c r="C137" s="60"/>
      <c r="D137" s="39"/>
      <c r="E137" s="44"/>
      <c r="F137" s="60"/>
      <c r="G137" s="52"/>
      <c r="H137" s="60"/>
      <c r="I137" s="61"/>
    </row>
    <row r="138" spans="1:16" s="37" customFormat="1" ht="15.75" customHeight="1" x14ac:dyDescent="0.2">
      <c r="A138" s="48"/>
      <c r="B138" s="52"/>
      <c r="C138" s="60"/>
      <c r="D138" s="39"/>
      <c r="E138" s="44"/>
      <c r="F138" s="60"/>
      <c r="G138" s="52"/>
      <c r="H138" s="60"/>
      <c r="I138" s="61"/>
    </row>
    <row r="139" spans="1:16" s="37" customFormat="1" ht="15.75" customHeight="1" x14ac:dyDescent="0.2">
      <c r="A139" s="48"/>
      <c r="B139" s="52"/>
      <c r="C139" s="60"/>
      <c r="D139" s="39"/>
      <c r="E139" s="44"/>
      <c r="F139" s="60"/>
      <c r="G139" s="52"/>
      <c r="H139" s="60"/>
      <c r="I139" s="61"/>
    </row>
    <row r="140" spans="1:16" s="37" customFormat="1" ht="15.75" customHeight="1" x14ac:dyDescent="0.2">
      <c r="A140" s="48"/>
      <c r="B140" s="52"/>
      <c r="C140" s="60"/>
      <c r="D140" s="39"/>
      <c r="E140" s="44"/>
      <c r="F140" s="60"/>
      <c r="G140" s="52"/>
      <c r="H140" s="60"/>
      <c r="I140" s="61"/>
    </row>
    <row r="141" spans="1:16" s="37" customFormat="1" ht="15.75" customHeight="1" x14ac:dyDescent="0.2">
      <c r="A141" s="48"/>
      <c r="B141" s="52"/>
      <c r="C141" s="60"/>
      <c r="D141" s="39"/>
      <c r="E141" s="44"/>
      <c r="F141" s="60"/>
      <c r="G141" s="52"/>
      <c r="H141" s="60"/>
      <c r="I141" s="61"/>
    </row>
    <row r="142" spans="1:16" s="37" customFormat="1" ht="15.75" customHeight="1" x14ac:dyDescent="0.2">
      <c r="A142" s="48"/>
      <c r="B142" s="52"/>
      <c r="C142" s="60"/>
      <c r="D142" s="39"/>
      <c r="E142" s="44"/>
      <c r="F142" s="60"/>
      <c r="G142" s="52"/>
      <c r="H142" s="60"/>
      <c r="I142" s="61"/>
    </row>
    <row r="143" spans="1:16" s="37" customFormat="1" ht="15.75" customHeight="1" x14ac:dyDescent="0.2">
      <c r="A143" s="48"/>
      <c r="B143" s="52"/>
      <c r="C143" s="60"/>
      <c r="D143" s="39"/>
      <c r="E143" s="44"/>
      <c r="F143" s="60"/>
      <c r="G143" s="52"/>
      <c r="H143" s="60"/>
      <c r="I143" s="61"/>
    </row>
    <row r="144" spans="1:16" s="37" customFormat="1" ht="15.75" customHeight="1" x14ac:dyDescent="0.2">
      <c r="A144" s="48"/>
      <c r="B144" s="52"/>
      <c r="C144" s="60"/>
      <c r="D144" s="39"/>
      <c r="E144" s="44"/>
      <c r="F144" s="60"/>
      <c r="G144" s="52"/>
      <c r="H144" s="60"/>
      <c r="I144" s="61"/>
    </row>
    <row r="145" spans="1:9" s="37" customFormat="1" ht="15.75" customHeight="1" x14ac:dyDescent="0.2">
      <c r="A145" s="48"/>
      <c r="B145" s="52"/>
      <c r="C145" s="60"/>
      <c r="D145" s="39"/>
      <c r="E145" s="44"/>
      <c r="F145" s="60"/>
      <c r="G145" s="52"/>
      <c r="H145" s="60"/>
      <c r="I145" s="61"/>
    </row>
    <row r="146" spans="1:9" s="37" customFormat="1" ht="15.75" customHeight="1" x14ac:dyDescent="0.2">
      <c r="A146" s="48"/>
      <c r="B146" s="52"/>
      <c r="C146" s="60"/>
      <c r="D146" s="39"/>
      <c r="E146" s="44"/>
      <c r="F146" s="60"/>
      <c r="G146" s="52"/>
      <c r="H146" s="60"/>
      <c r="I146" s="61"/>
    </row>
    <row r="147" spans="1:9" s="37" customFormat="1" ht="15.75" customHeight="1" x14ac:dyDescent="0.2">
      <c r="A147" s="48"/>
      <c r="B147" s="52"/>
      <c r="C147" s="60"/>
      <c r="D147" s="39"/>
      <c r="E147" s="44"/>
      <c r="F147" s="60"/>
      <c r="G147" s="52"/>
      <c r="H147" s="60"/>
      <c r="I147" s="61"/>
    </row>
    <row r="148" spans="1:9" s="37" customFormat="1" ht="15.75" customHeight="1" x14ac:dyDescent="0.2">
      <c r="A148" s="48"/>
      <c r="B148" s="52"/>
      <c r="C148" s="60"/>
      <c r="D148" s="39"/>
      <c r="E148" s="44"/>
      <c r="F148" s="60"/>
      <c r="G148" s="52"/>
      <c r="H148" s="60"/>
      <c r="I148" s="61"/>
    </row>
    <row r="149" spans="1:9" s="37" customFormat="1" ht="15.75" customHeight="1" x14ac:dyDescent="0.2">
      <c r="A149" s="48"/>
      <c r="B149" s="52"/>
      <c r="C149" s="60"/>
      <c r="D149" s="39"/>
      <c r="E149" s="44"/>
      <c r="F149" s="60"/>
      <c r="G149" s="52"/>
      <c r="H149" s="60"/>
      <c r="I149" s="61"/>
    </row>
    <row r="150" spans="1:9" s="37" customFormat="1" ht="15.75" customHeight="1" x14ac:dyDescent="0.2">
      <c r="A150" s="48"/>
      <c r="B150" s="52"/>
      <c r="C150" s="60"/>
      <c r="D150" s="39"/>
      <c r="E150" s="44"/>
      <c r="F150" s="60"/>
      <c r="G150" s="52"/>
      <c r="H150" s="60"/>
      <c r="I150" s="61"/>
    </row>
    <row r="151" spans="1:9" s="37" customFormat="1" ht="15.75" customHeight="1" x14ac:dyDescent="0.2">
      <c r="A151" s="48"/>
      <c r="B151" s="52"/>
      <c r="C151" s="60"/>
      <c r="D151" s="39"/>
      <c r="E151" s="44"/>
      <c r="F151" s="60"/>
      <c r="G151" s="52"/>
      <c r="H151" s="60"/>
      <c r="I151" s="61"/>
    </row>
    <row r="152" spans="1:9" s="37" customFormat="1" ht="15.75" customHeight="1" x14ac:dyDescent="0.2">
      <c r="A152" s="48"/>
      <c r="B152" s="52"/>
      <c r="C152" s="60"/>
      <c r="D152" s="39"/>
      <c r="E152" s="44"/>
      <c r="F152" s="60"/>
      <c r="G152" s="52"/>
      <c r="H152" s="60"/>
      <c r="I152" s="61"/>
    </row>
    <row r="153" spans="1:9" s="37" customFormat="1" ht="15.75" customHeight="1" x14ac:dyDescent="0.2">
      <c r="A153" s="48"/>
      <c r="B153" s="52"/>
      <c r="C153" s="60"/>
      <c r="D153" s="39"/>
      <c r="E153" s="44"/>
      <c r="F153" s="60"/>
      <c r="G153" s="52"/>
      <c r="H153" s="60"/>
      <c r="I153" s="61"/>
    </row>
    <row r="154" spans="1:9" s="37" customFormat="1" ht="15.75" customHeight="1" x14ac:dyDescent="0.2">
      <c r="A154" s="48"/>
      <c r="B154" s="52"/>
      <c r="C154" s="60"/>
      <c r="D154" s="39"/>
      <c r="E154" s="44"/>
      <c r="F154" s="60"/>
      <c r="G154" s="52"/>
      <c r="H154" s="60"/>
      <c r="I154" s="61"/>
    </row>
    <row r="155" spans="1:9" s="37" customFormat="1" ht="15.75" customHeight="1" x14ac:dyDescent="0.2">
      <c r="A155" s="48"/>
      <c r="B155" s="52"/>
      <c r="C155" s="60"/>
      <c r="D155" s="39"/>
      <c r="E155" s="44"/>
      <c r="F155" s="60"/>
      <c r="G155" s="52"/>
      <c r="H155" s="60"/>
      <c r="I155" s="61"/>
    </row>
    <row r="156" spans="1:9" s="37" customFormat="1" ht="15.75" customHeight="1" x14ac:dyDescent="0.2">
      <c r="A156" s="48"/>
      <c r="B156" s="52"/>
      <c r="C156" s="60"/>
      <c r="D156" s="39"/>
      <c r="E156" s="44"/>
      <c r="F156" s="60"/>
      <c r="G156" s="52"/>
      <c r="H156" s="60"/>
      <c r="I156" s="61"/>
    </row>
    <row r="157" spans="1:9" s="37" customFormat="1" ht="15.75" customHeight="1" x14ac:dyDescent="0.2">
      <c r="A157" s="48"/>
      <c r="B157" s="52"/>
      <c r="C157" s="60"/>
      <c r="D157" s="39"/>
      <c r="E157" s="44"/>
      <c r="F157" s="60"/>
      <c r="G157" s="52"/>
      <c r="H157" s="60"/>
      <c r="I157" s="61"/>
    </row>
    <row r="158" spans="1:9" s="37" customFormat="1" ht="15.75" customHeight="1" x14ac:dyDescent="0.2">
      <c r="A158" s="48"/>
      <c r="B158" s="52"/>
      <c r="C158" s="60"/>
      <c r="D158" s="39"/>
      <c r="E158" s="44"/>
      <c r="F158" s="60"/>
      <c r="G158" s="52"/>
      <c r="H158" s="60"/>
      <c r="I158" s="61"/>
    </row>
    <row r="159" spans="1:9" s="37" customFormat="1" ht="15.75" customHeight="1" x14ac:dyDescent="0.2">
      <c r="A159" s="48"/>
      <c r="B159" s="52"/>
      <c r="C159" s="60"/>
      <c r="D159" s="39"/>
      <c r="E159" s="44"/>
      <c r="F159" s="60"/>
      <c r="G159" s="52"/>
      <c r="H159" s="60"/>
      <c r="I159" s="61"/>
    </row>
    <row r="160" spans="1:9" s="37" customFormat="1" ht="15.75" customHeight="1" x14ac:dyDescent="0.2">
      <c r="A160" s="48"/>
      <c r="B160" s="52"/>
      <c r="C160" s="60"/>
      <c r="D160" s="39"/>
      <c r="E160" s="44"/>
      <c r="F160" s="60"/>
      <c r="G160" s="52"/>
      <c r="H160" s="60"/>
      <c r="I160" s="61"/>
    </row>
    <row r="161" spans="1:10" s="37" customFormat="1" ht="15.75" customHeight="1" x14ac:dyDescent="0.2">
      <c r="A161" s="48"/>
      <c r="B161" s="52"/>
      <c r="C161" s="60"/>
      <c r="D161" s="39"/>
      <c r="E161" s="44"/>
      <c r="F161" s="60"/>
      <c r="G161" s="52"/>
      <c r="H161" s="60"/>
      <c r="I161" s="61"/>
    </row>
    <row r="162" spans="1:10" s="37" customFormat="1" ht="15.75" customHeight="1" x14ac:dyDescent="0.2">
      <c r="A162" s="48"/>
      <c r="B162" s="52"/>
      <c r="C162" s="60"/>
      <c r="D162" s="39"/>
      <c r="E162" s="44"/>
      <c r="F162" s="60"/>
      <c r="G162" s="52"/>
      <c r="H162" s="60"/>
      <c r="I162" s="61"/>
    </row>
    <row r="163" spans="1:10" s="37" customFormat="1" ht="15.75" customHeight="1" x14ac:dyDescent="0.2">
      <c r="A163" s="48"/>
      <c r="B163" s="52"/>
      <c r="C163" s="60"/>
      <c r="D163" s="39"/>
      <c r="E163" s="44"/>
      <c r="F163" s="60"/>
      <c r="G163" s="52"/>
      <c r="H163" s="60"/>
      <c r="I163" s="61"/>
    </row>
    <row r="164" spans="1:10" s="37" customFormat="1" ht="15.75" customHeight="1" x14ac:dyDescent="0.2">
      <c r="A164" s="48"/>
      <c r="B164" s="52"/>
      <c r="C164" s="60"/>
      <c r="D164" s="39"/>
      <c r="E164" s="44"/>
      <c r="F164" s="60"/>
      <c r="G164" s="52"/>
      <c r="H164" s="60"/>
      <c r="I164" s="61"/>
    </row>
    <row r="165" spans="1:10" s="37" customFormat="1" ht="15.75" customHeight="1" x14ac:dyDescent="0.2">
      <c r="A165" s="48"/>
      <c r="B165" s="52"/>
      <c r="C165" s="60"/>
      <c r="D165" s="39"/>
      <c r="E165" s="44"/>
      <c r="F165" s="60"/>
      <c r="G165" s="52"/>
      <c r="H165" s="60"/>
      <c r="I165" s="61"/>
    </row>
    <row r="166" spans="1:10" s="37" customFormat="1" ht="15.75" customHeight="1" thickBot="1" x14ac:dyDescent="0.25">
      <c r="A166" s="49"/>
      <c r="B166" s="50"/>
      <c r="C166" s="64"/>
      <c r="D166" s="42"/>
      <c r="E166" s="51"/>
      <c r="F166" s="64"/>
      <c r="G166" s="50"/>
      <c r="H166" s="64"/>
      <c r="I166" s="65"/>
    </row>
    <row r="167" spans="1:10" s="29" customFormat="1" ht="19.5" customHeight="1" thickBot="1" x14ac:dyDescent="0.25">
      <c r="A167" s="144"/>
      <c r="B167" s="146"/>
      <c r="C167" s="144"/>
      <c r="D167" s="145"/>
      <c r="E167" s="146"/>
      <c r="F167" s="114"/>
      <c r="G167" s="112"/>
      <c r="H167" s="31"/>
      <c r="I167" s="79"/>
    </row>
    <row r="168" spans="1:10" x14ac:dyDescent="0.25">
      <c r="A168" s="12"/>
      <c r="B168" s="12"/>
      <c r="C168" s="18"/>
      <c r="D168" s="17"/>
      <c r="E168" s="13"/>
      <c r="F168" s="19"/>
      <c r="G168" s="12"/>
      <c r="H168" s="23"/>
      <c r="I168" s="24"/>
    </row>
    <row r="169" spans="1:10" ht="15.75" customHeight="1" x14ac:dyDescent="0.25">
      <c r="A169" s="27"/>
      <c r="B169" s="27"/>
      <c r="C169" s="27"/>
      <c r="D169" s="27"/>
      <c r="E169" s="27"/>
      <c r="F169" s="27"/>
      <c r="G169" s="27"/>
      <c r="H169" s="27"/>
      <c r="I169" s="27"/>
      <c r="J169" s="27"/>
    </row>
    <row r="170" spans="1:10" s="33" customFormat="1" ht="16.5" thickBot="1" x14ac:dyDescent="0.3">
      <c r="A170" s="5"/>
      <c r="G170" s="15"/>
      <c r="I170" s="82"/>
      <c r="J170" s="22"/>
    </row>
    <row r="171" spans="1:10" s="33" customFormat="1" ht="103.5" customHeight="1" thickBot="1" x14ac:dyDescent="0.3">
      <c r="A171" s="165"/>
      <c r="B171" s="166"/>
      <c r="C171" s="78"/>
      <c r="D171" s="78"/>
      <c r="E171" s="78"/>
      <c r="F171" s="78"/>
      <c r="G171" s="78"/>
      <c r="H171" s="78"/>
      <c r="I171" s="75"/>
    </row>
    <row r="172" spans="1:10" s="37" customFormat="1" ht="13.5" customHeight="1" thickBot="1" x14ac:dyDescent="0.25">
      <c r="A172" s="167"/>
      <c r="B172" s="168"/>
      <c r="C172" s="80"/>
      <c r="D172" s="80"/>
      <c r="E172" s="80"/>
      <c r="F172" s="80"/>
      <c r="G172" s="80"/>
      <c r="H172" s="80"/>
      <c r="I172" s="81"/>
    </row>
    <row r="173" spans="1:10" s="37" customFormat="1" ht="15.75" customHeight="1" x14ac:dyDescent="0.2">
      <c r="A173" s="45"/>
      <c r="B173" s="46"/>
      <c r="C173" s="62"/>
      <c r="D173" s="40"/>
      <c r="E173" s="47"/>
      <c r="F173" s="62"/>
      <c r="G173" s="46"/>
      <c r="H173" s="62"/>
      <c r="I173" s="63"/>
    </row>
    <row r="174" spans="1:10" s="37" customFormat="1" ht="15.75" customHeight="1" x14ac:dyDescent="0.2">
      <c r="A174" s="48"/>
      <c r="B174" s="52"/>
      <c r="C174" s="60"/>
      <c r="D174" s="39"/>
      <c r="E174" s="44"/>
      <c r="F174" s="60"/>
      <c r="G174" s="52"/>
      <c r="H174" s="60"/>
      <c r="I174" s="61"/>
    </row>
    <row r="175" spans="1:10" s="37" customFormat="1" ht="15.75" customHeight="1" x14ac:dyDescent="0.2">
      <c r="A175" s="48"/>
      <c r="B175" s="52"/>
      <c r="C175" s="60"/>
      <c r="D175" s="39"/>
      <c r="E175" s="44"/>
      <c r="F175" s="60"/>
      <c r="G175" s="52"/>
      <c r="H175" s="60"/>
      <c r="I175" s="61"/>
    </row>
    <row r="176" spans="1:10" s="37" customFormat="1" ht="15.75" customHeight="1" x14ac:dyDescent="0.2">
      <c r="A176" s="48"/>
      <c r="B176" s="52"/>
      <c r="C176" s="60"/>
      <c r="D176" s="39"/>
      <c r="E176" s="44"/>
      <c r="F176" s="60"/>
      <c r="G176" s="52"/>
      <c r="H176" s="60"/>
      <c r="I176" s="61"/>
    </row>
    <row r="177" spans="1:9" s="37" customFormat="1" ht="15.75" customHeight="1" x14ac:dyDescent="0.2">
      <c r="A177" s="48"/>
      <c r="B177" s="52"/>
      <c r="C177" s="60"/>
      <c r="D177" s="39"/>
      <c r="E177" s="44"/>
      <c r="F177" s="60"/>
      <c r="G177" s="52"/>
      <c r="H177" s="60"/>
      <c r="I177" s="61"/>
    </row>
    <row r="178" spans="1:9" s="37" customFormat="1" ht="15.75" customHeight="1" x14ac:dyDescent="0.2">
      <c r="A178" s="48"/>
      <c r="B178" s="52"/>
      <c r="C178" s="60"/>
      <c r="D178" s="39"/>
      <c r="E178" s="44"/>
      <c r="F178" s="60"/>
      <c r="G178" s="52"/>
      <c r="H178" s="60"/>
      <c r="I178" s="61"/>
    </row>
    <row r="179" spans="1:9" s="37" customFormat="1" ht="15.75" customHeight="1" x14ac:dyDescent="0.2">
      <c r="A179" s="48"/>
      <c r="B179" s="52"/>
      <c r="C179" s="60"/>
      <c r="D179" s="39"/>
      <c r="E179" s="44"/>
      <c r="F179" s="60"/>
      <c r="G179" s="52"/>
      <c r="H179" s="60"/>
      <c r="I179" s="61"/>
    </row>
    <row r="180" spans="1:9" s="37" customFormat="1" ht="15.75" customHeight="1" x14ac:dyDescent="0.2">
      <c r="A180" s="48"/>
      <c r="B180" s="52"/>
      <c r="C180" s="60"/>
      <c r="D180" s="39"/>
      <c r="E180" s="44"/>
      <c r="F180" s="60"/>
      <c r="G180" s="52"/>
      <c r="H180" s="60"/>
      <c r="I180" s="61"/>
    </row>
    <row r="181" spans="1:9" s="37" customFormat="1" ht="15.75" customHeight="1" x14ac:dyDescent="0.2">
      <c r="A181" s="48"/>
      <c r="B181" s="52"/>
      <c r="C181" s="60"/>
      <c r="D181" s="39"/>
      <c r="E181" s="44"/>
      <c r="F181" s="60"/>
      <c r="G181" s="52"/>
      <c r="H181" s="60"/>
      <c r="I181" s="61"/>
    </row>
    <row r="182" spans="1:9" s="37" customFormat="1" ht="15.75" customHeight="1" x14ac:dyDescent="0.2">
      <c r="A182" s="48"/>
      <c r="B182" s="52"/>
      <c r="C182" s="60"/>
      <c r="D182" s="39"/>
      <c r="E182" s="44"/>
      <c r="F182" s="60"/>
      <c r="G182" s="52"/>
      <c r="H182" s="60"/>
      <c r="I182" s="61"/>
    </row>
    <row r="183" spans="1:9" s="37" customFormat="1" ht="15.75" customHeight="1" x14ac:dyDescent="0.2">
      <c r="A183" s="48"/>
      <c r="B183" s="52"/>
      <c r="C183" s="60"/>
      <c r="D183" s="39"/>
      <c r="E183" s="44"/>
      <c r="F183" s="60"/>
      <c r="G183" s="52"/>
      <c r="H183" s="60"/>
      <c r="I183" s="61"/>
    </row>
    <row r="184" spans="1:9" s="37" customFormat="1" ht="15.75" customHeight="1" x14ac:dyDescent="0.2">
      <c r="A184" s="48"/>
      <c r="B184" s="52"/>
      <c r="C184" s="60"/>
      <c r="D184" s="39"/>
      <c r="E184" s="44"/>
      <c r="F184" s="60"/>
      <c r="G184" s="52"/>
      <c r="H184" s="60"/>
      <c r="I184" s="61"/>
    </row>
    <row r="185" spans="1:9" s="37" customFormat="1" ht="15.75" customHeight="1" x14ac:dyDescent="0.2">
      <c r="A185" s="48"/>
      <c r="B185" s="52"/>
      <c r="C185" s="60"/>
      <c r="D185" s="39"/>
      <c r="E185" s="44"/>
      <c r="F185" s="60"/>
      <c r="G185" s="52"/>
      <c r="H185" s="60"/>
      <c r="I185" s="61"/>
    </row>
    <row r="186" spans="1:9" s="37" customFormat="1" ht="15.75" customHeight="1" x14ac:dyDescent="0.2">
      <c r="A186" s="48"/>
      <c r="B186" s="52"/>
      <c r="C186" s="60"/>
      <c r="D186" s="39"/>
      <c r="E186" s="44"/>
      <c r="F186" s="60"/>
      <c r="G186" s="52"/>
      <c r="H186" s="60"/>
      <c r="I186" s="61"/>
    </row>
    <row r="187" spans="1:9" s="37" customFormat="1" ht="15.75" customHeight="1" x14ac:dyDescent="0.2">
      <c r="A187" s="48"/>
      <c r="B187" s="52"/>
      <c r="C187" s="60"/>
      <c r="D187" s="39"/>
      <c r="E187" s="44"/>
      <c r="F187" s="60"/>
      <c r="G187" s="52"/>
      <c r="H187" s="60"/>
      <c r="I187" s="61"/>
    </row>
    <row r="188" spans="1:9" s="37" customFormat="1" ht="15.75" customHeight="1" x14ac:dyDescent="0.2">
      <c r="A188" s="48"/>
      <c r="B188" s="52"/>
      <c r="C188" s="60"/>
      <c r="D188" s="39"/>
      <c r="E188" s="44"/>
      <c r="F188" s="60"/>
      <c r="G188" s="52"/>
      <c r="H188" s="60"/>
      <c r="I188" s="61"/>
    </row>
    <row r="189" spans="1:9" s="37" customFormat="1" ht="15.75" customHeight="1" x14ac:dyDescent="0.2">
      <c r="A189" s="48"/>
      <c r="B189" s="52"/>
      <c r="C189" s="60"/>
      <c r="D189" s="39"/>
      <c r="E189" s="44"/>
      <c r="F189" s="60"/>
      <c r="G189" s="52"/>
      <c r="H189" s="60"/>
      <c r="I189" s="61"/>
    </row>
    <row r="190" spans="1:9" s="37" customFormat="1" ht="15.75" customHeight="1" x14ac:dyDescent="0.2">
      <c r="A190" s="48"/>
      <c r="B190" s="52"/>
      <c r="C190" s="60"/>
      <c r="D190" s="39"/>
      <c r="E190" s="44"/>
      <c r="F190" s="60"/>
      <c r="G190" s="52"/>
      <c r="H190" s="60"/>
      <c r="I190" s="61"/>
    </row>
    <row r="191" spans="1:9" s="37" customFormat="1" ht="15.75" customHeight="1" x14ac:dyDescent="0.2">
      <c r="A191" s="48"/>
      <c r="B191" s="52"/>
      <c r="C191" s="60"/>
      <c r="D191" s="39"/>
      <c r="E191" s="44"/>
      <c r="F191" s="60"/>
      <c r="G191" s="52"/>
      <c r="H191" s="60"/>
      <c r="I191" s="61"/>
    </row>
    <row r="192" spans="1:9" s="37" customFormat="1" ht="15.75" customHeight="1" x14ac:dyDescent="0.2">
      <c r="A192" s="48"/>
      <c r="B192" s="52"/>
      <c r="C192" s="60"/>
      <c r="D192" s="39"/>
      <c r="E192" s="44"/>
      <c r="F192" s="60"/>
      <c r="G192" s="52"/>
      <c r="H192" s="60"/>
      <c r="I192" s="61"/>
    </row>
    <row r="193" spans="1:11" s="37" customFormat="1" ht="15.75" customHeight="1" x14ac:dyDescent="0.2">
      <c r="A193" s="48"/>
      <c r="B193" s="52"/>
      <c r="C193" s="60"/>
      <c r="D193" s="39"/>
      <c r="E193" s="44"/>
      <c r="F193" s="60"/>
      <c r="G193" s="52"/>
      <c r="H193" s="60"/>
      <c r="I193" s="61"/>
    </row>
    <row r="194" spans="1:11" s="37" customFormat="1" ht="15.75" customHeight="1" x14ac:dyDescent="0.2">
      <c r="A194" s="48"/>
      <c r="B194" s="52"/>
      <c r="C194" s="60"/>
      <c r="D194" s="39"/>
      <c r="E194" s="44"/>
      <c r="F194" s="60"/>
      <c r="G194" s="52"/>
      <c r="H194" s="60"/>
      <c r="I194" s="61"/>
    </row>
    <row r="195" spans="1:11" s="37" customFormat="1" ht="15.75" customHeight="1" x14ac:dyDescent="0.2">
      <c r="A195" s="48"/>
      <c r="B195" s="52"/>
      <c r="C195" s="60"/>
      <c r="D195" s="39"/>
      <c r="E195" s="44"/>
      <c r="F195" s="60"/>
      <c r="G195" s="52"/>
      <c r="H195" s="60"/>
      <c r="I195" s="61"/>
    </row>
    <row r="196" spans="1:11" s="37" customFormat="1" ht="15.75" customHeight="1" x14ac:dyDescent="0.2">
      <c r="A196" s="48"/>
      <c r="B196" s="52"/>
      <c r="C196" s="60"/>
      <c r="D196" s="39"/>
      <c r="E196" s="44"/>
      <c r="F196" s="60"/>
      <c r="G196" s="52"/>
      <c r="H196" s="60"/>
      <c r="I196" s="61"/>
    </row>
    <row r="197" spans="1:11" s="37" customFormat="1" ht="15.75" customHeight="1" x14ac:dyDescent="0.2">
      <c r="A197" s="48"/>
      <c r="B197" s="52"/>
      <c r="C197" s="60"/>
      <c r="D197" s="39"/>
      <c r="E197" s="44"/>
      <c r="F197" s="60"/>
      <c r="G197" s="52"/>
      <c r="H197" s="60"/>
      <c r="I197" s="61"/>
    </row>
    <row r="198" spans="1:11" s="37" customFormat="1" ht="15.75" customHeight="1" x14ac:dyDescent="0.2">
      <c r="A198" s="48"/>
      <c r="B198" s="52"/>
      <c r="C198" s="60"/>
      <c r="D198" s="39"/>
      <c r="E198" s="44"/>
      <c r="F198" s="60"/>
      <c r="G198" s="52"/>
      <c r="H198" s="60"/>
      <c r="I198" s="61"/>
    </row>
    <row r="199" spans="1:11" s="37" customFormat="1" ht="15.75" customHeight="1" x14ac:dyDescent="0.2">
      <c r="A199" s="48"/>
      <c r="B199" s="52"/>
      <c r="C199" s="60"/>
      <c r="D199" s="39"/>
      <c r="E199" s="44"/>
      <c r="F199" s="60"/>
      <c r="G199" s="52"/>
      <c r="H199" s="60"/>
      <c r="I199" s="61"/>
    </row>
    <row r="200" spans="1:11" s="37" customFormat="1" ht="15.75" customHeight="1" thickBot="1" x14ac:dyDescent="0.25">
      <c r="A200" s="49"/>
      <c r="B200" s="50"/>
      <c r="C200" s="64"/>
      <c r="D200" s="42"/>
      <c r="E200" s="51"/>
      <c r="F200" s="64"/>
      <c r="G200" s="50"/>
      <c r="H200" s="64"/>
      <c r="I200" s="65"/>
    </row>
    <row r="201" spans="1:11" s="29" customFormat="1" ht="19.5" customHeight="1" thickBot="1" x14ac:dyDescent="0.25">
      <c r="A201" s="144"/>
      <c r="B201" s="146"/>
      <c r="C201" s="144"/>
      <c r="D201" s="145"/>
      <c r="E201" s="146"/>
      <c r="F201" s="110"/>
      <c r="G201" s="112"/>
      <c r="H201" s="31"/>
      <c r="I201" s="79"/>
    </row>
    <row r="203" spans="1:11" ht="16.5" thickBot="1" x14ac:dyDescent="0.3"/>
    <row r="204" spans="1:11" ht="54" customHeight="1" thickBot="1" x14ac:dyDescent="0.3">
      <c r="A204" s="169"/>
      <c r="B204" s="170"/>
      <c r="C204" s="170"/>
      <c r="D204" s="170"/>
      <c r="E204" s="170"/>
      <c r="F204" s="171"/>
      <c r="G204" s="38"/>
      <c r="H204" s="14"/>
      <c r="I204" s="21"/>
      <c r="J204" s="21"/>
      <c r="K204" s="29"/>
    </row>
    <row r="205" spans="1:11" ht="35.1" customHeight="1" x14ac:dyDescent="0.25">
      <c r="A205" s="172"/>
      <c r="B205" s="173"/>
      <c r="C205" s="173"/>
      <c r="D205" s="174"/>
      <c r="E205" s="175"/>
      <c r="F205" s="176"/>
      <c r="G205" s="38"/>
      <c r="H205" s="14"/>
      <c r="I205" s="21"/>
      <c r="J205" s="21"/>
      <c r="K205" s="29"/>
    </row>
    <row r="206" spans="1:11" ht="35.1" customHeight="1" x14ac:dyDescent="0.25">
      <c r="A206" s="137"/>
      <c r="B206" s="138"/>
      <c r="C206" s="138"/>
      <c r="D206" s="139"/>
      <c r="E206" s="142"/>
      <c r="F206" s="143"/>
      <c r="G206" s="38"/>
      <c r="H206" s="14"/>
      <c r="I206" s="21"/>
      <c r="J206" s="21"/>
      <c r="K206" s="29"/>
    </row>
    <row r="207" spans="1:11" ht="35.1" customHeight="1" x14ac:dyDescent="0.25">
      <c r="A207" s="137"/>
      <c r="B207" s="138"/>
      <c r="C207" s="138"/>
      <c r="D207" s="139"/>
      <c r="E207" s="140"/>
      <c r="F207" s="141"/>
      <c r="G207" s="38"/>
      <c r="H207" s="14"/>
      <c r="I207" s="21"/>
      <c r="J207" s="21"/>
      <c r="K207" s="29"/>
    </row>
    <row r="208" spans="1:11" ht="35.1" customHeight="1" x14ac:dyDescent="0.25">
      <c r="A208" s="157"/>
      <c r="B208" s="158"/>
      <c r="C208" s="158"/>
      <c r="D208" s="159"/>
      <c r="E208" s="142"/>
      <c r="F208" s="143"/>
      <c r="G208" s="20"/>
      <c r="H208" s="20"/>
      <c r="I208" s="20"/>
      <c r="J208" s="20"/>
      <c r="K208" s="83"/>
    </row>
    <row r="209" spans="1:11" ht="35.1" customHeight="1" x14ac:dyDescent="0.25">
      <c r="A209" s="137"/>
      <c r="B209" s="138"/>
      <c r="C209" s="138"/>
      <c r="D209" s="139"/>
      <c r="E209" s="140"/>
      <c r="F209" s="141"/>
      <c r="G209" s="20"/>
      <c r="H209" s="20"/>
      <c r="I209" s="20"/>
      <c r="J209" s="20"/>
      <c r="K209" s="83"/>
    </row>
    <row r="210" spans="1:11" ht="35.1" customHeight="1" x14ac:dyDescent="0.25">
      <c r="A210" s="137"/>
      <c r="B210" s="138"/>
      <c r="C210" s="138"/>
      <c r="D210" s="139"/>
      <c r="E210" s="142"/>
      <c r="F210" s="143"/>
      <c r="G210" s="20"/>
      <c r="H210" s="20"/>
      <c r="I210" s="20"/>
      <c r="J210" s="20"/>
      <c r="K210" s="29"/>
    </row>
    <row r="211" spans="1:11" s="33" customFormat="1" ht="35.1" customHeight="1" thickBot="1" x14ac:dyDescent="0.3">
      <c r="A211" s="152"/>
      <c r="B211" s="153"/>
      <c r="C211" s="153"/>
      <c r="D211" s="154"/>
      <c r="E211" s="155"/>
      <c r="F211" s="156"/>
      <c r="G211" s="20"/>
      <c r="H211" s="20"/>
      <c r="I211" s="20"/>
      <c r="J211" s="20"/>
      <c r="K211" s="29"/>
    </row>
    <row r="212" spans="1:11" ht="35.1" customHeight="1" thickBot="1" x14ac:dyDescent="0.3">
      <c r="A212" s="147"/>
      <c r="B212" s="148"/>
      <c r="C212" s="148"/>
      <c r="D212" s="149"/>
      <c r="E212" s="150"/>
      <c r="F212" s="151"/>
      <c r="G212" s="29"/>
      <c r="H212" s="29"/>
      <c r="I212" s="29"/>
      <c r="J212" s="29"/>
      <c r="K212" s="29"/>
    </row>
    <row r="213" spans="1:11" ht="54" customHeight="1" x14ac:dyDescent="0.25">
      <c r="A213" s="160"/>
      <c r="B213" s="160"/>
      <c r="C213" s="160"/>
      <c r="D213" s="160"/>
      <c r="E213" s="160"/>
      <c r="F213" s="160"/>
      <c r="G213" s="160"/>
      <c r="H213" s="160"/>
      <c r="I213" s="160"/>
      <c r="J213" s="160"/>
      <c r="K213" s="160"/>
    </row>
  </sheetData>
  <mergeCells count="39">
    <mergeCell ref="K13:K37"/>
    <mergeCell ref="A213:K213"/>
    <mergeCell ref="G39:H39"/>
    <mergeCell ref="G93:H93"/>
    <mergeCell ref="A39:B39"/>
    <mergeCell ref="A8:B8"/>
    <mergeCell ref="A97:B97"/>
    <mergeCell ref="A98:B98"/>
    <mergeCell ref="A9:B9"/>
    <mergeCell ref="A93:B93"/>
    <mergeCell ref="A134:B134"/>
    <mergeCell ref="A135:B135"/>
    <mergeCell ref="A171:B171"/>
    <mergeCell ref="A172:B172"/>
    <mergeCell ref="A204:F204"/>
    <mergeCell ref="A205:D205"/>
    <mergeCell ref="E205:F205"/>
    <mergeCell ref="A212:D212"/>
    <mergeCell ref="E212:F212"/>
    <mergeCell ref="A211:D211"/>
    <mergeCell ref="E211:F211"/>
    <mergeCell ref="A206:D206"/>
    <mergeCell ref="E206:F206"/>
    <mergeCell ref="A207:D207"/>
    <mergeCell ref="E207:F207"/>
    <mergeCell ref="A208:D208"/>
    <mergeCell ref="E208:F208"/>
    <mergeCell ref="A42:B42"/>
    <mergeCell ref="A43:B43"/>
    <mergeCell ref="A209:D209"/>
    <mergeCell ref="E209:F209"/>
    <mergeCell ref="A210:D210"/>
    <mergeCell ref="E210:F210"/>
    <mergeCell ref="A130:B130"/>
    <mergeCell ref="A167:B167"/>
    <mergeCell ref="C130:E130"/>
    <mergeCell ref="C167:E167"/>
    <mergeCell ref="A201:B201"/>
    <mergeCell ref="C201:E201"/>
  </mergeCells>
  <conditionalFormatting sqref="E11:E38 F10:F38 J11:J39">
    <cfRule type="cellIs" dxfId="18" priority="19" operator="lessThan">
      <formula>0</formula>
    </cfRule>
  </conditionalFormatting>
  <conditionalFormatting sqref="D44:D92 F44:F93 J44:J93">
    <cfRule type="cellIs" dxfId="17" priority="18" operator="lessThan">
      <formula>0</formula>
    </cfRule>
  </conditionalFormatting>
  <conditionalFormatting sqref="E99:F129 F130 I99:I130">
    <cfRule type="cellIs" dxfId="16" priority="17" operator="lessThan">
      <formula>0</formula>
    </cfRule>
  </conditionalFormatting>
  <conditionalFormatting sqref="E136:F166 I136:I166 E173:F200 I173:I200">
    <cfRule type="cellIs" dxfId="15" priority="16" operator="lessThan">
      <formula>0</formula>
    </cfRule>
  </conditionalFormatting>
  <conditionalFormatting sqref="F39">
    <cfRule type="containsText" dxfId="14" priority="12" operator="containsText" text="ОШИБКА">
      <formula>NOT(ISERROR(SEARCH("ОШИБКА",F39)))</formula>
    </cfRule>
    <cfRule type="cellIs" dxfId="13" priority="14" operator="lessThan">
      <formula>0</formula>
    </cfRule>
  </conditionalFormatting>
  <conditionalFormatting sqref="J39">
    <cfRule type="containsText" dxfId="12" priority="13" operator="containsText" text="ошибка">
      <formula>NOT(ISERROR(SEARCH("ошибка",J39)))</formula>
    </cfRule>
  </conditionalFormatting>
  <conditionalFormatting sqref="I130">
    <cfRule type="containsText" dxfId="11" priority="11" operator="containsText" text="ошибка">
      <formula>NOT(ISERROR(SEARCH("ошибка",I130)))</formula>
    </cfRule>
  </conditionalFormatting>
  <conditionalFormatting sqref="I167">
    <cfRule type="containsText" dxfId="10" priority="8" operator="containsText" text="&quot;ошибка&quot;">
      <formula>NOT(ISERROR(SEARCH("""ошибка""",I167)))</formula>
    </cfRule>
    <cfRule type="cellIs" dxfId="9" priority="10" operator="lessThan">
      <formula>0</formula>
    </cfRule>
  </conditionalFormatting>
  <conditionalFormatting sqref="I167">
    <cfRule type="containsText" dxfId="8" priority="9" operator="containsText" text="ошибка">
      <formula>NOT(ISERROR(SEARCH("ошибка",I167)))</formula>
    </cfRule>
  </conditionalFormatting>
  <conditionalFormatting sqref="I201">
    <cfRule type="containsText" dxfId="7" priority="4" operator="containsText" text="&quot;ошибка&quot;">
      <formula>NOT(ISERROR(SEARCH("""ошибка""",I201)))</formula>
    </cfRule>
    <cfRule type="containsText" dxfId="6" priority="5" operator="containsText" text="&quot;ошибка&quot;">
      <formula>NOT(ISERROR(SEARCH("""ошибка""",I201)))</formula>
    </cfRule>
    <cfRule type="cellIs" dxfId="5" priority="7" operator="lessThan">
      <formula>0</formula>
    </cfRule>
  </conditionalFormatting>
  <conditionalFormatting sqref="I201">
    <cfRule type="containsText" dxfId="4" priority="6" operator="containsText" text="ошибка">
      <formula>NOT(ISERROR(SEARCH("ошибка",I201)))</formula>
    </cfRule>
  </conditionalFormatting>
  <conditionalFormatting sqref="J93">
    <cfRule type="containsText" dxfId="3" priority="1" operator="containsText" text="ошибка">
      <formula>NOT(ISERROR(SEARCH("ошибка",J93)))</formula>
    </cfRule>
    <cfRule type="containsText" dxfId="2" priority="2" operator="containsText" text="&quot;ошибка&quot;">
      <formula>NOT(ISERROR(SEARCH("""ошибка""",J93)))</formula>
    </cfRule>
    <cfRule type="containsText" dxfId="1" priority="3" operator="containsText" text="&quot;ошибка&quot;">
      <formula>NOT(ISERROR(SEARCH("""ошибка""",J93)))</formula>
    </cfRule>
  </conditionalFormatting>
  <pageMargins left="0.23622047244094491" right="0.23622047244094491" top="0.63" bottom="0.56999999999999995" header="0.17" footer="0.15748031496062992"/>
  <pageSetup paperSize="9" scale="56" fitToWidth="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17</vt:i4>
      </vt:variant>
    </vt:vector>
  </HeadingPairs>
  <TitlesOfParts>
    <vt:vector size="19" baseType="lpstr">
      <vt:lpstr>Данные</vt:lpstr>
      <vt:lpstr>Расчет</vt:lpstr>
      <vt:lpstr>Аннуитент</vt:lpstr>
      <vt:lpstr>Банк</vt:lpstr>
      <vt:lpstr>В_день</vt:lpstr>
      <vt:lpstr>Всегда</vt:lpstr>
      <vt:lpstr>Выдача_основного_долга___руб.</vt:lpstr>
      <vt:lpstr>Дата_платежа</vt:lpstr>
      <vt:lpstr>Дата_фактического_погашения__отражены_в_выписке_по_лицевому_счету</vt:lpstr>
      <vt:lpstr>Комиссия</vt:lpstr>
      <vt:lpstr>Расчет!Область_печати</vt:lpstr>
      <vt:lpstr>Общая_сумма_просроченного_основного_долга_________________________________________________________руб.</vt:lpstr>
      <vt:lpstr>Остаток_задолженности_по_основному_долгу___руб.</vt:lpstr>
      <vt:lpstr>Остаток_основного_долга___________________руб.</vt:lpstr>
      <vt:lpstr>Период_задолженности</vt:lpstr>
      <vt:lpstr>Погашение_основного_долга___руб.</vt:lpstr>
      <vt:lpstr>Данные!Ставка</vt:lpstr>
      <vt:lpstr>Расчет!Ставка</vt:lpstr>
      <vt:lpstr>Суммы_погашения_основного_долга__отражены_в_выписке_по_лицевому_счету</vt:lpstr>
    </vt:vector>
  </TitlesOfParts>
  <Company>Dynaforce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borisenko-av</dc:creator>
  <cp:lastModifiedBy>Ivan Ivko</cp:lastModifiedBy>
  <cp:lastPrinted>2017-04-25T16:42:13Z</cp:lastPrinted>
  <dcterms:created xsi:type="dcterms:W3CDTF">2011-03-18T08:02:04Z</dcterms:created>
  <dcterms:modified xsi:type="dcterms:W3CDTF">2017-06-19T12:14:20Z</dcterms:modified>
</cp:coreProperties>
</file>