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05" windowHeight="8835" activeTab="2"/>
  </bookViews>
  <sheets>
    <sheet name="архив" sheetId="1" r:id="rId1"/>
    <sheet name="ГОСТ 2787-75" sheetId="2" r:id="rId2"/>
    <sheet name="подбор" sheetId="3" r:id="rId3"/>
    <sheet name="справочник" sheetId="4" r:id="rId4"/>
  </sheets>
  <definedNames>
    <definedName name="_xlnm._FilterDatabase" localSheetId="3">справочник!$B$1:$S$68</definedName>
  </definedNames>
  <calcPr calcId="145621"/>
</workbook>
</file>

<file path=xl/calcChain.xml><?xml version="1.0" encoding="utf-8"?>
<calcChain xmlns="http://schemas.openxmlformats.org/spreadsheetml/2006/main">
  <c r="G325" i="2" l="1"/>
  <c r="G324" i="2"/>
  <c r="G323" i="2"/>
  <c r="G321" i="2"/>
  <c r="G320" i="2"/>
  <c r="G319" i="2"/>
  <c r="G318" i="2"/>
  <c r="J196" i="2"/>
  <c r="I196" i="2" s="1"/>
  <c r="G196" i="2"/>
  <c r="G199" i="2"/>
  <c r="G195" i="2"/>
  <c r="G193" i="2"/>
  <c r="G192" i="2"/>
  <c r="G127" i="2"/>
  <c r="G125" i="2"/>
  <c r="G124" i="2"/>
  <c r="G123" i="2"/>
  <c r="G111" i="2"/>
  <c r="G110" i="2"/>
  <c r="G109" i="2"/>
  <c r="G107" i="2"/>
  <c r="K323" i="2" l="1"/>
  <c r="L325" i="2" s="1"/>
  <c r="P11" i="3" s="1"/>
  <c r="F319" i="2"/>
  <c r="K318" i="2"/>
  <c r="L318" i="2" s="1"/>
  <c r="O16" i="3" s="1"/>
  <c r="K192" i="2"/>
  <c r="L192" i="2" s="1"/>
  <c r="N11" i="3" s="1"/>
  <c r="K107" i="2"/>
  <c r="L107" i="2" s="1"/>
  <c r="L11" i="3" s="1"/>
  <c r="K124" i="2"/>
  <c r="L123" i="2" s="1"/>
  <c r="M14" i="3" s="1"/>
  <c r="P3" i="3"/>
  <c r="N3" i="3"/>
  <c r="P2" i="3"/>
  <c r="N2" i="3"/>
  <c r="A2" i="4"/>
  <c r="A4" i="4"/>
  <c r="A6" i="4"/>
  <c r="A8" i="4"/>
  <c r="A10" i="4"/>
  <c r="A12" i="4"/>
  <c r="A24" i="4"/>
  <c r="A26" i="4"/>
  <c r="A28" i="4"/>
  <c r="A30" i="4"/>
  <c r="A32" i="4"/>
  <c r="A34" i="4"/>
  <c r="A36" i="4"/>
  <c r="A38" i="4"/>
  <c r="A40" i="4"/>
  <c r="A42" i="4"/>
  <c r="A44" i="4"/>
  <c r="A46" i="4"/>
  <c r="A48" i="4"/>
  <c r="A50" i="4"/>
  <c r="A52" i="4"/>
  <c r="A54" i="4"/>
  <c r="A56" i="4"/>
  <c r="A58" i="4"/>
  <c r="A60" i="4"/>
  <c r="A62" i="4"/>
  <c r="A64" i="4"/>
  <c r="A66" i="4"/>
  <c r="A68" i="4"/>
  <c r="A70" i="4"/>
  <c r="A72" i="4"/>
  <c r="A74" i="4"/>
  <c r="A76" i="4"/>
  <c r="A78" i="4"/>
  <c r="A80" i="4"/>
  <c r="A82" i="4"/>
  <c r="A84" i="4"/>
  <c r="A86" i="4"/>
  <c r="A88" i="4"/>
  <c r="A90" i="4"/>
  <c r="A92" i="4"/>
  <c r="A94" i="4"/>
  <c r="A96" i="4"/>
  <c r="A98" i="4"/>
  <c r="A100" i="4"/>
  <c r="A102" i="4"/>
  <c r="A104" i="4"/>
  <c r="A106" i="4"/>
  <c r="A108" i="4"/>
  <c r="A110" i="4"/>
  <c r="A112" i="4"/>
  <c r="A114" i="4"/>
  <c r="A116" i="4"/>
  <c r="A118" i="4"/>
  <c r="A120" i="4"/>
  <c r="A122" i="4"/>
  <c r="A124" i="4"/>
  <c r="A126" i="4"/>
  <c r="A128" i="4"/>
  <c r="A130" i="4"/>
  <c r="A132" i="4"/>
  <c r="A134" i="4"/>
  <c r="A136" i="4"/>
  <c r="A138" i="4"/>
  <c r="A140" i="4"/>
  <c r="A142" i="4"/>
  <c r="A144" i="4"/>
  <c r="A146" i="4"/>
  <c r="A16" i="4"/>
  <c r="A18" i="4"/>
  <c r="A20" i="4"/>
  <c r="A22" i="4"/>
  <c r="A14" i="4"/>
  <c r="M2" i="3"/>
  <c r="L2" i="3"/>
  <c r="G2" i="3"/>
  <c r="AL19" i="4"/>
  <c r="AM19" i="4"/>
  <c r="AN19" i="4"/>
  <c r="AO19" i="4"/>
  <c r="AP19" i="4"/>
  <c r="AM3" i="4"/>
  <c r="AN3" i="4"/>
  <c r="AO3" i="4"/>
  <c r="AP3" i="4"/>
  <c r="AQ3" i="4"/>
  <c r="AR3" i="4"/>
  <c r="D2" i="3"/>
  <c r="C2" i="3"/>
  <c r="B2" i="3"/>
  <c r="AU61" i="4"/>
  <c r="AV61" i="4"/>
  <c r="AW61" i="4"/>
  <c r="AX61" i="4"/>
  <c r="AY61" i="4"/>
  <c r="AZ61" i="4"/>
  <c r="BA61" i="4"/>
  <c r="BB61" i="4"/>
  <c r="BC61" i="4"/>
  <c r="BD61" i="4"/>
  <c r="BE61" i="4"/>
  <c r="BF61" i="4"/>
  <c r="BG61" i="4"/>
  <c r="BH61" i="4"/>
  <c r="BI61" i="4"/>
  <c r="BJ61" i="4"/>
  <c r="BK61" i="4"/>
  <c r="AU60" i="4"/>
  <c r="AV60" i="4"/>
  <c r="AW60" i="4"/>
  <c r="AX60" i="4"/>
  <c r="AY60" i="4"/>
  <c r="AZ60" i="4"/>
  <c r="BA60" i="4"/>
  <c r="BB60" i="4"/>
  <c r="BC60" i="4"/>
  <c r="BD60" i="4"/>
  <c r="BE60" i="4"/>
  <c r="BF60" i="4"/>
  <c r="BG60" i="4"/>
  <c r="BH60" i="4"/>
  <c r="BI60" i="4"/>
  <c r="BJ60" i="4"/>
  <c r="BK60" i="4"/>
  <c r="AU59" i="4"/>
  <c r="AV59" i="4"/>
  <c r="AW59" i="4"/>
  <c r="AX59" i="4"/>
  <c r="AY59" i="4"/>
  <c r="AZ59" i="4"/>
  <c r="BA59" i="4"/>
  <c r="BB59" i="4"/>
  <c r="BC59" i="4"/>
  <c r="BD59" i="4"/>
  <c r="BE59" i="4"/>
  <c r="BF59" i="4"/>
  <c r="BG59" i="4"/>
  <c r="BH59" i="4"/>
  <c r="BI59" i="4"/>
  <c r="BJ59" i="4"/>
  <c r="BK59" i="4"/>
  <c r="AU58" i="4"/>
  <c r="AV58" i="4"/>
  <c r="AW58" i="4"/>
  <c r="AX58" i="4"/>
  <c r="AY58" i="4"/>
  <c r="AZ58" i="4"/>
  <c r="BA58" i="4"/>
  <c r="BB58" i="4"/>
  <c r="BC58" i="4"/>
  <c r="BD58" i="4"/>
  <c r="BE58" i="4"/>
  <c r="BF58" i="4"/>
  <c r="BG58" i="4"/>
  <c r="BH58" i="4"/>
  <c r="BI58" i="4"/>
  <c r="BJ58" i="4"/>
  <c r="BK58" i="4"/>
  <c r="AU57" i="4"/>
  <c r="AV57" i="4"/>
  <c r="AW57" i="4"/>
  <c r="AX57" i="4"/>
  <c r="AY57" i="4"/>
  <c r="AZ57" i="4"/>
  <c r="BA57" i="4"/>
  <c r="BB57" i="4"/>
  <c r="BC57" i="4"/>
  <c r="BD57" i="4"/>
  <c r="BE57" i="4"/>
  <c r="BF57" i="4"/>
  <c r="BG57" i="4"/>
  <c r="BH57" i="4"/>
  <c r="BI57" i="4"/>
  <c r="BJ57" i="4"/>
  <c r="BK57" i="4"/>
  <c r="AU56" i="4"/>
  <c r="AV56" i="4"/>
  <c r="AW56" i="4"/>
  <c r="AX56" i="4"/>
  <c r="AY56" i="4"/>
  <c r="AZ56" i="4"/>
  <c r="BA56" i="4"/>
  <c r="BB56" i="4"/>
  <c r="BC56" i="4"/>
  <c r="BD56" i="4"/>
  <c r="BE56" i="4"/>
  <c r="BF56" i="4"/>
  <c r="BG56" i="4"/>
  <c r="BH56" i="4"/>
  <c r="BI56" i="4"/>
  <c r="BJ56" i="4"/>
  <c r="BK56" i="4"/>
  <c r="AU55" i="4"/>
  <c r="AV55" i="4"/>
  <c r="AW55" i="4"/>
  <c r="AX55" i="4"/>
  <c r="AY55" i="4"/>
  <c r="AZ55" i="4"/>
  <c r="BA55" i="4"/>
  <c r="BB55" i="4"/>
  <c r="BC55" i="4"/>
  <c r="BD55" i="4"/>
  <c r="BE55" i="4"/>
  <c r="BF55" i="4"/>
  <c r="BG55" i="4"/>
  <c r="BH55" i="4"/>
  <c r="BI55" i="4"/>
  <c r="BJ55" i="4"/>
  <c r="BK55" i="4"/>
  <c r="AU54" i="4"/>
  <c r="AV54" i="4"/>
  <c r="AW54" i="4"/>
  <c r="AX54" i="4"/>
  <c r="AY54" i="4"/>
  <c r="AZ54" i="4"/>
  <c r="BA54" i="4"/>
  <c r="BB54" i="4"/>
  <c r="BC54" i="4"/>
  <c r="BD54" i="4"/>
  <c r="BE54" i="4"/>
  <c r="BF54" i="4"/>
  <c r="BG54" i="4"/>
  <c r="BH54" i="4"/>
  <c r="BI54" i="4"/>
  <c r="BJ54" i="4"/>
  <c r="BK54" i="4"/>
  <c r="AU53" i="4"/>
  <c r="AV53" i="4"/>
  <c r="AW53" i="4"/>
  <c r="AX53" i="4"/>
  <c r="AY53" i="4"/>
  <c r="AZ53" i="4"/>
  <c r="BA53" i="4"/>
  <c r="BB53" i="4"/>
  <c r="BC53" i="4"/>
  <c r="BD53" i="4"/>
  <c r="BE53" i="4"/>
  <c r="BF53" i="4"/>
  <c r="BG53" i="4"/>
  <c r="BH53" i="4"/>
  <c r="BI53" i="4"/>
  <c r="BJ53" i="4"/>
  <c r="BK53" i="4"/>
  <c r="AU52" i="4"/>
  <c r="AV52" i="4"/>
  <c r="AW52" i="4"/>
  <c r="AX52" i="4"/>
  <c r="AY52" i="4"/>
  <c r="AZ52" i="4"/>
  <c r="BA52" i="4"/>
  <c r="BB52" i="4"/>
  <c r="BC52" i="4"/>
  <c r="BD52" i="4"/>
  <c r="BE52" i="4"/>
  <c r="BF52" i="4"/>
  <c r="BG52" i="4"/>
  <c r="BH52" i="4"/>
  <c r="BI52" i="4"/>
  <c r="BJ52" i="4"/>
  <c r="BK52" i="4"/>
  <c r="AU51" i="4"/>
  <c r="AV51" i="4"/>
  <c r="AW51" i="4"/>
  <c r="AX51" i="4"/>
  <c r="AY51" i="4"/>
  <c r="AZ51" i="4"/>
  <c r="BA51" i="4"/>
  <c r="BB51" i="4"/>
  <c r="BC51" i="4"/>
  <c r="BD51" i="4"/>
  <c r="BE51" i="4"/>
  <c r="BF51" i="4"/>
  <c r="BG51" i="4"/>
  <c r="BH51" i="4"/>
  <c r="BI51" i="4"/>
  <c r="BJ51" i="4"/>
  <c r="BK51" i="4"/>
  <c r="AU50" i="4"/>
  <c r="AV50" i="4"/>
  <c r="AW50" i="4"/>
  <c r="AX50" i="4"/>
  <c r="AY50" i="4"/>
  <c r="AZ50" i="4"/>
  <c r="BA50" i="4"/>
  <c r="BB50" i="4"/>
  <c r="BC50" i="4"/>
  <c r="BD50" i="4"/>
  <c r="BE50" i="4"/>
  <c r="BF50" i="4"/>
  <c r="BG50" i="4"/>
  <c r="BH50" i="4"/>
  <c r="BI50" i="4"/>
  <c r="BJ50" i="4"/>
  <c r="BK50" i="4"/>
  <c r="AU49" i="4"/>
  <c r="AV49" i="4"/>
  <c r="AW49" i="4"/>
  <c r="AX49" i="4"/>
  <c r="AY49" i="4"/>
  <c r="AZ49" i="4"/>
  <c r="BA49" i="4"/>
  <c r="BB49" i="4"/>
  <c r="BC49" i="4"/>
  <c r="BD49" i="4"/>
  <c r="BE49" i="4"/>
  <c r="BF49" i="4"/>
  <c r="BG49" i="4"/>
  <c r="BH49" i="4"/>
  <c r="BI49" i="4"/>
  <c r="BJ49" i="4"/>
  <c r="BK49" i="4"/>
  <c r="AU48" i="4"/>
  <c r="AV48" i="4"/>
  <c r="AW48" i="4"/>
  <c r="AX48" i="4"/>
  <c r="AY48" i="4"/>
  <c r="AZ48" i="4"/>
  <c r="BA48" i="4"/>
  <c r="BB48" i="4"/>
  <c r="BC48" i="4"/>
  <c r="BD48" i="4"/>
  <c r="BE48" i="4"/>
  <c r="BF48" i="4"/>
  <c r="BG48" i="4"/>
  <c r="BH48" i="4"/>
  <c r="BI48" i="4"/>
  <c r="BJ48" i="4"/>
  <c r="BK48" i="4"/>
  <c r="AU47" i="4"/>
  <c r="AV47" i="4"/>
  <c r="AW47" i="4"/>
  <c r="AX47" i="4"/>
  <c r="AY47" i="4"/>
  <c r="AZ47" i="4"/>
  <c r="BA47" i="4"/>
  <c r="BB47" i="4"/>
  <c r="BC47" i="4"/>
  <c r="BD47" i="4"/>
  <c r="BE47" i="4"/>
  <c r="BF47" i="4"/>
  <c r="BG47" i="4"/>
  <c r="BH47" i="4"/>
  <c r="BI47" i="4"/>
  <c r="BJ47" i="4"/>
  <c r="BK47" i="4"/>
  <c r="AU46" i="4"/>
  <c r="AV46" i="4"/>
  <c r="AW46" i="4"/>
  <c r="AX46" i="4"/>
  <c r="AY46" i="4"/>
  <c r="AZ46" i="4"/>
  <c r="BA46" i="4"/>
  <c r="BB46" i="4"/>
  <c r="BC46" i="4"/>
  <c r="BD46" i="4"/>
  <c r="BE46" i="4"/>
  <c r="BF46" i="4"/>
  <c r="BG46" i="4"/>
  <c r="BH46" i="4"/>
  <c r="BI46" i="4"/>
  <c r="BJ46" i="4"/>
  <c r="BK46" i="4"/>
  <c r="AU45" i="4"/>
  <c r="AV45" i="4"/>
  <c r="AW45" i="4"/>
  <c r="AX45" i="4"/>
  <c r="AY45" i="4"/>
  <c r="AZ45" i="4"/>
  <c r="BA45" i="4"/>
  <c r="BB45" i="4"/>
  <c r="BC45" i="4"/>
  <c r="BD45" i="4"/>
  <c r="BE45" i="4"/>
  <c r="BF45" i="4"/>
  <c r="BG45" i="4"/>
  <c r="BH45" i="4"/>
  <c r="BI45" i="4"/>
  <c r="BJ45" i="4"/>
  <c r="BK45" i="4"/>
  <c r="AU44" i="4"/>
  <c r="AV44" i="4"/>
  <c r="AW44" i="4"/>
  <c r="AX44" i="4"/>
  <c r="AY44" i="4"/>
  <c r="AZ44" i="4"/>
  <c r="BA44" i="4"/>
  <c r="BB44" i="4"/>
  <c r="BC44" i="4"/>
  <c r="BD44" i="4"/>
  <c r="BE44" i="4"/>
  <c r="BF44" i="4"/>
  <c r="BG44" i="4"/>
  <c r="BH44" i="4"/>
  <c r="BI44" i="4"/>
  <c r="BJ44" i="4"/>
  <c r="BK44" i="4"/>
  <c r="AU43" i="4"/>
  <c r="AV43" i="4"/>
  <c r="AW43" i="4"/>
  <c r="AX43" i="4"/>
  <c r="AY43" i="4"/>
  <c r="AZ43" i="4"/>
  <c r="BA43" i="4"/>
  <c r="BB43" i="4"/>
  <c r="BC43" i="4"/>
  <c r="BD43" i="4"/>
  <c r="BE43" i="4"/>
  <c r="BF43" i="4"/>
  <c r="BG43" i="4"/>
  <c r="BH43" i="4"/>
  <c r="BI43" i="4"/>
  <c r="BJ43" i="4"/>
  <c r="BK43" i="4"/>
  <c r="AU42" i="4"/>
  <c r="AV42" i="4"/>
  <c r="AW42" i="4"/>
  <c r="AX42" i="4"/>
  <c r="AY42" i="4"/>
  <c r="AZ42" i="4"/>
  <c r="BA42" i="4"/>
  <c r="BB42" i="4"/>
  <c r="BC42" i="4"/>
  <c r="BD42" i="4"/>
  <c r="BE42" i="4"/>
  <c r="BF42" i="4"/>
  <c r="BG42" i="4"/>
  <c r="BH42" i="4"/>
  <c r="BI42" i="4"/>
  <c r="BJ42" i="4"/>
  <c r="BK42" i="4"/>
  <c r="AU41" i="4"/>
  <c r="AV41" i="4"/>
  <c r="AW41" i="4"/>
  <c r="AX41" i="4"/>
  <c r="AY41" i="4"/>
  <c r="AZ41" i="4"/>
  <c r="BA41" i="4"/>
  <c r="BB41" i="4"/>
  <c r="BC41" i="4"/>
  <c r="BD41" i="4"/>
  <c r="BE41" i="4"/>
  <c r="BF41" i="4"/>
  <c r="BG41" i="4"/>
  <c r="BH41" i="4"/>
  <c r="BI41" i="4"/>
  <c r="BJ41" i="4"/>
  <c r="BK41" i="4"/>
  <c r="AU40" i="4"/>
  <c r="AV40" i="4"/>
  <c r="AW40" i="4"/>
  <c r="AX40" i="4"/>
  <c r="AY40" i="4"/>
  <c r="AZ40" i="4"/>
  <c r="BA40" i="4"/>
  <c r="BB40" i="4"/>
  <c r="BC40" i="4"/>
  <c r="BD40" i="4"/>
  <c r="BE40" i="4"/>
  <c r="BF40" i="4"/>
  <c r="BG40" i="4"/>
  <c r="BH40" i="4"/>
  <c r="BI40" i="4"/>
  <c r="BJ40" i="4"/>
  <c r="BK40" i="4"/>
  <c r="AU39" i="4"/>
  <c r="AV39" i="4"/>
  <c r="AW39" i="4"/>
  <c r="AX39" i="4"/>
  <c r="AY39" i="4"/>
  <c r="AZ39" i="4"/>
  <c r="BA39" i="4"/>
  <c r="BB39" i="4"/>
  <c r="BC39" i="4"/>
  <c r="BD39" i="4"/>
  <c r="BE39" i="4"/>
  <c r="BF39" i="4"/>
  <c r="BG39" i="4"/>
  <c r="BH39" i="4"/>
  <c r="BI39" i="4"/>
  <c r="BJ39" i="4"/>
  <c r="BK39" i="4"/>
  <c r="AU38" i="4"/>
  <c r="AV38" i="4"/>
  <c r="AW38" i="4"/>
  <c r="AX38" i="4"/>
  <c r="AY38" i="4"/>
  <c r="AZ38" i="4"/>
  <c r="BA38" i="4"/>
  <c r="BB38" i="4"/>
  <c r="BC38" i="4"/>
  <c r="BD38" i="4"/>
  <c r="BE38" i="4"/>
  <c r="BF38" i="4"/>
  <c r="BG38" i="4"/>
  <c r="BH38" i="4"/>
  <c r="BI38" i="4"/>
  <c r="BJ38" i="4"/>
  <c r="BK38" i="4"/>
  <c r="AU37" i="4"/>
  <c r="AV37" i="4"/>
  <c r="AW37" i="4"/>
  <c r="AX37" i="4"/>
  <c r="AY37" i="4"/>
  <c r="AZ37" i="4"/>
  <c r="BA37" i="4"/>
  <c r="BB37" i="4"/>
  <c r="BC37" i="4"/>
  <c r="BD37" i="4"/>
  <c r="BE37" i="4"/>
  <c r="BF37" i="4"/>
  <c r="BG37" i="4"/>
  <c r="BH37" i="4"/>
  <c r="BI37" i="4"/>
  <c r="BJ37" i="4"/>
  <c r="BK37" i="4"/>
  <c r="AU36" i="4"/>
  <c r="AV36" i="4"/>
  <c r="AW36" i="4"/>
  <c r="AX36" i="4"/>
  <c r="AY36" i="4"/>
  <c r="AZ36" i="4"/>
  <c r="BA36" i="4"/>
  <c r="BB36" i="4"/>
  <c r="BC36" i="4"/>
  <c r="BD36" i="4"/>
  <c r="BE36" i="4"/>
  <c r="BF36" i="4"/>
  <c r="BG36" i="4"/>
  <c r="BH36" i="4"/>
  <c r="BI36" i="4"/>
  <c r="BJ36" i="4"/>
  <c r="BK36" i="4"/>
  <c r="AU35" i="4"/>
  <c r="AV35" i="4"/>
  <c r="AW35" i="4"/>
  <c r="AX35" i="4"/>
  <c r="AY35" i="4"/>
  <c r="AZ35" i="4"/>
  <c r="BA35" i="4"/>
  <c r="BB35" i="4"/>
  <c r="BC35" i="4"/>
  <c r="BD35" i="4"/>
  <c r="BE35" i="4"/>
  <c r="BF35" i="4"/>
  <c r="BG35" i="4"/>
  <c r="BH35" i="4"/>
  <c r="BI35" i="4"/>
  <c r="BJ35" i="4"/>
  <c r="BK35" i="4"/>
  <c r="AU34" i="4"/>
  <c r="AV34" i="4"/>
  <c r="AW34" i="4"/>
  <c r="AX34" i="4"/>
  <c r="AY34" i="4"/>
  <c r="AZ34" i="4"/>
  <c r="BA34" i="4"/>
  <c r="BB34" i="4"/>
  <c r="BC34" i="4"/>
  <c r="BD34" i="4"/>
  <c r="BE34" i="4"/>
  <c r="BF34" i="4"/>
  <c r="BG34" i="4"/>
  <c r="BH34" i="4"/>
  <c r="BI34" i="4"/>
  <c r="BJ34" i="4"/>
  <c r="BK34" i="4"/>
  <c r="AU33" i="4"/>
  <c r="AV33" i="4"/>
  <c r="AW33" i="4"/>
  <c r="AX33" i="4"/>
  <c r="AY33" i="4"/>
  <c r="AZ33" i="4"/>
  <c r="BA33" i="4"/>
  <c r="BB33" i="4"/>
  <c r="BC33" i="4"/>
  <c r="BD33" i="4"/>
  <c r="BE33" i="4"/>
  <c r="BF33" i="4"/>
  <c r="BG33" i="4"/>
  <c r="BH33" i="4"/>
  <c r="BI33" i="4"/>
  <c r="BJ33" i="4"/>
  <c r="BK33" i="4"/>
  <c r="AU32" i="4"/>
  <c r="AV32" i="4"/>
  <c r="AW32" i="4"/>
  <c r="AX32" i="4"/>
  <c r="AY32" i="4"/>
  <c r="AZ32" i="4"/>
  <c r="BA32" i="4"/>
  <c r="BB32" i="4"/>
  <c r="BC32" i="4"/>
  <c r="BD32" i="4"/>
  <c r="BE32" i="4"/>
  <c r="BF32" i="4"/>
  <c r="BG32" i="4"/>
  <c r="BH32" i="4"/>
  <c r="BI32" i="4"/>
  <c r="BJ32" i="4"/>
  <c r="BK32" i="4"/>
  <c r="AU31" i="4"/>
  <c r="AV31" i="4"/>
  <c r="AW31" i="4"/>
  <c r="AX31" i="4"/>
  <c r="AY31" i="4"/>
  <c r="AZ31" i="4"/>
  <c r="BA31" i="4"/>
  <c r="BB31" i="4"/>
  <c r="BC31" i="4"/>
  <c r="BD31" i="4"/>
  <c r="BE31" i="4"/>
  <c r="BF31" i="4"/>
  <c r="BG31" i="4"/>
  <c r="BH31" i="4"/>
  <c r="BI31" i="4"/>
  <c r="BJ31" i="4"/>
  <c r="BK31" i="4"/>
  <c r="AU30" i="4"/>
  <c r="AV30" i="4"/>
  <c r="AW30" i="4"/>
  <c r="AX30" i="4"/>
  <c r="AY30" i="4"/>
  <c r="AZ30" i="4"/>
  <c r="BA30" i="4"/>
  <c r="BB30" i="4"/>
  <c r="BC30" i="4"/>
  <c r="BD30" i="4"/>
  <c r="BE30" i="4"/>
  <c r="BF30" i="4"/>
  <c r="BG30" i="4"/>
  <c r="BH30" i="4"/>
  <c r="BI30" i="4"/>
  <c r="BJ30" i="4"/>
  <c r="BK30" i="4"/>
  <c r="AU29" i="4"/>
  <c r="AV29" i="4"/>
  <c r="AW29" i="4"/>
  <c r="AX29" i="4"/>
  <c r="AY29" i="4"/>
  <c r="AZ29" i="4"/>
  <c r="BA29" i="4"/>
  <c r="BB29" i="4"/>
  <c r="BC29" i="4"/>
  <c r="BD29" i="4"/>
  <c r="BE29" i="4"/>
  <c r="BF29" i="4"/>
  <c r="BG29" i="4"/>
  <c r="BH29" i="4"/>
  <c r="BI29" i="4"/>
  <c r="BJ29" i="4"/>
  <c r="BK29" i="4"/>
  <c r="AU28" i="4"/>
  <c r="AV28" i="4"/>
  <c r="AW28" i="4"/>
  <c r="AX28" i="4"/>
  <c r="AY28" i="4"/>
  <c r="AZ28" i="4"/>
  <c r="BA28" i="4"/>
  <c r="BB28" i="4"/>
  <c r="BC28" i="4"/>
  <c r="BD28" i="4"/>
  <c r="BE28" i="4"/>
  <c r="BF28" i="4"/>
  <c r="BG28" i="4"/>
  <c r="BH28" i="4"/>
  <c r="BI28" i="4"/>
  <c r="BJ28" i="4"/>
  <c r="BK28" i="4"/>
  <c r="AU27" i="4"/>
  <c r="AV27" i="4"/>
  <c r="AW27" i="4"/>
  <c r="AX27" i="4"/>
  <c r="AY27" i="4"/>
  <c r="AZ27" i="4"/>
  <c r="BA27" i="4"/>
  <c r="BB27" i="4"/>
  <c r="BC27" i="4"/>
  <c r="BD27" i="4"/>
  <c r="BE27" i="4"/>
  <c r="BF27" i="4"/>
  <c r="BG27" i="4"/>
  <c r="BH27" i="4"/>
  <c r="BI27" i="4"/>
  <c r="BJ27" i="4"/>
  <c r="BK27" i="4"/>
  <c r="AU26" i="4"/>
  <c r="AV26" i="4"/>
  <c r="AW26" i="4"/>
  <c r="AX26" i="4"/>
  <c r="AY26" i="4"/>
  <c r="AZ26" i="4"/>
  <c r="BA26" i="4"/>
  <c r="BB26" i="4"/>
  <c r="BC26" i="4"/>
  <c r="BD26" i="4"/>
  <c r="BE26" i="4"/>
  <c r="BF26" i="4"/>
  <c r="BG26" i="4"/>
  <c r="BH26" i="4"/>
  <c r="BI26" i="4"/>
  <c r="BJ26" i="4"/>
  <c r="BK26" i="4"/>
  <c r="AU25" i="4"/>
  <c r="AV25" i="4"/>
  <c r="AW25" i="4"/>
  <c r="AX25" i="4"/>
  <c r="AY25" i="4"/>
  <c r="AZ25" i="4"/>
  <c r="BA25" i="4"/>
  <c r="BB25" i="4"/>
  <c r="BC25" i="4"/>
  <c r="BD25" i="4"/>
  <c r="BE25" i="4"/>
  <c r="BF25" i="4"/>
  <c r="BG25" i="4"/>
  <c r="BH25" i="4"/>
  <c r="BI25" i="4"/>
  <c r="BJ25" i="4"/>
  <c r="BK25" i="4"/>
  <c r="AU24" i="4"/>
  <c r="AV24" i="4"/>
  <c r="AW24" i="4"/>
  <c r="AX24" i="4"/>
  <c r="AY24" i="4"/>
  <c r="AZ24" i="4"/>
  <c r="BA24" i="4"/>
  <c r="BB24" i="4"/>
  <c r="BC24" i="4"/>
  <c r="BD24" i="4"/>
  <c r="BE24" i="4"/>
  <c r="BF24" i="4"/>
  <c r="BG24" i="4"/>
  <c r="BH24" i="4"/>
  <c r="BI24" i="4"/>
  <c r="BJ24" i="4"/>
  <c r="BK24" i="4"/>
  <c r="AU23" i="4"/>
  <c r="AV23" i="4"/>
  <c r="AW23" i="4"/>
  <c r="AX23" i="4"/>
  <c r="AY23" i="4"/>
  <c r="AZ23" i="4"/>
  <c r="BA23" i="4"/>
  <c r="BB23" i="4"/>
  <c r="BC23" i="4"/>
  <c r="BD23" i="4"/>
  <c r="BE23" i="4"/>
  <c r="BF23" i="4"/>
  <c r="BG23" i="4"/>
  <c r="BH23" i="4"/>
  <c r="BI23" i="4"/>
  <c r="BJ23" i="4"/>
  <c r="BK23" i="4"/>
  <c r="AU22" i="4"/>
  <c r="AV22" i="4"/>
  <c r="AW22" i="4"/>
  <c r="AX22" i="4"/>
  <c r="AY22" i="4"/>
  <c r="AZ22" i="4"/>
  <c r="BA22" i="4"/>
  <c r="BB22" i="4"/>
  <c r="BC22" i="4"/>
  <c r="BD22" i="4"/>
  <c r="BE22" i="4"/>
  <c r="BF22" i="4"/>
  <c r="BG22" i="4"/>
  <c r="BH22" i="4"/>
  <c r="BI22" i="4"/>
  <c r="O3" i="3" s="1"/>
  <c r="BJ22" i="4"/>
  <c r="BK22" i="4"/>
  <c r="Q3" i="3" s="1"/>
  <c r="AU21" i="4"/>
  <c r="AV21" i="4"/>
  <c r="AW21" i="4"/>
  <c r="AX21" i="4"/>
  <c r="AY21" i="4"/>
  <c r="AZ21" i="4"/>
  <c r="BA21" i="4"/>
  <c r="BB21" i="4"/>
  <c r="BC21" i="4"/>
  <c r="BD21" i="4"/>
  <c r="BE21" i="4"/>
  <c r="BF21" i="4"/>
  <c r="BG21" i="4"/>
  <c r="BH21" i="4"/>
  <c r="BI21" i="4"/>
  <c r="BJ21" i="4"/>
  <c r="BK21" i="4"/>
  <c r="AU20" i="4"/>
  <c r="AV20" i="4"/>
  <c r="AW20" i="4"/>
  <c r="AX20" i="4"/>
  <c r="AY20" i="4"/>
  <c r="AZ20" i="4"/>
  <c r="BA20" i="4"/>
  <c r="BB20" i="4"/>
  <c r="BC20" i="4"/>
  <c r="BD20" i="4"/>
  <c r="BE20" i="4"/>
  <c r="BF20" i="4"/>
  <c r="BG20" i="4"/>
  <c r="BH20" i="4"/>
  <c r="BI20" i="4"/>
  <c r="BJ20" i="4"/>
  <c r="BK20" i="4"/>
  <c r="AU19" i="4"/>
  <c r="AV19" i="4"/>
  <c r="AW19" i="4"/>
  <c r="AX19" i="4"/>
  <c r="AY19" i="4"/>
  <c r="AZ19" i="4"/>
  <c r="BA19" i="4"/>
  <c r="BB19" i="4"/>
  <c r="BC19" i="4"/>
  <c r="BD19" i="4"/>
  <c r="BE19" i="4"/>
  <c r="BF19" i="4"/>
  <c r="BG19" i="4"/>
  <c r="BH19" i="4"/>
  <c r="BI19" i="4"/>
  <c r="BJ19" i="4"/>
  <c r="BK19" i="4"/>
  <c r="AU18" i="4"/>
  <c r="AV18" i="4"/>
  <c r="AW18" i="4"/>
  <c r="AX18" i="4"/>
  <c r="AY18" i="4"/>
  <c r="AZ18" i="4"/>
  <c r="BA18" i="4"/>
  <c r="BB18" i="4"/>
  <c r="BC18" i="4"/>
  <c r="BD18" i="4"/>
  <c r="BE18" i="4"/>
  <c r="BF18" i="4"/>
  <c r="BG18" i="4"/>
  <c r="BH18" i="4"/>
  <c r="BI18" i="4"/>
  <c r="BJ18" i="4"/>
  <c r="BK18" i="4"/>
  <c r="AU17" i="4"/>
  <c r="AV17" i="4"/>
  <c r="AW17" i="4"/>
  <c r="AX17" i="4"/>
  <c r="AY17" i="4"/>
  <c r="AZ17" i="4"/>
  <c r="BA17" i="4"/>
  <c r="BB17" i="4"/>
  <c r="BC17" i="4"/>
  <c r="BD17" i="4"/>
  <c r="BE17" i="4"/>
  <c r="BF17" i="4"/>
  <c r="BG17" i="4"/>
  <c r="BH17" i="4"/>
  <c r="BI17" i="4"/>
  <c r="BJ17" i="4"/>
  <c r="BK17" i="4"/>
  <c r="AU16" i="4"/>
  <c r="AV16" i="4"/>
  <c r="AW16" i="4"/>
  <c r="AX16" i="4"/>
  <c r="AY16" i="4"/>
  <c r="AZ16" i="4"/>
  <c r="BA16" i="4"/>
  <c r="BB16" i="4"/>
  <c r="BC16" i="4"/>
  <c r="BD16" i="4"/>
  <c r="BE16" i="4"/>
  <c r="BF16" i="4"/>
  <c r="BG16" i="4"/>
  <c r="BH16" i="4"/>
  <c r="BI16" i="4"/>
  <c r="BJ16" i="4"/>
  <c r="BK16" i="4"/>
  <c r="AU15" i="4"/>
  <c r="AV15" i="4"/>
  <c r="AW15" i="4"/>
  <c r="AX15" i="4"/>
  <c r="AY15" i="4"/>
  <c r="AZ15" i="4"/>
  <c r="BA15" i="4"/>
  <c r="BB15" i="4"/>
  <c r="BC15" i="4"/>
  <c r="BD15" i="4"/>
  <c r="BE15" i="4"/>
  <c r="BF15" i="4"/>
  <c r="BG15" i="4"/>
  <c r="BH15" i="4"/>
  <c r="BI15" i="4"/>
  <c r="BJ15" i="4"/>
  <c r="BK15" i="4"/>
  <c r="AU14" i="4"/>
  <c r="AV14" i="4"/>
  <c r="AW14" i="4"/>
  <c r="AX14" i="4"/>
  <c r="AY14" i="4"/>
  <c r="AZ14" i="4"/>
  <c r="BA14" i="4"/>
  <c r="BB14" i="4"/>
  <c r="BC14" i="4"/>
  <c r="BD14" i="4"/>
  <c r="BE14" i="4"/>
  <c r="BF14" i="4"/>
  <c r="BG14" i="4"/>
  <c r="BH14" i="4"/>
  <c r="BI14" i="4"/>
  <c r="BJ14" i="4"/>
  <c r="BK14" i="4"/>
  <c r="AU13" i="4"/>
  <c r="AV13" i="4"/>
  <c r="AW13" i="4"/>
  <c r="AX13" i="4"/>
  <c r="AY13" i="4"/>
  <c r="AZ13" i="4"/>
  <c r="BA13" i="4"/>
  <c r="BB13" i="4"/>
  <c r="BC13" i="4"/>
  <c r="BD13" i="4"/>
  <c r="BE13" i="4"/>
  <c r="BF13" i="4"/>
  <c r="BG13" i="4"/>
  <c r="BH13" i="4"/>
  <c r="BI13" i="4"/>
  <c r="BJ13" i="4"/>
  <c r="BK13" i="4"/>
  <c r="AU12" i="4"/>
  <c r="AV12" i="4"/>
  <c r="AW12" i="4"/>
  <c r="AX12" i="4"/>
  <c r="AY12" i="4"/>
  <c r="AZ12" i="4"/>
  <c r="BA12" i="4"/>
  <c r="BB12" i="4"/>
  <c r="BC12" i="4"/>
  <c r="BD12" i="4"/>
  <c r="BE12" i="4"/>
  <c r="BF12" i="4"/>
  <c r="BG12" i="4"/>
  <c r="BH12" i="4"/>
  <c r="BI12" i="4"/>
  <c r="BJ12" i="4"/>
  <c r="BK12" i="4"/>
  <c r="AU11" i="4"/>
  <c r="AV11" i="4"/>
  <c r="AW11" i="4"/>
  <c r="AX11" i="4"/>
  <c r="AY11" i="4"/>
  <c r="AZ11" i="4"/>
  <c r="BA11" i="4"/>
  <c r="BB11" i="4"/>
  <c r="BC11" i="4"/>
  <c r="BD11" i="4"/>
  <c r="BE11" i="4"/>
  <c r="BF11" i="4"/>
  <c r="BG11" i="4"/>
  <c r="BH11" i="4"/>
  <c r="BI11" i="4"/>
  <c r="BJ11" i="4"/>
  <c r="BK11" i="4"/>
  <c r="AU10" i="4"/>
  <c r="AV10" i="4"/>
  <c r="AW10" i="4"/>
  <c r="AX10" i="4"/>
  <c r="AY10" i="4"/>
  <c r="AZ10" i="4"/>
  <c r="BA10" i="4"/>
  <c r="BB10" i="4"/>
  <c r="BC10" i="4"/>
  <c r="BD10" i="4"/>
  <c r="BE10" i="4"/>
  <c r="BF10" i="4"/>
  <c r="BG10" i="4"/>
  <c r="BH10" i="4"/>
  <c r="BI10" i="4"/>
  <c r="BJ10" i="4"/>
  <c r="BK10" i="4"/>
  <c r="AU9" i="4"/>
  <c r="AV9" i="4"/>
  <c r="AW9" i="4"/>
  <c r="AX9" i="4"/>
  <c r="AY9" i="4"/>
  <c r="AZ9" i="4"/>
  <c r="BA9" i="4"/>
  <c r="BB9" i="4"/>
  <c r="BC9" i="4"/>
  <c r="BD9" i="4"/>
  <c r="BE9" i="4"/>
  <c r="BF9" i="4"/>
  <c r="BG9" i="4"/>
  <c r="BH9" i="4"/>
  <c r="BI9" i="4"/>
  <c r="BJ9" i="4"/>
  <c r="BK9" i="4"/>
  <c r="AU8" i="4"/>
  <c r="AV8" i="4"/>
  <c r="AW8" i="4"/>
  <c r="AX8" i="4"/>
  <c r="AY8" i="4"/>
  <c r="AZ8" i="4"/>
  <c r="BA8" i="4"/>
  <c r="BB8" i="4"/>
  <c r="BC8" i="4"/>
  <c r="BD8" i="4"/>
  <c r="BE8" i="4"/>
  <c r="BF8" i="4"/>
  <c r="BG8" i="4"/>
  <c r="BH8" i="4"/>
  <c r="BI8" i="4"/>
  <c r="BJ8" i="4"/>
  <c r="BK8" i="4"/>
  <c r="AU7" i="4"/>
  <c r="AV7" i="4"/>
  <c r="AW7" i="4"/>
  <c r="AX7" i="4"/>
  <c r="AY7" i="4"/>
  <c r="AZ7" i="4"/>
  <c r="BA7" i="4"/>
  <c r="BB7" i="4"/>
  <c r="BC7" i="4"/>
  <c r="BD7" i="4"/>
  <c r="BE7" i="4"/>
  <c r="BF7" i="4"/>
  <c r="BG7" i="4"/>
  <c r="BH7" i="4"/>
  <c r="BI7" i="4"/>
  <c r="BJ7" i="4"/>
  <c r="BK7" i="4"/>
  <c r="AU6" i="4"/>
  <c r="AV6" i="4"/>
  <c r="AW6" i="4"/>
  <c r="AX6" i="4"/>
  <c r="AY6" i="4"/>
  <c r="AZ6" i="4"/>
  <c r="BA6" i="4"/>
  <c r="BB6" i="4"/>
  <c r="BC6" i="4"/>
  <c r="BD6" i="4"/>
  <c r="BE6" i="4"/>
  <c r="BF6" i="4"/>
  <c r="BG6" i="4"/>
  <c r="BH6" i="4"/>
  <c r="BI6" i="4"/>
  <c r="BJ6" i="4"/>
  <c r="BK6" i="4"/>
  <c r="AU5" i="4"/>
  <c r="AV5" i="4"/>
  <c r="AW5" i="4"/>
  <c r="AX5" i="4"/>
  <c r="AY5" i="4"/>
  <c r="AZ5" i="4"/>
  <c r="BA5" i="4"/>
  <c r="BB5" i="4"/>
  <c r="BC5" i="4"/>
  <c r="BD5" i="4"/>
  <c r="BE5" i="4"/>
  <c r="BF5" i="4"/>
  <c r="BG5" i="4"/>
  <c r="BH5" i="4"/>
  <c r="BI5" i="4"/>
  <c r="BJ5" i="4"/>
  <c r="BK5" i="4"/>
  <c r="AU4" i="4"/>
  <c r="AV4" i="4"/>
  <c r="AW4" i="4"/>
  <c r="AX4" i="4"/>
  <c r="AY4" i="4"/>
  <c r="AZ4" i="4"/>
  <c r="BA4" i="4"/>
  <c r="BB4" i="4"/>
  <c r="BC4" i="4"/>
  <c r="BD4" i="4"/>
  <c r="BE4" i="4"/>
  <c r="BF4" i="4"/>
  <c r="BG4" i="4"/>
  <c r="BH4" i="4"/>
  <c r="BI4" i="4"/>
  <c r="BJ4" i="4"/>
  <c r="BK4" i="4"/>
  <c r="AU3" i="4"/>
  <c r="AV3" i="4"/>
  <c r="AW3" i="4"/>
  <c r="AX3" i="4"/>
  <c r="AY3" i="4"/>
  <c r="AZ3" i="4"/>
  <c r="BA3" i="4"/>
  <c r="BB3" i="4"/>
  <c r="BC3" i="4"/>
  <c r="BD3" i="4"/>
  <c r="BE3" i="4"/>
  <c r="BF3" i="4"/>
  <c r="BG3" i="4"/>
  <c r="BH3" i="4"/>
  <c r="BI3" i="4"/>
  <c r="BJ3" i="4"/>
  <c r="BK3" i="4"/>
  <c r="AU2" i="4"/>
  <c r="AV2" i="4"/>
  <c r="AW2" i="4"/>
  <c r="AX2" i="4"/>
  <c r="AY2" i="4"/>
  <c r="AZ2" i="4"/>
  <c r="BA2" i="4"/>
  <c r="BB2" i="4"/>
  <c r="BC2" i="4"/>
  <c r="BD2" i="4"/>
  <c r="BE2" i="4"/>
  <c r="BF2" i="4"/>
  <c r="BG2" i="4"/>
  <c r="BH2" i="4"/>
  <c r="BI2" i="4"/>
  <c r="BJ2" i="4"/>
  <c r="BK2" i="4"/>
  <c r="AT61" i="4"/>
  <c r="AT60" i="4"/>
  <c r="AT59" i="4"/>
  <c r="AT58" i="4"/>
  <c r="AT57" i="4"/>
  <c r="AT56" i="4"/>
  <c r="AT55" i="4"/>
  <c r="AT54" i="4"/>
  <c r="AT53" i="4"/>
  <c r="AT52" i="4"/>
  <c r="AT51" i="4"/>
  <c r="AT50" i="4"/>
  <c r="AT49" i="4"/>
  <c r="AT48" i="4"/>
  <c r="AT47" i="4"/>
  <c r="AT46" i="4"/>
  <c r="AT45" i="4"/>
  <c r="AT44" i="4"/>
  <c r="AT43" i="4"/>
  <c r="AT42" i="4"/>
  <c r="AT41" i="4"/>
  <c r="AT40" i="4"/>
  <c r="AT39" i="4"/>
  <c r="AT38" i="4"/>
  <c r="AT37" i="4"/>
  <c r="AT36" i="4"/>
  <c r="AT35" i="4"/>
  <c r="AT34" i="4"/>
  <c r="AT33" i="4"/>
  <c r="AT32" i="4"/>
  <c r="AT31" i="4"/>
  <c r="AT30" i="4"/>
  <c r="AT29" i="4"/>
  <c r="AT28" i="4"/>
  <c r="AT27" i="4"/>
  <c r="AT26" i="4"/>
  <c r="AT25" i="4"/>
  <c r="AT24" i="4"/>
  <c r="AT23" i="4"/>
  <c r="AT22" i="4"/>
  <c r="AT21" i="4"/>
  <c r="AT20" i="4"/>
  <c r="AT19" i="4"/>
  <c r="AT18" i="4"/>
  <c r="AT17" i="4"/>
  <c r="AT16" i="4"/>
  <c r="AT15" i="4"/>
  <c r="AT14" i="4"/>
  <c r="AT13" i="4"/>
  <c r="AT12" i="4"/>
  <c r="AT11" i="4"/>
  <c r="AT10" i="4"/>
  <c r="AT9" i="4"/>
  <c r="AT8" i="4"/>
  <c r="AT7" i="4"/>
  <c r="AT6" i="4"/>
  <c r="AT5" i="4"/>
  <c r="AT4" i="4"/>
  <c r="AT3" i="4"/>
  <c r="AT2" i="4"/>
  <c r="AB2" i="4"/>
  <c r="AB3" i="4"/>
  <c r="AB4" i="4"/>
  <c r="AB5" i="4"/>
  <c r="AB61" i="4"/>
  <c r="AC61" i="4"/>
  <c r="AD61" i="4"/>
  <c r="AE61" i="4"/>
  <c r="AF61" i="4"/>
  <c r="AG61" i="4"/>
  <c r="AH61" i="4"/>
  <c r="AI61" i="4"/>
  <c r="AJ61" i="4"/>
  <c r="AK61" i="4"/>
  <c r="AL61" i="4"/>
  <c r="AM61" i="4"/>
  <c r="AN61" i="4"/>
  <c r="AO61" i="4"/>
  <c r="AP61" i="4"/>
  <c r="AQ61" i="4"/>
  <c r="AR61" i="4"/>
  <c r="AB60" i="4"/>
  <c r="AC60" i="4"/>
  <c r="AD60" i="4"/>
  <c r="AE60" i="4"/>
  <c r="AF60" i="4"/>
  <c r="AG60" i="4"/>
  <c r="AH60" i="4"/>
  <c r="AI60" i="4"/>
  <c r="AJ60" i="4"/>
  <c r="AK60" i="4"/>
  <c r="AL60" i="4"/>
  <c r="AM60" i="4"/>
  <c r="AN60" i="4"/>
  <c r="AO60" i="4"/>
  <c r="AP60" i="4"/>
  <c r="AQ60" i="4"/>
  <c r="AR60" i="4"/>
  <c r="AB59" i="4"/>
  <c r="AC59" i="4"/>
  <c r="AD59" i="4"/>
  <c r="AE59" i="4"/>
  <c r="AF59" i="4"/>
  <c r="AG59" i="4"/>
  <c r="AH59" i="4"/>
  <c r="AI59" i="4"/>
  <c r="AJ59" i="4"/>
  <c r="AK59" i="4"/>
  <c r="AL59" i="4"/>
  <c r="AM59" i="4"/>
  <c r="AN59" i="4"/>
  <c r="AO59" i="4"/>
  <c r="AP59" i="4"/>
  <c r="AQ59" i="4"/>
  <c r="AR59" i="4"/>
  <c r="AB58" i="4"/>
  <c r="AC58" i="4"/>
  <c r="AD58" i="4"/>
  <c r="AE58" i="4"/>
  <c r="AF58" i="4"/>
  <c r="AG58" i="4"/>
  <c r="AH58" i="4"/>
  <c r="AI58" i="4"/>
  <c r="AJ58" i="4"/>
  <c r="AK58" i="4"/>
  <c r="AL58" i="4"/>
  <c r="AM58" i="4"/>
  <c r="AN58" i="4"/>
  <c r="AO58" i="4"/>
  <c r="AP58" i="4"/>
  <c r="AQ58" i="4"/>
  <c r="AR58" i="4"/>
  <c r="AB57" i="4"/>
  <c r="AC57" i="4"/>
  <c r="AD57" i="4"/>
  <c r="AE57" i="4"/>
  <c r="AF57" i="4"/>
  <c r="AG57" i="4"/>
  <c r="AH57" i="4"/>
  <c r="AI57" i="4"/>
  <c r="AJ57" i="4"/>
  <c r="AK57" i="4"/>
  <c r="AL57" i="4"/>
  <c r="AM57" i="4"/>
  <c r="AN57" i="4"/>
  <c r="AO57" i="4"/>
  <c r="AP57" i="4"/>
  <c r="AQ57" i="4"/>
  <c r="AR57" i="4"/>
  <c r="AB56" i="4"/>
  <c r="AC56" i="4"/>
  <c r="AD56" i="4"/>
  <c r="AE56" i="4"/>
  <c r="AF56" i="4"/>
  <c r="AG56" i="4"/>
  <c r="AH56" i="4"/>
  <c r="AI56" i="4"/>
  <c r="AJ56" i="4"/>
  <c r="AK56" i="4"/>
  <c r="AL56" i="4"/>
  <c r="AM56" i="4"/>
  <c r="AN56" i="4"/>
  <c r="AO56" i="4"/>
  <c r="AP56" i="4"/>
  <c r="AQ56" i="4"/>
  <c r="AR56" i="4"/>
  <c r="AB55" i="4"/>
  <c r="AC55" i="4"/>
  <c r="AD55" i="4"/>
  <c r="AE55" i="4"/>
  <c r="AF55" i="4"/>
  <c r="AG55" i="4"/>
  <c r="AH55" i="4"/>
  <c r="AI55" i="4"/>
  <c r="AJ55" i="4"/>
  <c r="AK55" i="4"/>
  <c r="AL55" i="4"/>
  <c r="AM55" i="4"/>
  <c r="AN55" i="4"/>
  <c r="AO55" i="4"/>
  <c r="AP55" i="4"/>
  <c r="AQ55" i="4"/>
  <c r="AR55" i="4"/>
  <c r="AB54" i="4"/>
  <c r="AC54" i="4"/>
  <c r="AD54" i="4"/>
  <c r="AE54" i="4"/>
  <c r="AF54" i="4"/>
  <c r="AG54" i="4"/>
  <c r="AH54" i="4"/>
  <c r="AI54" i="4"/>
  <c r="AJ54" i="4"/>
  <c r="AK54" i="4"/>
  <c r="AL54" i="4"/>
  <c r="AM54" i="4"/>
  <c r="AN54" i="4"/>
  <c r="AO54" i="4"/>
  <c r="AP54" i="4"/>
  <c r="AQ54" i="4"/>
  <c r="AR54" i="4"/>
  <c r="AB53" i="4"/>
  <c r="AC53" i="4"/>
  <c r="AD53" i="4"/>
  <c r="AE53" i="4"/>
  <c r="AF53" i="4"/>
  <c r="AG53" i="4"/>
  <c r="AH53" i="4"/>
  <c r="AI53" i="4"/>
  <c r="AJ53" i="4"/>
  <c r="AK53" i="4"/>
  <c r="AL53" i="4"/>
  <c r="AM53" i="4"/>
  <c r="AN53" i="4"/>
  <c r="AO53" i="4"/>
  <c r="AP53" i="4"/>
  <c r="AQ53" i="4"/>
  <c r="AR53" i="4"/>
  <c r="AB52" i="4"/>
  <c r="AC52" i="4"/>
  <c r="AD52" i="4"/>
  <c r="AE52" i="4"/>
  <c r="AF52" i="4"/>
  <c r="AG52" i="4"/>
  <c r="AH52" i="4"/>
  <c r="AI52" i="4"/>
  <c r="AJ52" i="4"/>
  <c r="AK52" i="4"/>
  <c r="AL52" i="4"/>
  <c r="AM52" i="4"/>
  <c r="AN52" i="4"/>
  <c r="AO52" i="4"/>
  <c r="AP52" i="4"/>
  <c r="AQ52" i="4"/>
  <c r="AR52" i="4"/>
  <c r="AB51" i="4"/>
  <c r="AC51" i="4"/>
  <c r="AD51" i="4"/>
  <c r="AE51" i="4"/>
  <c r="AF51" i="4"/>
  <c r="AG51" i="4"/>
  <c r="AH51" i="4"/>
  <c r="AI51" i="4"/>
  <c r="AJ51" i="4"/>
  <c r="AK51" i="4"/>
  <c r="AL51" i="4"/>
  <c r="AM51" i="4"/>
  <c r="AN51" i="4"/>
  <c r="AO51" i="4"/>
  <c r="AP51" i="4"/>
  <c r="AQ51" i="4"/>
  <c r="AR51" i="4"/>
  <c r="AB50" i="4"/>
  <c r="AC50" i="4"/>
  <c r="AD50" i="4"/>
  <c r="AE50" i="4"/>
  <c r="AF50" i="4"/>
  <c r="AG50" i="4"/>
  <c r="AH50" i="4"/>
  <c r="AI50" i="4"/>
  <c r="AJ50" i="4"/>
  <c r="AK50" i="4"/>
  <c r="AL50" i="4"/>
  <c r="AM50" i="4"/>
  <c r="AN50" i="4"/>
  <c r="AO50" i="4"/>
  <c r="AP50" i="4"/>
  <c r="AQ50" i="4"/>
  <c r="AR50" i="4"/>
  <c r="AB49" i="4"/>
  <c r="AC49" i="4"/>
  <c r="AD49" i="4"/>
  <c r="AE49" i="4"/>
  <c r="AF49" i="4"/>
  <c r="AG49" i="4"/>
  <c r="AH49" i="4"/>
  <c r="AI49" i="4"/>
  <c r="AJ49" i="4"/>
  <c r="AK49" i="4"/>
  <c r="AL49" i="4"/>
  <c r="AM49" i="4"/>
  <c r="AN49" i="4"/>
  <c r="AO49" i="4"/>
  <c r="AP49" i="4"/>
  <c r="AQ49" i="4"/>
  <c r="AR49" i="4"/>
  <c r="AB48" i="4"/>
  <c r="AC48" i="4"/>
  <c r="AD48" i="4"/>
  <c r="AE48" i="4"/>
  <c r="AF48" i="4"/>
  <c r="AG48" i="4"/>
  <c r="AH48" i="4"/>
  <c r="AI48" i="4"/>
  <c r="AJ48" i="4"/>
  <c r="AK48" i="4"/>
  <c r="AL48" i="4"/>
  <c r="AM48" i="4"/>
  <c r="AN48" i="4"/>
  <c r="AO48" i="4"/>
  <c r="AP48" i="4"/>
  <c r="AQ48" i="4"/>
  <c r="AR48" i="4"/>
  <c r="AB47" i="4"/>
  <c r="AC47" i="4"/>
  <c r="AD47" i="4"/>
  <c r="AE47" i="4"/>
  <c r="AF47" i="4"/>
  <c r="AG47" i="4"/>
  <c r="AH47" i="4"/>
  <c r="AI47" i="4"/>
  <c r="AJ47" i="4"/>
  <c r="AK47" i="4"/>
  <c r="AL47" i="4"/>
  <c r="AM47" i="4"/>
  <c r="AN47" i="4"/>
  <c r="AO47" i="4"/>
  <c r="AP47" i="4"/>
  <c r="AQ47" i="4"/>
  <c r="AR47" i="4"/>
  <c r="AB46" i="4"/>
  <c r="AC46" i="4"/>
  <c r="AD46" i="4"/>
  <c r="AE46" i="4"/>
  <c r="AF46" i="4"/>
  <c r="AG46" i="4"/>
  <c r="AH46" i="4"/>
  <c r="AI46" i="4"/>
  <c r="AJ46" i="4"/>
  <c r="AK46" i="4"/>
  <c r="AL46" i="4"/>
  <c r="AM46" i="4"/>
  <c r="AN46" i="4"/>
  <c r="AO46" i="4"/>
  <c r="AP46" i="4"/>
  <c r="AQ46" i="4"/>
  <c r="AR46" i="4"/>
  <c r="AB45" i="4"/>
  <c r="AC45" i="4"/>
  <c r="AD45" i="4"/>
  <c r="AE45" i="4"/>
  <c r="AF45" i="4"/>
  <c r="AG45" i="4"/>
  <c r="AH45" i="4"/>
  <c r="AI45" i="4"/>
  <c r="AJ45" i="4"/>
  <c r="AK45" i="4"/>
  <c r="AL45" i="4"/>
  <c r="AM45" i="4"/>
  <c r="AN45" i="4"/>
  <c r="AO45" i="4"/>
  <c r="AP45" i="4"/>
  <c r="AQ45" i="4"/>
  <c r="AR45" i="4"/>
  <c r="AB44" i="4"/>
  <c r="AC44" i="4"/>
  <c r="AD44" i="4"/>
  <c r="AE44" i="4"/>
  <c r="AF44" i="4"/>
  <c r="AG44" i="4"/>
  <c r="AH44" i="4"/>
  <c r="AI44" i="4"/>
  <c r="AJ44" i="4"/>
  <c r="AK44" i="4"/>
  <c r="AL44" i="4"/>
  <c r="AM44" i="4"/>
  <c r="AN44" i="4"/>
  <c r="AO44" i="4"/>
  <c r="AP44" i="4"/>
  <c r="AQ44" i="4"/>
  <c r="AR44" i="4"/>
  <c r="AB43" i="4"/>
  <c r="AC43" i="4"/>
  <c r="AD43" i="4"/>
  <c r="AE43" i="4"/>
  <c r="AF43" i="4"/>
  <c r="AG43" i="4"/>
  <c r="AH43" i="4"/>
  <c r="AI43" i="4"/>
  <c r="AJ43" i="4"/>
  <c r="AK43" i="4"/>
  <c r="AL43" i="4"/>
  <c r="AM43" i="4"/>
  <c r="AN43" i="4"/>
  <c r="AO43" i="4"/>
  <c r="AP43" i="4"/>
  <c r="AQ43" i="4"/>
  <c r="AR43" i="4"/>
  <c r="AB42" i="4"/>
  <c r="AC42" i="4"/>
  <c r="AD42" i="4"/>
  <c r="AE42" i="4"/>
  <c r="AF42" i="4"/>
  <c r="AG42" i="4"/>
  <c r="AH42" i="4"/>
  <c r="AI42" i="4"/>
  <c r="AJ42" i="4"/>
  <c r="AK42" i="4"/>
  <c r="AL42" i="4"/>
  <c r="AM42" i="4"/>
  <c r="AN42" i="4"/>
  <c r="AO42" i="4"/>
  <c r="AP42" i="4"/>
  <c r="AQ42" i="4"/>
  <c r="AR42" i="4"/>
  <c r="AB41" i="4"/>
  <c r="AC41" i="4"/>
  <c r="AD41" i="4"/>
  <c r="AE41" i="4"/>
  <c r="AF41" i="4"/>
  <c r="AG41" i="4"/>
  <c r="AH41" i="4"/>
  <c r="AI41" i="4"/>
  <c r="AJ41" i="4"/>
  <c r="AK41" i="4"/>
  <c r="AL41" i="4"/>
  <c r="AM41" i="4"/>
  <c r="AN41" i="4"/>
  <c r="AO41" i="4"/>
  <c r="AP41" i="4"/>
  <c r="AQ41" i="4"/>
  <c r="AR41" i="4"/>
  <c r="AB40" i="4"/>
  <c r="AC40" i="4"/>
  <c r="AD40" i="4"/>
  <c r="AE40" i="4"/>
  <c r="AF40" i="4"/>
  <c r="AG40" i="4"/>
  <c r="AH40" i="4"/>
  <c r="AI40" i="4"/>
  <c r="AJ40" i="4"/>
  <c r="AK40" i="4"/>
  <c r="AL40" i="4"/>
  <c r="AM40" i="4"/>
  <c r="AN40" i="4"/>
  <c r="AO40" i="4"/>
  <c r="AP40" i="4"/>
  <c r="AQ40" i="4"/>
  <c r="AR40" i="4"/>
  <c r="AB39" i="4"/>
  <c r="AC39" i="4"/>
  <c r="AD39" i="4"/>
  <c r="AE39" i="4"/>
  <c r="AF39" i="4"/>
  <c r="AG39" i="4"/>
  <c r="AH39" i="4"/>
  <c r="AI39" i="4"/>
  <c r="AJ39" i="4"/>
  <c r="AK39" i="4"/>
  <c r="AL39" i="4"/>
  <c r="AM39" i="4"/>
  <c r="AN39" i="4"/>
  <c r="AO39" i="4"/>
  <c r="AP39" i="4"/>
  <c r="AQ39" i="4"/>
  <c r="AR39" i="4"/>
  <c r="AB38" i="4"/>
  <c r="AC38" i="4"/>
  <c r="AD38" i="4"/>
  <c r="AE38" i="4"/>
  <c r="AF38" i="4"/>
  <c r="AG38" i="4"/>
  <c r="AH38" i="4"/>
  <c r="AI38" i="4"/>
  <c r="AJ38" i="4"/>
  <c r="AK38" i="4"/>
  <c r="AL38" i="4"/>
  <c r="AM38" i="4"/>
  <c r="AN38" i="4"/>
  <c r="AO38" i="4"/>
  <c r="AP38" i="4"/>
  <c r="AQ38" i="4"/>
  <c r="AR38" i="4"/>
  <c r="AB37" i="4"/>
  <c r="AC37" i="4"/>
  <c r="AD37" i="4"/>
  <c r="AE37" i="4"/>
  <c r="AF37" i="4"/>
  <c r="AG37" i="4"/>
  <c r="AH37" i="4"/>
  <c r="AI37" i="4"/>
  <c r="AJ37" i="4"/>
  <c r="AK37" i="4"/>
  <c r="AL37" i="4"/>
  <c r="AM37" i="4"/>
  <c r="AN37" i="4"/>
  <c r="AO37" i="4"/>
  <c r="AP37" i="4"/>
  <c r="AQ37" i="4"/>
  <c r="AR37" i="4"/>
  <c r="AB36" i="4"/>
  <c r="AC36" i="4"/>
  <c r="AD36" i="4"/>
  <c r="AE36" i="4"/>
  <c r="AF36" i="4"/>
  <c r="AG36" i="4"/>
  <c r="AH36" i="4"/>
  <c r="AI36" i="4"/>
  <c r="AJ36" i="4"/>
  <c r="AK36" i="4"/>
  <c r="AL36" i="4"/>
  <c r="AM36" i="4"/>
  <c r="AN36" i="4"/>
  <c r="AO36" i="4"/>
  <c r="AP36" i="4"/>
  <c r="AQ36" i="4"/>
  <c r="AR36" i="4"/>
  <c r="AB35" i="4"/>
  <c r="AC35" i="4"/>
  <c r="AD35" i="4"/>
  <c r="AE35" i="4"/>
  <c r="AF35" i="4"/>
  <c r="AG35" i="4"/>
  <c r="AH35" i="4"/>
  <c r="AI35" i="4"/>
  <c r="AJ35" i="4"/>
  <c r="AK35" i="4"/>
  <c r="AL35" i="4"/>
  <c r="AM35" i="4"/>
  <c r="AN35" i="4"/>
  <c r="AO35" i="4"/>
  <c r="AP35" i="4"/>
  <c r="AQ35" i="4"/>
  <c r="AR35" i="4"/>
  <c r="AB34" i="4"/>
  <c r="AC34" i="4"/>
  <c r="AD34" i="4"/>
  <c r="AE34" i="4"/>
  <c r="AF34" i="4"/>
  <c r="AG34" i="4"/>
  <c r="AH34" i="4"/>
  <c r="AI34" i="4"/>
  <c r="AJ34" i="4"/>
  <c r="AK34" i="4"/>
  <c r="AL34" i="4"/>
  <c r="AM34" i="4"/>
  <c r="AN34" i="4"/>
  <c r="AO34" i="4"/>
  <c r="AP34" i="4"/>
  <c r="AQ34" i="4"/>
  <c r="AR34" i="4"/>
  <c r="AB33" i="4"/>
  <c r="AC33" i="4"/>
  <c r="AD33" i="4"/>
  <c r="AE33" i="4"/>
  <c r="AF33" i="4"/>
  <c r="AG33" i="4"/>
  <c r="AH33" i="4"/>
  <c r="AI33" i="4"/>
  <c r="AJ33" i="4"/>
  <c r="AK33" i="4"/>
  <c r="AL33" i="4"/>
  <c r="AM33" i="4"/>
  <c r="AN33" i="4"/>
  <c r="AO33" i="4"/>
  <c r="AP33" i="4"/>
  <c r="AQ33" i="4"/>
  <c r="AR33" i="4"/>
  <c r="AB32" i="4"/>
  <c r="AC32" i="4"/>
  <c r="AD32" i="4"/>
  <c r="AE32" i="4"/>
  <c r="AF32" i="4"/>
  <c r="AG32" i="4"/>
  <c r="AH32" i="4"/>
  <c r="AI32" i="4"/>
  <c r="AJ32" i="4"/>
  <c r="AK32" i="4"/>
  <c r="AL32" i="4"/>
  <c r="AM32" i="4"/>
  <c r="AN32" i="4"/>
  <c r="AO32" i="4"/>
  <c r="AP32" i="4"/>
  <c r="AQ32" i="4"/>
  <c r="AR32" i="4"/>
  <c r="AB31" i="4"/>
  <c r="AC31" i="4"/>
  <c r="AD31" i="4"/>
  <c r="AE31" i="4"/>
  <c r="AF31" i="4"/>
  <c r="AG31" i="4"/>
  <c r="AH31" i="4"/>
  <c r="AI31" i="4"/>
  <c r="AJ31" i="4"/>
  <c r="AK31" i="4"/>
  <c r="AL31" i="4"/>
  <c r="AM31" i="4"/>
  <c r="AN31" i="4"/>
  <c r="AO31" i="4"/>
  <c r="AP31" i="4"/>
  <c r="AQ31" i="4"/>
  <c r="AR31" i="4"/>
  <c r="AB30" i="4"/>
  <c r="AC30" i="4"/>
  <c r="AD30" i="4"/>
  <c r="AE30" i="4"/>
  <c r="AF30" i="4"/>
  <c r="AG30" i="4"/>
  <c r="AH30" i="4"/>
  <c r="AI30" i="4"/>
  <c r="AJ30" i="4"/>
  <c r="AK30" i="4"/>
  <c r="AL30" i="4"/>
  <c r="AM30" i="4"/>
  <c r="AN30" i="4"/>
  <c r="AO30" i="4"/>
  <c r="AP30" i="4"/>
  <c r="AQ30" i="4"/>
  <c r="AR30" i="4"/>
  <c r="AB29" i="4"/>
  <c r="AC29" i="4"/>
  <c r="AD29" i="4"/>
  <c r="AE29" i="4"/>
  <c r="AF29" i="4"/>
  <c r="AG29" i="4"/>
  <c r="AH29" i="4"/>
  <c r="AI29" i="4"/>
  <c r="AJ29" i="4"/>
  <c r="AK29" i="4"/>
  <c r="AL29" i="4"/>
  <c r="AM29" i="4"/>
  <c r="AN29" i="4"/>
  <c r="AO29" i="4"/>
  <c r="AP29" i="4"/>
  <c r="AQ29" i="4"/>
  <c r="AR29" i="4"/>
  <c r="AB28" i="4"/>
  <c r="AC28" i="4"/>
  <c r="AD28" i="4"/>
  <c r="AE28" i="4"/>
  <c r="AF28" i="4"/>
  <c r="AG28" i="4"/>
  <c r="AH28" i="4"/>
  <c r="AI28" i="4"/>
  <c r="AJ28" i="4"/>
  <c r="AK28" i="4"/>
  <c r="AL28" i="4"/>
  <c r="AM28" i="4"/>
  <c r="AN28" i="4"/>
  <c r="AO28" i="4"/>
  <c r="AP28" i="4"/>
  <c r="AQ28" i="4"/>
  <c r="AR28" i="4"/>
  <c r="AB27" i="4"/>
  <c r="AC27" i="4"/>
  <c r="AD27" i="4"/>
  <c r="AE27" i="4"/>
  <c r="AF27" i="4"/>
  <c r="AG27" i="4"/>
  <c r="AH27" i="4"/>
  <c r="AI27" i="4"/>
  <c r="AJ27" i="4"/>
  <c r="AK27" i="4"/>
  <c r="AL27" i="4"/>
  <c r="AM27" i="4"/>
  <c r="AN27" i="4"/>
  <c r="AO27" i="4"/>
  <c r="AP27" i="4"/>
  <c r="AQ27" i="4"/>
  <c r="AR27" i="4"/>
  <c r="AB26" i="4"/>
  <c r="AC26" i="4"/>
  <c r="AD26" i="4"/>
  <c r="AE26" i="4"/>
  <c r="AF26" i="4"/>
  <c r="AG26" i="4"/>
  <c r="AH26" i="4"/>
  <c r="AI26" i="4"/>
  <c r="AJ26" i="4"/>
  <c r="AK26" i="4"/>
  <c r="AL26" i="4"/>
  <c r="AM26" i="4"/>
  <c r="AN26" i="4"/>
  <c r="AO26" i="4"/>
  <c r="AP26" i="4"/>
  <c r="AQ26" i="4"/>
  <c r="AR26" i="4"/>
  <c r="AB25" i="4"/>
  <c r="AC25" i="4"/>
  <c r="AD25" i="4"/>
  <c r="AE25" i="4"/>
  <c r="AF25" i="4"/>
  <c r="AG25" i="4"/>
  <c r="AH25" i="4"/>
  <c r="AI25" i="4"/>
  <c r="AJ25" i="4"/>
  <c r="AK25" i="4"/>
  <c r="AL25" i="4"/>
  <c r="AM25" i="4"/>
  <c r="AN25" i="4"/>
  <c r="AO25" i="4"/>
  <c r="AP25" i="4"/>
  <c r="AQ25" i="4"/>
  <c r="AR25" i="4"/>
  <c r="AB24" i="4"/>
  <c r="AC24" i="4"/>
  <c r="AD24" i="4"/>
  <c r="AE24" i="4"/>
  <c r="AF24" i="4"/>
  <c r="AG24" i="4"/>
  <c r="AH24" i="4"/>
  <c r="AI24" i="4"/>
  <c r="AJ24" i="4"/>
  <c r="AK24" i="4"/>
  <c r="AL24" i="4"/>
  <c r="AM24" i="4"/>
  <c r="AN24" i="4"/>
  <c r="AO24" i="4"/>
  <c r="AP24" i="4"/>
  <c r="AQ24" i="4"/>
  <c r="AR24" i="4"/>
  <c r="AB23" i="4"/>
  <c r="AC23" i="4"/>
  <c r="AD23" i="4"/>
  <c r="AE23" i="4"/>
  <c r="AF23" i="4"/>
  <c r="AG23" i="4"/>
  <c r="AH23" i="4"/>
  <c r="AI23" i="4"/>
  <c r="AJ23" i="4"/>
  <c r="AK23" i="4"/>
  <c r="AL23" i="4"/>
  <c r="AM23" i="4"/>
  <c r="AN23" i="4"/>
  <c r="AO23" i="4"/>
  <c r="AP23" i="4"/>
  <c r="AQ23" i="4"/>
  <c r="AR23" i="4"/>
  <c r="AB22" i="4"/>
  <c r="AC22" i="4"/>
  <c r="AD22" i="4"/>
  <c r="AE22" i="4"/>
  <c r="AF22" i="4"/>
  <c r="E2" i="3" s="1"/>
  <c r="AG22" i="4"/>
  <c r="F2" i="3" s="1"/>
  <c r="AH22" i="4"/>
  <c r="AI22" i="4"/>
  <c r="H2" i="3" s="1"/>
  <c r="AJ22" i="4"/>
  <c r="I2" i="3" s="1"/>
  <c r="AK22" i="4"/>
  <c r="J2" i="3" s="1"/>
  <c r="AL22" i="4"/>
  <c r="K2" i="3" s="1"/>
  <c r="AM22" i="4"/>
  <c r="AN22" i="4"/>
  <c r="AO22" i="4"/>
  <c r="AP22" i="4"/>
  <c r="O2" i="3" s="1"/>
  <c r="AQ22" i="4"/>
  <c r="AR22" i="4"/>
  <c r="Q2" i="3" s="1"/>
  <c r="AB21" i="4"/>
  <c r="AC21" i="4"/>
  <c r="AD21" i="4"/>
  <c r="AE21" i="4"/>
  <c r="AF21" i="4"/>
  <c r="AG21" i="4"/>
  <c r="AH21" i="4"/>
  <c r="AI21" i="4"/>
  <c r="AJ21" i="4"/>
  <c r="AK21" i="4"/>
  <c r="AL21" i="4"/>
  <c r="AM21" i="4"/>
  <c r="AN21" i="4"/>
  <c r="AO21" i="4"/>
  <c r="AP21" i="4"/>
  <c r="AQ21" i="4"/>
  <c r="AR21" i="4"/>
  <c r="AB20" i="4"/>
  <c r="AC20" i="4"/>
  <c r="AD20" i="4"/>
  <c r="AE20" i="4"/>
  <c r="AF20" i="4"/>
  <c r="AG20" i="4"/>
  <c r="AH20" i="4"/>
  <c r="AI20" i="4"/>
  <c r="AJ20" i="4"/>
  <c r="AK20" i="4"/>
  <c r="AL20" i="4"/>
  <c r="AM20" i="4"/>
  <c r="AN20" i="4"/>
  <c r="AO20" i="4"/>
  <c r="AP20" i="4"/>
  <c r="AQ20" i="4"/>
  <c r="AR20" i="4"/>
  <c r="AB19" i="4"/>
  <c r="AC19" i="4"/>
  <c r="AD19" i="4"/>
  <c r="AE19" i="4"/>
  <c r="AF19" i="4"/>
  <c r="AG19" i="4"/>
  <c r="AH19" i="4"/>
  <c r="AI19" i="4"/>
  <c r="AJ19" i="4"/>
  <c r="AK19" i="4"/>
  <c r="AQ19" i="4"/>
  <c r="AR19" i="4"/>
  <c r="AB18" i="4"/>
  <c r="AC18" i="4"/>
  <c r="AD18" i="4"/>
  <c r="AE18" i="4"/>
  <c r="AF18" i="4"/>
  <c r="AG18" i="4"/>
  <c r="AH18" i="4"/>
  <c r="AI18" i="4"/>
  <c r="AJ18" i="4"/>
  <c r="AK18" i="4"/>
  <c r="AL18" i="4"/>
  <c r="AM18" i="4"/>
  <c r="AN18" i="4"/>
  <c r="AO18" i="4"/>
  <c r="AP18" i="4"/>
  <c r="AQ18" i="4"/>
  <c r="AR18" i="4"/>
  <c r="AB17" i="4"/>
  <c r="AC17" i="4"/>
  <c r="AD17" i="4"/>
  <c r="AE17" i="4"/>
  <c r="AF17" i="4"/>
  <c r="AG17" i="4"/>
  <c r="AH17" i="4"/>
  <c r="AI17" i="4"/>
  <c r="AJ17" i="4"/>
  <c r="AK17" i="4"/>
  <c r="AL17" i="4"/>
  <c r="AM17" i="4"/>
  <c r="AN17" i="4"/>
  <c r="AO17" i="4"/>
  <c r="AP17" i="4"/>
  <c r="AQ17" i="4"/>
  <c r="AR17" i="4"/>
  <c r="AB16" i="4"/>
  <c r="AC16" i="4"/>
  <c r="AD16" i="4"/>
  <c r="AE16" i="4"/>
  <c r="AF16" i="4"/>
  <c r="AG16" i="4"/>
  <c r="AH16" i="4"/>
  <c r="AI16" i="4"/>
  <c r="AJ16" i="4"/>
  <c r="AK16" i="4"/>
  <c r="AL16" i="4"/>
  <c r="AM16" i="4"/>
  <c r="AN16" i="4"/>
  <c r="AO16" i="4"/>
  <c r="AP16" i="4"/>
  <c r="AQ16" i="4"/>
  <c r="AR16" i="4"/>
  <c r="AB15" i="4"/>
  <c r="AC15" i="4"/>
  <c r="AD15" i="4"/>
  <c r="AE15" i="4"/>
  <c r="AF15" i="4"/>
  <c r="AG15" i="4"/>
  <c r="AH15" i="4"/>
  <c r="AI15" i="4"/>
  <c r="AJ15" i="4"/>
  <c r="AK15" i="4"/>
  <c r="AL15" i="4"/>
  <c r="AM15" i="4"/>
  <c r="AN15" i="4"/>
  <c r="AO15" i="4"/>
  <c r="AP15" i="4"/>
  <c r="AQ15" i="4"/>
  <c r="AR15" i="4"/>
  <c r="AS15" i="4"/>
  <c r="AB14" i="4"/>
  <c r="AC14" i="4"/>
  <c r="AD14" i="4"/>
  <c r="AE14" i="4"/>
  <c r="AF14" i="4"/>
  <c r="AG14" i="4"/>
  <c r="AH14" i="4"/>
  <c r="AI14" i="4"/>
  <c r="AJ14" i="4"/>
  <c r="AK14" i="4"/>
  <c r="AL14" i="4"/>
  <c r="AM14" i="4"/>
  <c r="AN14" i="4"/>
  <c r="AO14" i="4"/>
  <c r="AP14" i="4"/>
  <c r="AQ14" i="4"/>
  <c r="AR14" i="4"/>
  <c r="AB13" i="4"/>
  <c r="AC13" i="4"/>
  <c r="AD13" i="4"/>
  <c r="AE13" i="4"/>
  <c r="AF13" i="4"/>
  <c r="AG13" i="4"/>
  <c r="AH13" i="4"/>
  <c r="AI13" i="4"/>
  <c r="AJ13" i="4"/>
  <c r="AK13" i="4"/>
  <c r="AL13" i="4"/>
  <c r="AM13" i="4"/>
  <c r="AN13" i="4"/>
  <c r="AO13" i="4"/>
  <c r="AP13" i="4"/>
  <c r="AQ13" i="4"/>
  <c r="AR13" i="4"/>
  <c r="AB12" i="4"/>
  <c r="AC12" i="4"/>
  <c r="AD12" i="4"/>
  <c r="AE12" i="4"/>
  <c r="AF12" i="4"/>
  <c r="AG12" i="4"/>
  <c r="AH12" i="4"/>
  <c r="AI12" i="4"/>
  <c r="AJ12" i="4"/>
  <c r="AK12" i="4"/>
  <c r="AL12" i="4"/>
  <c r="AM12" i="4"/>
  <c r="AN12" i="4"/>
  <c r="AO12" i="4"/>
  <c r="AP12" i="4"/>
  <c r="AQ12" i="4"/>
  <c r="AR12" i="4"/>
  <c r="AB11" i="4"/>
  <c r="AC11" i="4"/>
  <c r="AD11" i="4"/>
  <c r="AE11" i="4"/>
  <c r="AF11" i="4"/>
  <c r="AG11" i="4"/>
  <c r="AH11" i="4"/>
  <c r="AI11" i="4"/>
  <c r="AJ11" i="4"/>
  <c r="AK11" i="4"/>
  <c r="AL11" i="4"/>
  <c r="AM11" i="4"/>
  <c r="AN11" i="4"/>
  <c r="AO11" i="4"/>
  <c r="AP11" i="4"/>
  <c r="AQ11" i="4"/>
  <c r="AR11" i="4"/>
  <c r="AB10" i="4"/>
  <c r="AC10" i="4"/>
  <c r="AD10" i="4"/>
  <c r="AE10" i="4"/>
  <c r="AF10" i="4"/>
  <c r="AG10" i="4"/>
  <c r="AH10" i="4"/>
  <c r="AI10" i="4"/>
  <c r="AJ10" i="4"/>
  <c r="AK10" i="4"/>
  <c r="AL10" i="4"/>
  <c r="AM10" i="4"/>
  <c r="AN10" i="4"/>
  <c r="AO10" i="4"/>
  <c r="AP10" i="4"/>
  <c r="AQ10" i="4"/>
  <c r="AR10" i="4"/>
  <c r="AB9" i="4"/>
  <c r="AC9" i="4"/>
  <c r="AD9" i="4"/>
  <c r="AE9" i="4"/>
  <c r="AF9" i="4"/>
  <c r="AG9" i="4"/>
  <c r="AH9" i="4"/>
  <c r="AI9" i="4"/>
  <c r="AJ9" i="4"/>
  <c r="AK9" i="4"/>
  <c r="AL9" i="4"/>
  <c r="AM9" i="4"/>
  <c r="AN9" i="4"/>
  <c r="AO9" i="4"/>
  <c r="AP9" i="4"/>
  <c r="AQ9" i="4"/>
  <c r="AR9" i="4"/>
  <c r="AB8" i="4"/>
  <c r="AC8" i="4"/>
  <c r="AD8" i="4"/>
  <c r="AE8" i="4"/>
  <c r="AF8" i="4"/>
  <c r="AG8" i="4"/>
  <c r="AH8" i="4"/>
  <c r="AI8" i="4"/>
  <c r="AJ8" i="4"/>
  <c r="AK8" i="4"/>
  <c r="AL8" i="4"/>
  <c r="AM8" i="4"/>
  <c r="AN8" i="4"/>
  <c r="AO8" i="4"/>
  <c r="AP8" i="4"/>
  <c r="AQ8" i="4"/>
  <c r="AR8" i="4"/>
  <c r="AB7" i="4"/>
  <c r="AC7" i="4"/>
  <c r="AD7" i="4"/>
  <c r="AE7" i="4"/>
  <c r="AF7" i="4"/>
  <c r="AG7" i="4"/>
  <c r="AH7" i="4"/>
  <c r="AI7" i="4"/>
  <c r="AJ7" i="4"/>
  <c r="AK7" i="4"/>
  <c r="AL7" i="4"/>
  <c r="AM7" i="4"/>
  <c r="AN7" i="4"/>
  <c r="AO7" i="4"/>
  <c r="AP7" i="4"/>
  <c r="AQ7" i="4"/>
  <c r="AR7" i="4"/>
  <c r="AB6" i="4"/>
  <c r="AC6" i="4"/>
  <c r="AD6" i="4"/>
  <c r="AE6" i="4"/>
  <c r="AF6" i="4"/>
  <c r="AG6" i="4"/>
  <c r="AH6" i="4"/>
  <c r="AI6" i="4"/>
  <c r="AJ6" i="4"/>
  <c r="AK6" i="4"/>
  <c r="AL6" i="4"/>
  <c r="AM6" i="4"/>
  <c r="AN6" i="4"/>
  <c r="AO6" i="4"/>
  <c r="AP6" i="4"/>
  <c r="AQ6" i="4"/>
  <c r="AR6" i="4"/>
  <c r="AA2" i="4"/>
  <c r="AA3"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AA12" i="4"/>
  <c r="AA11" i="4"/>
  <c r="AA10" i="4"/>
  <c r="AA9" i="4"/>
  <c r="AA8" i="4"/>
  <c r="AA7" i="4"/>
  <c r="AA6" i="4"/>
  <c r="AE5" i="4"/>
  <c r="AF5" i="4"/>
  <c r="AG5" i="4"/>
  <c r="AH5" i="4"/>
  <c r="AI5" i="4"/>
  <c r="AJ5" i="4"/>
  <c r="AK5" i="4"/>
  <c r="AL5" i="4"/>
  <c r="AM5" i="4"/>
  <c r="AN5" i="4"/>
  <c r="AO5" i="4"/>
  <c r="AP5" i="4"/>
  <c r="AQ5" i="4"/>
  <c r="AR5" i="4"/>
  <c r="AD5" i="4"/>
  <c r="AA5" i="4"/>
  <c r="AC5" i="4"/>
  <c r="AD4" i="4"/>
  <c r="AE4" i="4"/>
  <c r="AF4" i="4"/>
  <c r="AG4" i="4"/>
  <c r="AH4" i="4"/>
  <c r="AI4" i="4"/>
  <c r="AJ4" i="4"/>
  <c r="AK4" i="4"/>
  <c r="AL4" i="4"/>
  <c r="AM4" i="4"/>
  <c r="AN4" i="4"/>
  <c r="AO4" i="4"/>
  <c r="AP4" i="4"/>
  <c r="AQ4" i="4"/>
  <c r="AR4" i="4"/>
  <c r="AC4" i="4"/>
  <c r="AA4" i="4"/>
  <c r="AD3" i="4"/>
  <c r="AE3" i="4"/>
  <c r="AF3" i="4"/>
  <c r="AG3" i="4"/>
  <c r="AH3" i="4"/>
  <c r="AI3" i="4"/>
  <c r="AJ3" i="4"/>
  <c r="AK3" i="4"/>
  <c r="AL3" i="4"/>
  <c r="AC3" i="4"/>
  <c r="AD2" i="4"/>
  <c r="AE2" i="4"/>
  <c r="AF2" i="4"/>
  <c r="AG2" i="4"/>
  <c r="AH2" i="4"/>
  <c r="AI2" i="4"/>
  <c r="AJ2" i="4"/>
  <c r="AK2" i="4"/>
  <c r="AC2" i="4"/>
  <c r="B4" i="3" l="1"/>
  <c r="N4" i="3"/>
  <c r="O4" i="3"/>
  <c r="P4" i="3"/>
  <c r="Q4" i="3"/>
  <c r="L324" i="2"/>
  <c r="P14" i="3" s="1"/>
  <c r="L194" i="2"/>
  <c r="N17" i="3" s="1"/>
  <c r="L110" i="2"/>
  <c r="L15" i="3" s="1"/>
  <c r="L108" i="2"/>
  <c r="L14" i="3" s="1"/>
  <c r="L111" i="2"/>
  <c r="L17" i="3" s="1"/>
  <c r="L109" i="2"/>
  <c r="L13" i="3" s="1"/>
  <c r="L125" i="2"/>
  <c r="M13" i="3" s="1"/>
  <c r="L124" i="2"/>
  <c r="M11" i="3" s="1"/>
  <c r="L127" i="2"/>
  <c r="M15" i="3" s="1"/>
  <c r="L195" i="2"/>
  <c r="N15" i="3" s="1"/>
  <c r="L199" i="2"/>
  <c r="N13" i="3" s="1"/>
  <c r="L193" i="2"/>
  <c r="N14" i="3" s="1"/>
  <c r="L323" i="2"/>
  <c r="P16" i="3" s="1"/>
  <c r="Q16" i="3" s="1"/>
  <c r="L320" i="2"/>
  <c r="O11" i="3" s="1"/>
  <c r="L321" i="2"/>
  <c r="O13" i="3" s="1"/>
  <c r="L319" i="2"/>
  <c r="O14" i="3" s="1"/>
  <c r="B3" i="3"/>
  <c r="F3" i="3"/>
  <c r="F4" i="3" s="1"/>
  <c r="K3" i="3"/>
  <c r="K4" i="3" s="1"/>
  <c r="E3" i="3"/>
  <c r="E4" i="3" s="1"/>
  <c r="J3" i="3"/>
  <c r="J4" i="3" s="1"/>
  <c r="C3" i="3"/>
  <c r="C4" i="3" s="1"/>
  <c r="G3" i="3"/>
  <c r="G4" i="3" s="1"/>
  <c r="L3" i="3"/>
  <c r="J125" i="2" s="1"/>
  <c r="I3" i="3"/>
  <c r="I4" i="3" s="1"/>
  <c r="D3" i="3"/>
  <c r="J111" i="2" s="1"/>
  <c r="I111" i="2" s="1"/>
  <c r="H3" i="3"/>
  <c r="J124" i="2" s="1"/>
  <c r="M3" i="3"/>
  <c r="M4" i="3" s="1"/>
  <c r="C8" i="1"/>
  <c r="D4" i="3" l="1"/>
  <c r="L4" i="3"/>
  <c r="H4" i="3"/>
  <c r="J110" i="2"/>
  <c r="I110" i="2" s="1"/>
  <c r="J127" i="2"/>
  <c r="J324" i="2"/>
  <c r="I324" i="2" s="1"/>
  <c r="J123" i="2"/>
  <c r="Q17" i="3"/>
  <c r="Q14" i="3"/>
  <c r="Q11" i="3"/>
  <c r="Q15" i="3"/>
  <c r="Q13" i="3"/>
  <c r="J318" i="2"/>
  <c r="I318" i="2" s="1"/>
  <c r="J323" i="2"/>
  <c r="I323" i="2" s="1"/>
  <c r="J193" i="2"/>
  <c r="I193" i="2" s="1"/>
  <c r="J319" i="2"/>
  <c r="I125" i="2"/>
  <c r="I124" i="2"/>
  <c r="C9" i="3" s="1"/>
  <c r="C10" i="3"/>
  <c r="J195" i="2"/>
  <c r="J320" i="2"/>
  <c r="J107" i="2"/>
  <c r="J192" i="2"/>
  <c r="J325" i="2"/>
  <c r="J321" i="2"/>
  <c r="I321" i="2" s="1"/>
  <c r="J199" i="2"/>
  <c r="I199" i="2" s="1"/>
  <c r="J109" i="2"/>
  <c r="H326" i="2"/>
  <c r="I326" i="2" s="1"/>
  <c r="I319" i="2" l="1"/>
  <c r="I195" i="2"/>
  <c r="I107" i="2"/>
  <c r="B9" i="3" s="1"/>
  <c r="B10" i="3"/>
  <c r="I320" i="2"/>
  <c r="E9" i="3" s="1"/>
  <c r="E10" i="3"/>
  <c r="I109" i="2"/>
  <c r="I192" i="2"/>
  <c r="D9" i="3" s="1"/>
  <c r="D10" i="3"/>
  <c r="I325" i="2"/>
  <c r="F9" i="3" s="1"/>
  <c r="F10" i="3"/>
  <c r="G9" i="3" l="1"/>
</calcChain>
</file>

<file path=xl/comments1.xml><?xml version="1.0" encoding="utf-8"?>
<comments xmlns="http://schemas.openxmlformats.org/spreadsheetml/2006/main">
  <authors>
    <author>Жиличев Анатолий Алексеевич</author>
  </authors>
  <commentList>
    <comment ref="O9" authorId="0">
      <text>
        <r>
          <rPr>
            <b/>
            <sz val="8"/>
            <color indexed="81"/>
            <rFont val="Tahoma"/>
            <family val="2"/>
            <charset val="204"/>
          </rPr>
          <t>Жиличев Анатолий Алексеевич:</t>
        </r>
        <r>
          <rPr>
            <sz val="8"/>
            <color indexed="81"/>
            <rFont val="Tahoma"/>
            <family val="2"/>
            <charset val="204"/>
          </rPr>
          <t xml:space="preserve">
Требуется подобрать в данную ячейку (O9) 
множитель (число), удовлетворяющее требованиям:
т.о., что-бы все требования были удовлетворены</t>
        </r>
      </text>
    </comment>
  </commentList>
</comments>
</file>

<file path=xl/sharedStrings.xml><?xml version="1.0" encoding="utf-8"?>
<sst xmlns="http://schemas.openxmlformats.org/spreadsheetml/2006/main" count="954" uniqueCount="671">
  <si>
    <t>марка стали</t>
  </si>
  <si>
    <t>РС D36</t>
  </si>
  <si>
    <t>Шихтовка</t>
  </si>
  <si>
    <t>Добавочные</t>
  </si>
  <si>
    <t>Чугун ж</t>
  </si>
  <si>
    <t>Сечка</t>
  </si>
  <si>
    <t>Известь</t>
  </si>
  <si>
    <t>Обрезь ЧШ 1,2</t>
  </si>
  <si>
    <t>CaF2</t>
  </si>
  <si>
    <t>Mn95</t>
  </si>
  <si>
    <t>РС B/CHES 1387</t>
  </si>
  <si>
    <t>SiMn</t>
  </si>
  <si>
    <t>FeSi65</t>
  </si>
  <si>
    <t>Выпуск</t>
  </si>
  <si>
    <t>12ХМ</t>
  </si>
  <si>
    <t>Лом 3АН</t>
  </si>
  <si>
    <t>Обрезь ЧШ 3Мо</t>
  </si>
  <si>
    <t>FeSiCr</t>
  </si>
  <si>
    <t>SAE 1015</t>
  </si>
  <si>
    <t>Стружка 15А</t>
  </si>
  <si>
    <t>Известняк БРУ фр.80-200</t>
  </si>
  <si>
    <t>Скрап ЦШП фр. 20-80</t>
  </si>
  <si>
    <t>SiC</t>
  </si>
  <si>
    <t>СОСТАВ</t>
  </si>
  <si>
    <t>СТЕПЕНЬ ЧИСТОТЫ</t>
  </si>
  <si>
    <t>ГАБАРИТЫ И МАССА</t>
  </si>
  <si>
    <t>Стальные лом и отходы №1 *</t>
  </si>
  <si>
    <t>Кусковые лом и отходы, удобные для загрузки плавильных агрегатов. Не допускается проволока и изделия из проволоки.</t>
  </si>
  <si>
    <t>Не допускается наличие лома и отходов цветных металлов. Углеродистые лом и отходы не должны смешиваться с легированными. Металл не должен быть горелым, разъеденным кислотами и проржавленным (налет ржавчины допускается). Засоренность безвредными примесями не должна превышать 2% по массе.</t>
  </si>
  <si>
    <t>Размеры куска должны быть не более 300x200x150 мм. Толщина металла должна быть не менее 6 мм . Масса куска должна быть не менее 0.5 кг , но не более 40 кг .</t>
  </si>
  <si>
    <t>Стальные лом и отходы №2 **</t>
  </si>
  <si>
    <t>Кусковые лом и отходы, а также шихтовые слитки, удобные для загрузки плавильных агрегатов. Не допускаются проволока и изделия из проволоки.</t>
  </si>
  <si>
    <t>Не допускается наличие лома и отходов цветных металлов. Легированные лом и отходы не должны смешиваться с углеродистыми и должны быть только одной группы или марки. Металл не должен быть горелым, разъеденным кислотами и проржавленным (налет ржавчины допускается). Засоренность безвредными примесями не должна превышать 1 % по массе.</t>
  </si>
  <si>
    <t>Размеры куска должны быть не более 600х350x250 мм. По соглашению сторон забракованные слитки, блюмсы, заготовки, фасонный прокат, а также легированные шихтовые слитки могут иметь повышенные размеры. Толщина металла должна быть не менее 8 мм . Длина выступов прямолинейных кусков не должна превышать 100 мм . Трубы должны иметь наружный диаметр не более 150 мм и толщину стенки не менее 8 мм . Трубы с большим диаметром должны быть сплющены или разрезаны по образующей. Масса куска должна быть не менее 2 кг .</t>
  </si>
  <si>
    <t>* Отходы стали марок 08кп, 08, 05кп, 08Ю, 08пс и 08Фкп с содержанием хрома не более 0,1% по массе поставляются отдельно от других отходов углеродистой стали. </t>
  </si>
  <si>
    <t>** По требованию заказчика стальные лом и отходы должны содержать серу и фосфор не более 0,05% каждого.</t>
  </si>
  <si>
    <t>Стальные лом и отходы №3 *</t>
  </si>
  <si>
    <t>Кусковые лом и отходы и стальной скрап, удобные для загрузки плавильных агрегатов. Не допускаются проволока и изделия из проволоки.</t>
  </si>
  <si>
    <t>Не допускается наличие лома и отходов цветных металлов. Легированные лом и отходы не должны смешиваться с углеродистыми и должны быть только одной группы или марки. Металл не должен быть горелым, разъеденным кислотами и проржавленным (налет ржавчины допускается), Засоренность безвредными примесями не должна превышать 1,5% по массе.</t>
  </si>
  <si>
    <t>Размеры куска должны быть не более 800х500x500 мм. Для рулонов листового металла допускаются повышенные размеры по соглашению сторон, но не более 1000 мм . Толщина металла должна быть не менее 6 мм . Допускаются швеллеры и двутавры с толщиной стенки не менее 4 мм в количестве не более 20% от массы партии. Трубы должны иметь наружный диаметр не более 150 мм и толщину стенки не менее 6 мм . Трубы с большим диаметром должны быть сплющены или разрезаны по образующей. Длина выступов прямолинейных кусков не должна превышать 100 мм . Стрела прогиба изогнутых кусков не должна превышать 250 мм . Масса куска должна быть не менее 1 кг .</t>
  </si>
  <si>
    <t>Стальные лом и отходы №4 **</t>
  </si>
  <si>
    <t>Мелкие кусковые отходы метизного и других производств, лом изделий метизного производства (костыли, болты, гайки и др.), удобные для загрузки плавильных агрегатов. Не допускаются проволока и изделия из проволоки.</t>
  </si>
  <si>
    <t>Не допускается наличие лома и отходов цветных металлов. Легированные лом и отходы не должны смешиваться с углеродистыми и должны быть только одной группы или марки. Металл не должен быть горелым, разъеденным кислотами и проржавленным (налет ржавчины допускается). Засоренность без вредными примесями не должна превышать 0,5% по массе.</t>
  </si>
  <si>
    <t>Размеры куска должны быть не более 200x150x100 мм. Толщина металла должна быть не менее 6 мм . Масса куска должна быть не менее 0,025 кг , но не более 20 кг .</t>
  </si>
  <si>
    <t>* Скрап с засоренностью не более 5% при отгрузке не должен смешиваться с другими отходами и ломом. </t>
  </si>
  <si>
    <t>** Для вакуумных индукционных печей лом и отходы должны поставляться размерами не менее 30x30x30 мм.</t>
  </si>
  <si>
    <t>Негабаритные стальные лом и отходы*(для переработки)</t>
  </si>
  <si>
    <t>Кусковые лом и отходы и стальной скрап. Не допускаются проволока и изделия из проволоки.</t>
  </si>
  <si>
    <t>Не допускается наличие лома и отходов цветных металлов. Легированные лом и отходы не должны смешиваться с углеродистыми и должны быть только одной группы или марки. Металл не должен быть горелым, разъеденным кислотами и проржавленным (налет ржавчины допускается). Засоренность неметаллическими примесями не должна превышать 3% по массе.</t>
  </si>
  <si>
    <t>Толщина металла должна быть не менее 6 мм .</t>
  </si>
  <si>
    <t>Брикеты №1 из стальной стружки</t>
  </si>
  <si>
    <t>Брикеты из стальной стружки.</t>
  </si>
  <si>
    <t>Брикеты должны быть спрессованы из стальной стружки, не смешанной с чугунной стружкой и стружкой из цветных металлов. Брикетируемая углеродистая стружка не должна смешиваться с легированной, а легированная стружка при брикетировании должна быть только одной группы или марки. Не допускается брикетирование проржавленной (налет ржавчины допускается), горелой и разъеденной кислотами стружки. Суммарное содержание безвредных примесей и масла в брикетах не должно превышать 1% по массе.</t>
  </si>
  <si>
    <t>Габариты не регламентируются. Масса брикетов должна быть не менее 2 кг и не более 50 кг при плотности не менее 5000 кг/м 3 . Количество стружки, осыпавшейся от брикетов при транспортировании и разгрузке у потребителя, не должно превышать 3% от массы партии.</t>
  </si>
  <si>
    <t>* Скрап с засоренностью не более 5% при отгрузке не должен смешиваться с другими отходами и ломом. Скрап с засоренностью более 5% поставляется по соглашению сторон.</t>
  </si>
  <si>
    <t>Брикеты №2 из стальной стружки.</t>
  </si>
  <si>
    <t>Брикеты должны быть спрессованы из стальной стружки, не смешанной с чугунной стружкой и стружкой из цветных металлов. Брикетируемая углеродистая стружка не должна смешиваться с легированной, а легированная стружка при брикетировании должна быть только одной группы или марки. Не допускается брикетирование проржавленной (налет ржавчины допускается), горелой и разъеденной кислотами стружки. Суммарное содержание безвредных примесей и масла в брикетах не должно превышать 3% по массе.</t>
  </si>
  <si>
    <t>Габариты не регламентируются. Масса брикетов должна быть не менее 2 кг и не более 50 кг при плотности не менее 4500 кг/м 3 . Количество стружки, осыпавшейся от брикетов при транспортировании и разгрузке у потребителя, не должно превышать 5% от массы партии.</t>
  </si>
  <si>
    <t>Пакеты №1</t>
  </si>
  <si>
    <t>Пакеты из чистых легковесных стальных отходов.</t>
  </si>
  <si>
    <t>Пакеты должны быть спрессованы из чистых листовых, полосовых и сортовых металлоотходов и отходов трубного производства, не содержащих лома и отходов цветных металлов. Углеродистая стружка не допускается. Легированная стружка допускается в пакеты из легированных металлоотходов. Прессуемая углеродистая сталь не должна смешиваться с легированной, а легированная сталь при прессовании должна быть только одной группы или марки. Не допускается прессование луженого, эмалированного, оцинкованного, покрытого другими цветными металлами, разъеденного кислотами, проржавленного (налет ржавчины допускается) и горелого металла. Содержание безвредных примесей в пакетах не должно превышать1 % по массе.</t>
  </si>
  <si>
    <t>Пакеты должны иметь размеры не более 2006x1050x750 мм и плотность не менее 2000 кг/куб.м. По требованию потребителя пакеты должны иметь размеры не более 500x500x600 мм или не более 600x600x800 мм. Масса пакетов должна быть не менее 40 кг .</t>
  </si>
  <si>
    <t>Пакеты №2 *</t>
  </si>
  <si>
    <t>Пакеты высокой плотности из легковесных стальных отходов и лома.</t>
  </si>
  <si>
    <t>Пакеты должны быть спрессованы из легковесных отходов и лома, не содержащих лома и отходов цветных металлов. Допускается стружка. Прессуемая углеродистая сталь не должна смешиваться с легированной. Не допускается прессование луженого, эмалированного, оцинкованного, покрытого другими цветными металлами, разъеденного кислотами, проржавленного (налет ржавчины допускается) и горелого металла. Содержание безвредных примесей в пакетах не должно превышать 2% по массе.</t>
  </si>
  <si>
    <t>Размеры пакетов не должны превышать 2000x1050x750 мм. Масса пакетов должна быть не менее 40 кг при плотности не менее 1800 кг/м 3 .</t>
  </si>
  <si>
    <t>Пакеты №3 *</t>
  </si>
  <si>
    <t>Пакеты низкой плотности из легковесных стальных отходов и лома.</t>
  </si>
  <si>
    <t>Пакеты должны быть спрессованы из легковесных отходов и лома, не содержащих лома и отходов цветных металлов. Допускается стружка. Прессуемая углеродистая сталь не должна смешиваться с легированной. Не допускается прессование луженого эмалированного, оцинкованного, покрытого другими цветными металлами, разъеденного кислотами, проржавленного (налет ржавчины допускается) и горелого металла. Содержание безвредных примесей в пакетах не должно превышать 2% по массе.</t>
  </si>
  <si>
    <t>Размеры пакетов не должны превышать 2000x1050x750 мм. Масса пакетов должна быть не менее 40 кг при плотности не менее 1200 кг/м 3 .</t>
  </si>
  <si>
    <t>* По требованию потребителя пакеты не должны содержать стружки .</t>
  </si>
  <si>
    <t>Лом для пакетирования №1</t>
  </si>
  <si>
    <t>Чистые стальные листовые, полосовые, сортовые отходы и отходы трубного производства.</t>
  </si>
  <si>
    <t>Не допускается наличие лома и отходов цветных металлов. Углеродистая сталь не должна смешиваться с легированной, а легированная должна быть только одной группы или марки. Металл не должен быть луженым, эмалированным, оцинкованным, покрытым другими цветными металлами, горелым, разъеденным кислотами и проржавленным (налет ржавчины допускается). Засоренность безвредными примесями не должна превышать 1% по массе.</t>
  </si>
  <si>
    <t>Толщина металла должна быть менее 6 мм . Максимальные линейные размеры не должны превышать 3500x2500x1000 мм.</t>
  </si>
  <si>
    <t>Лом для пакетирования №2</t>
  </si>
  <si>
    <t>Стальные, листовые, полосовые и сортовые отходы, кровля, легковесный промышленный и бытовой лом, проволока и изделия из нее, металлоконструкции, трубы. Стальные канаты не допускаются.</t>
  </si>
  <si>
    <t>Не допускается наличие лома и отходов цветных металлов. Углеродистая сталь не должна смешиваться с легированной. Металл не должен быть луженым, эмалированным, оцинкованным, покрытым другими цветными металлами, горелым, разъеденным кислотами и проржавленным (налет ржавчины допускается). Засоренность безвредными примесями не должна превышать 2% по массе.</t>
  </si>
  <si>
    <t>Стальные канаты и проволока</t>
  </si>
  <si>
    <t>Стальные канаты и проволока, скатанные в мотки, перевязанные стальной проволокой не менее чем в пяти местах по окружности мотка. Стальные канаты, порезанные на габаритные куски.</t>
  </si>
  <si>
    <t>Не допускается наличие лома и отходов цветных металлов. Засоренность неметаллическими примесями не должна превышать 6% по массе.</t>
  </si>
  <si>
    <t>Диаметр мотка должен быть не более 1000 мм , а длина - не более 500 мм . Масса мотка должна быть не менее 20 кг . Куски канатов диаметром не менее 20 мм и длиной не более 800 мм .</t>
  </si>
  <si>
    <t>Стальная стружка №1</t>
  </si>
  <si>
    <t>Сыпучая мелкая стальная стружка, а также высечка. Не допускаются кусковые отходы и лом.</t>
  </si>
  <si>
    <t>Углеродистая стальная стружка не должна быть смешана с чугунной стружкой и стружкой из цветных и легированных металлов. Стружка не должна быть горелой и проржавленной (налет ржавчины допускается), Содержание неметаллических примесей (в том числе масла) не должно превышать 3% по массе.</t>
  </si>
  <si>
    <t>Длина витка стружки и высечки должна быть не более 50 мм . Допускаются витки длиной до 100 мм в количестве не более 3% по массе. Масса высечки должна быть не более 0,025 кг .</t>
  </si>
  <si>
    <t>Стальная стружка №2</t>
  </si>
  <si>
    <t>Сыпучая мелкая стальная стружка без клубков вьюнообразной стружки, а также высечка. Не допускаются кусковые отходы и лом.</t>
  </si>
  <si>
    <t>Стальная стружка не должна быть смешана с чугунной стружкой и стружкой из цветных металлов. Углеродистая стружка не должна быть смешана с легированной. Легированная стружка должна быть только одной группы или марки. Стружка не должна быть горелой и проржавленной (налет ржавчины допускается). Суммарное содержание безвредных примесей и масла не должно превышать 3% по массе.</t>
  </si>
  <si>
    <t>Длина витка стружки и высечки должна быть не более 100 мм . Допускаются витки длиной до 200 мм в количестве не более 3% по массе. Масса высечки должна быть не более 0,05 кг .</t>
  </si>
  <si>
    <t>Вьюнообразная стальная стружка (для переработки)</t>
  </si>
  <si>
    <t>Вьюнообразная стальная стружка. Не допускаются кусковые отходы и лом.</t>
  </si>
  <si>
    <t>Не регламентируются.</t>
  </si>
  <si>
    <t>Чугунные лом и отходы №1</t>
  </si>
  <si>
    <t>Куски машинных чугунных отливок, а также чушки вторичного литейного чугуна.</t>
  </si>
  <si>
    <t>Не допускается наличие лома и отходов цветных металлов. Углеродистые лом и отходы не должны смешиваться с легированными. Металл не должен быть горелым, разъеденным кислотами и проржавленным (налет ржавчины допускается). Засоренность безвредными примесями не должна превышать 2% по массе. Допускается примесь трудноотделимой стали не более 5°/о по массе.</t>
  </si>
  <si>
    <t>Максимальный размер куска должен быть не более 300 мм , а остальные размеры должны соответствовать размерам куска массой не более 20 кг , но не менее 0,5 кг . Куски массой менее 0,5 кг допускаются в количестве не более 2% от массы партии.</t>
  </si>
  <si>
    <t>Чугунные лом и отходы №2</t>
  </si>
  <si>
    <t>Куски чугунных изложниц и поддонов.</t>
  </si>
  <si>
    <t>Не допускается наличие лома и отходов цветных металлов. Углеродистые лом и отходы не должны смешиваться с легированными. Металл не должен быть проржавленным (налет ржавчины допускается). Засоренность безвредными примесями не должна превышать 2% по массе. Допускается примесь трудноотделимой стали не более 5% по массе.</t>
  </si>
  <si>
    <t>Максимальный размер куска должен быть не более 300 мм , а остальные размеры должны соответствовать размерам куска массой не более 40 кг , но не менее 0,5 кг . По требованию потребителя разрешается поставка кусков повышенных габаритов и массы. Куски массой менее 0,5 кг допускаются в количестве не более 2% от массы партии.</t>
  </si>
  <si>
    <t>Чугунные лом и отходы №3</t>
  </si>
  <si>
    <t>Куски чугунных отливок с повышенным и высоким содержанием фосфора (печных, посудных, художественных). Куски ковкого чугуна, чугунные трубы.</t>
  </si>
  <si>
    <t>Не допускается наличие лома и отходов цветных металлов. Металл не должен быть горелым, разъеденным кислотами и проржавленным (налет ржавчины допускается). Засоренность безвредными примесями не должна превышать 2% по массе. Допускается примесь трудноотделимой стали не более 5% по массе.</t>
  </si>
  <si>
    <t>Негабаритные чугунные лом и отходы №1(для переработки)</t>
  </si>
  <si>
    <t>Машинные чугунные отливки.</t>
  </si>
  <si>
    <t>Не допускается наличие лома и отходов цветных металлов. Углеродистые лом и отходы не должны смешиваться с легированными. Металл не должен быть горелым, разъеденным кислотами и проржавленным (налет ржавчины допускается). Засоренность неметаллическими примесями не должна превышать 3% по массе. Допускается примесь трудноотделимой стали не более 5% по массе.</t>
  </si>
  <si>
    <t>Негабаритные чугунные лом и отходы №2 (для переработки)</t>
  </si>
  <si>
    <t>Чугунные изложницы и поддоны.</t>
  </si>
  <si>
    <t>Не допускается наличие лома и отходов цветных металлов. Углеродистые лом и отходы не должны смешиваться с легированными. Металл не должен быть проржавленным (налет ржавчины допускается). Засоренность неметаллическими примесями не должна превышать 3% по массе. Допускается примесь трудноотделимой стали не более 5% по массе.</t>
  </si>
  <si>
    <t>Негабаритные чугунные лом и отходы №3 (для переработки)</t>
  </si>
  <si>
    <t>Чугунные отливки с повышенным и высоким содержанием фосфора (печные, посудные, художественные). Отливки из ковкого чугуна, чугунные трубы.</t>
  </si>
  <si>
    <t>Не допускается наличие лома и отходов цветных металлов. Металл не должен быть горелым, разъеденным кислотами и проржавленным (налет ржавчины допускается). Засоренность неметаллическими примесями не должна превышать 3% по массе. Допускается примесь трудноотделимой стали не более 5% по массе.</t>
  </si>
  <si>
    <t>Брикеты из чугунной cтружки</t>
  </si>
  <si>
    <t>Брикеты из чугунной cтружки.</t>
  </si>
  <si>
    <t>Брикеты должны быть спрессованы из чугунной стружки, не смешанной со стальной стружкой и стружкой из цветных металлов. Не допускается брикетирование проржавленной (налет ржавчины допускается) и горелой стружки. Суммарное содержание безвредных примесей и масла в брикетах не должно превышать 2% по массе.</t>
  </si>
  <si>
    <t>Габариты не регламентируются. Масса брикетов должна быть не менее 2 кг , но не более 20 кг при плотности не менее 5000 кг/куб.м. Количество стружки, осыпавшейся при транспортировании и разгрузке у потребителя, не должно превышать 5% от массы партии.</t>
  </si>
  <si>
    <t>Чугунная стружка</t>
  </si>
  <si>
    <t>Чугунная стружка без кусковых отходов и лома.</t>
  </si>
  <si>
    <t>Чугунная стружка не должна быть смешана со стальной стружкой и стружкой из цветных металлов. Легированная чугунная стружка не должна смешиваться с углеродистой. Стружка не должна быть проржавленной (налет ржавчины допускается). Суммарное содержание безвредных примесей и масла не должно превышать 2% по массе.</t>
  </si>
  <si>
    <t>Доменный присад</t>
  </si>
  <si>
    <t>Проржавленные, подвергшиеся длительному температурному или кислотному воздействию, эмалированные и оцинкованные кусковые лом и отходы; чугунное крошье; дробь или гранулы; ржавая и спекшаяся стальная и чугунная стружка; зашлакованный скрап.</t>
  </si>
  <si>
    <t>Не допускается наличие лома и отходов цветных металлов. Засоренность неметаллическими примесями не должна превышать 5% по массе. Металлолом, добываемый из шлаковых отвалов с засоренностью более 5% по массе, поставляется по согласованию сторон.</t>
  </si>
  <si>
    <t>Размеры куска должны быть не более 250x250x250 мм. Длина витка стальной стружки должна быть не более 100 мм . Допускаются витки длиной до 200 мм в количестве не более 3% от массы стружки в партии. Масса не регламентируется.</t>
  </si>
  <si>
    <t>Негабаритный доменный присад (для переработки)</t>
  </si>
  <si>
    <t>Не допускается наличие лома и отходов цветных металлов.</t>
  </si>
  <si>
    <t>Проржавленные, подвергшиеся длительному температурному или кислотному воздействию, эмалированные и оцинкованные кусковые лом и отходы; зашлакованный скрап.</t>
  </si>
  <si>
    <t>Окалина прокатного и кузнечного производства</t>
  </si>
  <si>
    <t>Окалина прокатного и кузнечного производства. Не допускаются куски обрези.</t>
  </si>
  <si>
    <t>Засоренность неметаллическими примесями не должна превышать 5% по массе.</t>
  </si>
  <si>
    <t>Примечание. Легированная окалина поставляется по специальным техническим условиям.</t>
  </si>
  <si>
    <t>Сварочный шлак</t>
  </si>
  <si>
    <t>Шлак, образующийся в нагревательных печах.</t>
  </si>
  <si>
    <t>Примечания:</t>
  </si>
  <si>
    <t>1. Безвредными примесями называются примеси, наличие которых в ограниченном количестве не влияет отрицательно на качество выплавляемого металла. К безвредным примесям относятся влага, дерево, земля, ветошь, песок и другие аналогичные примеси.</t>
  </si>
  <si>
    <t>2. Металл считается проржавленным, если на его поверхности имеется слой ржавчины, который отслаивается при ударном воздействии на него.</t>
  </si>
  <si>
    <t>3. Отклонения от максимально допустимых линейных габаритов вторичных черных металлов не должны превышать 10% в сторону увеличения.</t>
  </si>
  <si>
    <t>4. Для предприятий Минчермета СССР допускается в видах "Стальные лом и отходы №З" и "Негабаритные стальные лом и отходы (для переработки)" толщина металла не менее 4 мм , а в видах "Лом для пакетирования №1 и №2" - менее 4 мм .</t>
  </si>
  <si>
    <t>2.8. Химический состав легированных лома и отходов категории Б должен соответствовать требованиям таблицы №5.</t>
  </si>
  <si>
    <t>Таблица №5 Химический состав легированных лома и отходов категории Б</t>
  </si>
  <si>
    <t>Обозначение группы</t>
  </si>
  <si>
    <t>Наименование группы</t>
  </si>
  <si>
    <t>Перечень основных марок, входящих в группу</t>
  </si>
  <si>
    <t>Содержаниелегирующих элементов, %</t>
  </si>
  <si>
    <t>Б1</t>
  </si>
  <si>
    <t>Лом и отходы низколегированных конструкционных и инструментальных сталей, легированных хромом и сочетаниями хрома с другими элементами, кроме никеля, молибдена и вольфрама</t>
  </si>
  <si>
    <t>От 11Х до 50Х, от 45Х1 ДО 48Х1, 9Х1, от 4ХС до 40ХС, от 18ХГ до 50ХГ, 35ХГ2, ХГС, от 5ХГС до 38ХГС, от 7ХФ до 75ХФ, от 25ХГФ до 35ХГФ, от 15ХР до 40ХР, от 20ХГР до 40ХГР, от 15ХГТ до 30ХГТ, 40ХГТР, 45ХЦ, 20ХГ2Ц, ШХ15СГ, ШХ20СГ, 50Х05, ДС1, ДС2</t>
  </si>
  <si>
    <t>Хром 0,4-1,8 </t>
  </si>
  <si>
    <t>Никель не более 0,4 </t>
  </si>
  <si>
    <t>Кремний не более 1,6 </t>
  </si>
  <si>
    <t>Марганец 0,2-1,9 </t>
  </si>
  <si>
    <t>Ванадий не более 0,3 </t>
  </si>
  <si>
    <t>Титан не более 0,12</t>
  </si>
  <si>
    <t>Б2</t>
  </si>
  <si>
    <t>Лом и отходы конструкционных и инструментальных хромистых сталей</t>
  </si>
  <si>
    <t>45Х3, 46Х3, 7Х3, 8Х3, ЕХ3, ДС5</t>
  </si>
  <si>
    <t>Хром 2,4-3,8 </t>
  </si>
  <si>
    <t>Никель не более 0,35 </t>
  </si>
  <si>
    <t>Марганец не более 0,6 </t>
  </si>
  <si>
    <t>Кремний не более 0,4</t>
  </si>
  <si>
    <t>Б3</t>
  </si>
  <si>
    <t>Лом и отходы шарикоподшипниковых и инструментальных хромистых сталей</t>
  </si>
  <si>
    <t>ШХ15, ШХ9, Х, ЕХ, 9Х</t>
  </si>
  <si>
    <t>Углерод не менее 0,8 </t>
  </si>
  <si>
    <t>Хром 0,9-1,7 </t>
  </si>
  <si>
    <t>Никель не более 0,3 </t>
  </si>
  <si>
    <t>Марганец не более 0,5</t>
  </si>
  <si>
    <t>Кремний не более 0,4 </t>
  </si>
  <si>
    <t>Медь не более 0,25 </t>
  </si>
  <si>
    <t>Фосфор не более 0,03</t>
  </si>
  <si>
    <t>Б4</t>
  </si>
  <si>
    <t>Лом и отходы конструкционных никелевых сталей</t>
  </si>
  <si>
    <t>От 06Н3 до 25Н3, от 13Н5 до 21Н5</t>
  </si>
  <si>
    <t>Никель 2,7-5,0 </t>
  </si>
  <si>
    <t>Хром не более 0,3</t>
  </si>
  <si>
    <t>Б5</t>
  </si>
  <si>
    <t>Лом и отходы конструкционных хромоникелевых сталей</t>
  </si>
  <si>
    <t>От 12ХН3 до 37ХН3, 12Х2Н4, 20Х2Н4, 20ХН4, 20ХН4Ф</t>
  </si>
  <si>
    <t>Никель 2,7-4,2 </t>
  </si>
  <si>
    <t>Хром 0,6-1,8 </t>
  </si>
  <si>
    <t>Ванадий не более 0,3</t>
  </si>
  <si>
    <t>Б6</t>
  </si>
  <si>
    <t>Лом и отходы конструкционных сталей, легированных хромом, никелем, вольфрамом и молибденом (в которых одна часть молибдена заменяет три части вольфрама)*</t>
  </si>
  <si>
    <t>30ХН2М (30ХН2В), 38ХН3М (30ХН3В)</t>
  </si>
  <si>
    <t>Никель - 1,2-3,3 </t>
  </si>
  <si>
    <t>Хром - 0,6-1,7 </t>
  </si>
  <si>
    <t>Ванадий не более 0,2</t>
  </si>
  <si>
    <t>Б7</t>
  </si>
  <si>
    <t>Лом и отходы конструкционных сталей, легированных хромом, никелем, с повышенным содержанием вольфрама и молибдена (в которых одна часть молибдена заменяет три части вольфрама)**</t>
  </si>
  <si>
    <t>18Х2Н4М (18Х2Н4В), 25Х2Н4М (25Х2Н4В)</t>
  </si>
  <si>
    <t>Никель 4,0-4,5 </t>
  </si>
  <si>
    <t>Хром 1,3-1,7</t>
  </si>
  <si>
    <t>* Суммарное содержание молибдена и вольфрама составляет 0,5-0,9% </t>
  </si>
  <si>
    <t>** Суммарное содержание молибдена и вольфрама составляет 0,8-1,2%</t>
  </si>
  <si>
    <t>Б8</t>
  </si>
  <si>
    <t>Лом и отходы конструкционных сталей, легированных никелем и молибденом и их сочетаниями с хромом, кремнием, марганцем и другими элементами, кроме вольфрама</t>
  </si>
  <si>
    <t>15Н2М (15НМ), 20Н2М (20НМ), 20ГНМ, от 20ХГСНМ до 30ХГСНМ, ТВМ, 14ХГСН2М (ЭП176), 18ХГСН2М (ДИ-4), 20ХН2М (20ХНМ), 40ХН2М (40ХНМ), 45ХН2МФ (45ХНМФ), 5ХНМФ, 5ХНМ, 0ХНМФ, 0ХН1М, 0ХН2М, 34ХН1М, 06ХН2М (ЭИ582), 42Х2ГСНМ (ВКС-1), 36Х2Н2МФ (36ХН1МФ), ДС8, 25ХГСНМР, 25ХГНМ, 5ХГНМ, 38Х2Н2М, 40Х2Н2М, 30ХН2М, 60Х2Н2М</t>
  </si>
  <si>
    <t>Никель 0,4-2,3 </t>
  </si>
  <si>
    <t>Хром не более 2,0 </t>
  </si>
  <si>
    <t>Молибден 0,1-0,6 </t>
  </si>
  <si>
    <t>Кремний не более 1,5 </t>
  </si>
  <si>
    <t>Марганец не более 1,5</t>
  </si>
  <si>
    <t>Б9</t>
  </si>
  <si>
    <t>Лом и отходы коррозионностойких и жаропрочных сталей, легированных хромом и хромом в сочетании с другими элементами, кроме никеля, молибдена, вольфрама, бора</t>
  </si>
  <si>
    <t>15Х5 (Х5), Х8, 40Х5Т, 9Х5Ф, 12Х5Ф, 15Х6СЮ (ЭИ428, Х6СЮ), 40Х9С2 (4Х9С2, Х9С2)</t>
  </si>
  <si>
    <t>Хром 4,0-10,0 </t>
  </si>
  <si>
    <t>Никель не более 0,6 </t>
  </si>
  <si>
    <t>Кремний не более 3,0 </t>
  </si>
  <si>
    <t>Титан не более 1,0</t>
  </si>
  <si>
    <t>Алюминий не более 1,1 </t>
  </si>
  <si>
    <t>Б10</t>
  </si>
  <si>
    <t>Лом и отходы коррозионностойких и жаростойких хромистых сталей</t>
  </si>
  <si>
    <t>12Х17 (0Х17), 08Х17Т (ЭИ645, 0Х17Т)</t>
  </si>
  <si>
    <t>Хром 16,0-18,0 </t>
  </si>
  <si>
    <t>Титан не более 0,8 </t>
  </si>
  <si>
    <t>Никель не более 0,6</t>
  </si>
  <si>
    <t>Фосфор не более 0,6</t>
  </si>
  <si>
    <t>Б11</t>
  </si>
  <si>
    <t>Лом и отходы конструкционных сталей, легированных молибденом в сочетании с хромом, ванадием, кремнием и другими элементами, кроме никеля и вольфрама</t>
  </si>
  <si>
    <t>16М, 55СМ, ОТ0ХМ ДО 38ХМ, 12ХМ, 5ХГМ, 25ХГМ, 12ХСМ, ОТ 35ХМФ ДО 40ХМФ, 35Х2ГСМ, 55СМ3Ф, 55СМ5Ф, 12Х1МФ (12ХМФ), 25Х1МФ (25Х2МФ, ЭИ10), 60Х2М, 28Х2М, ДС3</t>
  </si>
  <si>
    <t>Хром не более 2,5 </t>
  </si>
  <si>
    <t>Ванадий не более 0,4 </t>
  </si>
  <si>
    <t>Кремний не более 1,0</t>
  </si>
  <si>
    <t>Б12</t>
  </si>
  <si>
    <t>Лом и отходы жаростойких сталей, легированных хромом и хромом в сочетании с титаном</t>
  </si>
  <si>
    <t>15Х25Т (Х25Т, ЭИ439), 15Х28 (Х28, ЭИ349)</t>
  </si>
  <si>
    <t>Хром 24,0-30,0 </t>
  </si>
  <si>
    <t>Фосфор не более 0,035</t>
  </si>
  <si>
    <t>Б13</t>
  </si>
  <si>
    <t>Лом и отходы конструкционных сталей, легированных никелем и хромом и их сочетаниями с другими элементами, кроме молибдена и вольфрама</t>
  </si>
  <si>
    <t>От 12ХН до 60ХН, 60Х2Н, от 12ХН2 до 17ХН2, от 14ХГН до 38ХГН, 30Х2ГН2, от 5ХНТ до 20ХНТ, 15ХГН2Т (15ХГНТ), от 50ХНФ до 60ХНФ, 0ХН2Ф, от 20ХНР до 40ХНР (ЭИ753), от 15ХГНР до 40ХГНР, 18ХСНР (ЭИ609), 20ХГСН, 30ХГСН2 (30ХГСН), 25Х2ГНТ, 15Х2ГН2Т, 15Х2ГН2ТР, 20ХГНТР, 25ХНТЦ, ДС4, 36ГСН, 16ХСН, 25ХГСНТ</t>
  </si>
  <si>
    <t>Хром 0,4-2,0 </t>
  </si>
  <si>
    <t>Титан не более 0,15 </t>
  </si>
  <si>
    <t>Бор не более 0,005</t>
  </si>
  <si>
    <t>Б14</t>
  </si>
  <si>
    <t>Лом и отходы конструкционных сталей, легированных хромом, никелем и молибденом</t>
  </si>
  <si>
    <t>От 17ХН3М до 50ХН3м, 0ХН3М, 14Х2Н3М (18Х2Н3М), 18ХН2М 0ХН4М, ХН3М, 38ХСН3М, 35ХН2М</t>
  </si>
  <si>
    <t>Никель 1,7-3,8 </t>
  </si>
  <si>
    <t>Хром 0,6-2,7 </t>
  </si>
  <si>
    <t>Молибден 0,2-0,5</t>
  </si>
  <si>
    <t>Б15</t>
  </si>
  <si>
    <t>Лом и отходы сплавов высокого омического сопротивления, легированных хромом и алюминием</t>
  </si>
  <si>
    <t>0Х23Ю5 (ЭИ595), 0Х27Ю5 (ЭИ626)</t>
  </si>
  <si>
    <t>Алюминий 4,5-5,8</t>
  </si>
  <si>
    <t>Кремний не более 0,6 </t>
  </si>
  <si>
    <t>Фосфор не более 0,025</t>
  </si>
  <si>
    <t>Б16</t>
  </si>
  <si>
    <t>Лом и отходы жаростойких сталей, сплавов высокого омического сопротивления, легированных хромом, алюминием, кремнием</t>
  </si>
  <si>
    <t>10Х13СЮ (1Х12СЮ, ЭИ404), 15Х18СЮ (Х18СЮ, ЭИ484)</t>
  </si>
  <si>
    <t>Хром 12,0-20,0 </t>
  </si>
  <si>
    <t>Алюминий 0,7-5,5 </t>
  </si>
  <si>
    <t>Кремний не более 2,0</t>
  </si>
  <si>
    <t>Б17</t>
  </si>
  <si>
    <t>Лом и отходы инструментально-штамповочных сталей</t>
  </si>
  <si>
    <t>4Х4ВМФС (ДИ22), 5Х3В3МФС (ДИ23)</t>
  </si>
  <si>
    <t>Хром 2,5-3,8 </t>
  </si>
  <si>
    <t>Никель 0,1-0,6 </t>
  </si>
  <si>
    <t>Вольфрам 0,8-3,6 </t>
  </si>
  <si>
    <t>Ванадий 0,6-1,8 </t>
  </si>
  <si>
    <t>Молибден 1,1-1,6 </t>
  </si>
  <si>
    <t>Кремний 0,5-1,0 </t>
  </si>
  <si>
    <t>Ниобий не более 0,15 </t>
  </si>
  <si>
    <t>Б18</t>
  </si>
  <si>
    <t>08Х13 (0Х13, ЭИ496), 12Х13, (1Х13), 20Х13 (2Х13), 30Х13 (3Х13), 40Х13 (4Х13), 08Х13Л, 20Х13Л</t>
  </si>
  <si>
    <t>Хром 12,0-14,0 </t>
  </si>
  <si>
    <t>Б19</t>
  </si>
  <si>
    <t>Лом и отходы жаростойких и хромоникелевых сталей</t>
  </si>
  <si>
    <t>0Х20Н13 (2Х21Н13, ЭИ997), 08Х20Н14С2 (0Х20Н14С2, ЭИ732), 20Х20Н14С2 (Х20Н14С2, ЭИ211), ЭП75, ЭП87, 20Х23Н13 (Х23Н13, ЭИ319), 30Х24Н12С</t>
  </si>
  <si>
    <t>Никель 11,0-15,0 </t>
  </si>
  <si>
    <t>Хром 19,0-27,0 </t>
  </si>
  <si>
    <t>Титан не более 1,0 </t>
  </si>
  <si>
    <t>Б20</t>
  </si>
  <si>
    <t>Лом и отходы жаропрочных хромомолибденовых сталей</t>
  </si>
  <si>
    <t>15Х5М (Х5М), Х6СМ (ЭСХ6М), 25Х5М</t>
  </si>
  <si>
    <t>Хром 4,0-6,5 </t>
  </si>
  <si>
    <t>Никель не более 0,5 </t>
  </si>
  <si>
    <t>Молибден 0,4-0,6 </t>
  </si>
  <si>
    <t>Б21</t>
  </si>
  <si>
    <t>Лом и отходы инструментальных и конструкционных сталей, легированных вольфрамом в сочетании с хромом, кремнием, марганцем, ванадием, кроме никеля</t>
  </si>
  <si>
    <t>ХВГ, 6ХВГ, 9ХВГ, 0ХВ, ХВСГ, В1, ХВ1Г, 65С2В, 55СВФ</t>
  </si>
  <si>
    <t>Вольфрам 0,5-1,6 </t>
  </si>
  <si>
    <t>Хром не более 1,2 </t>
  </si>
  <si>
    <t>Марганец не более 1,2 </t>
  </si>
  <si>
    <t>Б22</t>
  </si>
  <si>
    <t>Лом и отходы изностойких марганцовистых сталей с высоким содержанием марганца</t>
  </si>
  <si>
    <t>85Г13 (ЭИ700), Г13 (ЭИ256), Г13Л</t>
  </si>
  <si>
    <t>Хром не более 0,5 </t>
  </si>
  <si>
    <t>Марганец 11,0-14,0</t>
  </si>
  <si>
    <t>Б23</t>
  </si>
  <si>
    <t>Лом и отходы конструкционных и инструментальных сталей, легированных хромом, молибденом и ванадием и их сочетаниями с другими элементами, кроме никеля и вольфрама</t>
  </si>
  <si>
    <t>25Х2М1Ф (ЭИ723), 15Х1М1Ф, 12Х2МФСР, 25Х1М1Ф (Р2), 4ХСМФ</t>
  </si>
  <si>
    <t>Хром 0,9-2,6 </t>
  </si>
  <si>
    <t>Молибден 0,5-1,2 </t>
  </si>
  <si>
    <t>Ванадий 0,2-1,0 </t>
  </si>
  <si>
    <t>Титан не более 0,4</t>
  </si>
  <si>
    <t>Б24</t>
  </si>
  <si>
    <t>Лом и отходы жаростойких и жаропрочных сталей, легированных хромом, молибденом и кремнием</t>
  </si>
  <si>
    <t>1Х13М, 40Х10С2М (4Х10С2М, ЭИ107, Х10С2М)</t>
  </si>
  <si>
    <t>Хром 9,0-14,0 </t>
  </si>
  <si>
    <t>Молибден 0,2-0,9 </t>
  </si>
  <si>
    <t>Кремний не более 2,6</t>
  </si>
  <si>
    <t>Б25</t>
  </si>
  <si>
    <t>Лом и отходы коррозионностойких сталей, легированных хромом, никелем и марганцем</t>
  </si>
  <si>
    <t>10Х14Г14Н3 (ДИ6), 10Х14Г14Н4Т (Х14Г14Н3Т, ЭИ711), 20Х13Н4Г9 (2Х13Н4Г9, ЭИ100)</t>
  </si>
  <si>
    <t>Никель 2,5-5,0 </t>
  </si>
  <si>
    <t>Хром 12,0-15,0 </t>
  </si>
  <si>
    <t>Марганец 8,0-15,0 </t>
  </si>
  <si>
    <t>Титан не более 0,6 </t>
  </si>
  <si>
    <t>Б26</t>
  </si>
  <si>
    <t>Лом и отходы коррозионностойких сталей, легированных хромом и никелем и их сочетаниями с кремнием, марганцем и титаном, кроме молибдена, вольфрама, ниобия и бора</t>
  </si>
  <si>
    <t>12Х18Н9 (Х18Н9), 17Х18Н9 (2Х18Н9, ЭЯ2), 12Х18Н9Т (Х18Н9Т), 08Х18Н10Т (0Х18Н10Т, ЭИ914, ЭИ825), 08Х18Н10 (0Х18Н10), 04Х18Н10 (00Х18Н10, ЭИ842, ЭП550), 12Х18Н10Т (Х18Н10Т), 06Х18Н11 (0Х18Н11, ЭИ684), 12Х18Н12Т, (Х18Н12Т), 08Х18Н12Т (0Х18Н12Т), 2Х18Н8С2 (ЭИ95), 03Х18Н11, 03Х18Н12, 15Х18Н12С4ТЮ (ЭИ654), ЭИ793, ЭП502</t>
  </si>
  <si>
    <t>Никель 8,0-13,0</t>
  </si>
  <si>
    <t>Хром 17,0-20,0 </t>
  </si>
  <si>
    <t>Марганец не более 2,0 </t>
  </si>
  <si>
    <t>Кремний не более 4,0 </t>
  </si>
  <si>
    <t>Фосфор не более 0,035 </t>
  </si>
  <si>
    <t>Титан не более 1,2 </t>
  </si>
  <si>
    <t>Вольфрам не более 0,2 </t>
  </si>
  <si>
    <t>Молибден не более 0,3</t>
  </si>
  <si>
    <t>Б27</t>
  </si>
  <si>
    <t>Лом и отходы коррозионностойких и жаростойких сталей, легированных хромом и никелем и их сочетаниями с кремнием, марганцем, титаном, алюминием и другими элементами, кроме молибдена, вольфрама, ниобия и бора</t>
  </si>
  <si>
    <t>30Х13Н7С2 (3Х13Н7С2, ЭИ72), Х17Н7Ю (ЭИ973), 09Х17Н7Ю (0Х17Н7Ю), 09Х17Н7Ю1 (0Х17Н7Ю1), 09Х15Н8Ю (Х15Н9Ю, СН2, ЭИ904), 07Х16Н6 (ЭП288), 0Х17Н7ГТ (ЭИ814)</t>
  </si>
  <si>
    <t>Никель 5,0-9,5 </t>
  </si>
  <si>
    <t>Хром 12,0-18,0 </t>
  </si>
  <si>
    <t>Алюминий не более 1,4</t>
  </si>
  <si>
    <t>Б28</t>
  </si>
  <si>
    <t>Лом и отходы жаростойких и жаропрочных хромоникелевых сталей с высоким содержанием хрома и никеля</t>
  </si>
  <si>
    <t>20Х23Н18 (Х23Н18, ЭИ417), 10Х23Н18 (0Х23Н18), Х25Н20, 20Х25Н20С2 (Х25Н20С2, ЭИ288)</t>
  </si>
  <si>
    <t>Никель 17,0-21,0 </t>
  </si>
  <si>
    <t>Хром 22,0-27,0 </t>
  </si>
  <si>
    <t>Б29</t>
  </si>
  <si>
    <t>Лом и отходы коррозионностойких сталей, легированных хромом, никелем, молибденом и их сочетаниями с титаном, алюминием и другими элементами, кроме вольфрама и бора</t>
  </si>
  <si>
    <t>08Х21Н6М2Т (0Х21Н6М2Т, ЭП54), 45Х22Н4М3 (ЭП48), 10Х17Н5М2 (Х17Н5М2, ЭП405), 08Х17Н5М3 (ЭИ925, СН-3), 0Х16Н7М2Ю (ЭП294), Х13Н7ЮМ2 (СН-4, ЭП35)</t>
  </si>
  <si>
    <t>Никель 4,0-8,5 </t>
  </si>
  <si>
    <t>Молибден 1,6-3,5 </t>
  </si>
  <si>
    <t>Алюминий не более 1,8 </t>
  </si>
  <si>
    <t>Хром 14,0-23,0</t>
  </si>
  <si>
    <t>Б30</t>
  </si>
  <si>
    <t>Лом и отходы коррозионностойких и жаропрочных хромоникелевых сталей с бором</t>
  </si>
  <si>
    <t>00Х17Н15Р1 (ЭП166), 00Х17Н15Р2 (ЭП167), 00Х17Н15Р3 (ЭП168а), 00Х18Н15Р4 (ЭП168), 00Х19Н15Р6 (ЭП169)</t>
  </si>
  <si>
    <t>Хром 15,0-20,0 </t>
  </si>
  <si>
    <t>Никель 14,0-16,0 </t>
  </si>
  <si>
    <t>Бор 0,08-0,65</t>
  </si>
  <si>
    <t>Б31</t>
  </si>
  <si>
    <t>Лом и отходы инструментальных сталей, легированных вольфрамом, хромом и их сочетаниями с кремнием, ванадием и другими элементами, кроме никеля</t>
  </si>
  <si>
    <t>8ХВ2Ф (ЭИ190), от 4ХВ2С до 6ХВ2С</t>
  </si>
  <si>
    <t>Вольфрам 2,0-2,7 </t>
  </si>
  <si>
    <t>Хром 1,0-1,4 </t>
  </si>
  <si>
    <t>Никель не более 0,3</t>
  </si>
  <si>
    <t>Кремний не более 0,9</t>
  </si>
  <si>
    <t>Б32</t>
  </si>
  <si>
    <t>Лом и отходы коррозионностойких хромоникелевых сталей с низким содержанием никеля</t>
  </si>
  <si>
    <t>Х17Н, 0Х17Н, 2Х17Н1 (ЭП209, ЭП406), 14Х17Н2 (1Х17Н2, ЭИ268), 20Х17Н2 (2Х17Н2, ЭП210, ЭП407)</t>
  </si>
  <si>
    <t>Никель 1,0-2,8</t>
  </si>
  <si>
    <t>Б33</t>
  </si>
  <si>
    <t>Лом и отходы сталей с особыми физическими свойствами, легированных марганцем и алюминием</t>
  </si>
  <si>
    <t>45Г17Ю3 (ЭИ839), 15Г19Ю3, 15Г20Ю3, 80Г20Ю4 (ЭП28), ЭП42</t>
  </si>
  <si>
    <t>Марганец 16,0-21,0 Алюминий 2,4-5,8</t>
  </si>
  <si>
    <t>Б34</t>
  </si>
  <si>
    <t>Лом и отходы быстрорежущих хромовольфрамованадиевых сталей</t>
  </si>
  <si>
    <t>Р9, Р9Ф (ЭИ437)</t>
  </si>
  <si>
    <t>Хром 3,8-4,6 </t>
  </si>
  <si>
    <t>Вольфрам 8,5-10,0 </t>
  </si>
  <si>
    <t>Молибден не более 1,0</t>
  </si>
  <si>
    <t>Ванадий 1,2-2,6</t>
  </si>
  <si>
    <t>Б35</t>
  </si>
  <si>
    <t>Лом и отходы быстрорежущих хромовольфрамованадиевых сталей с повышенным содержанием вольфрама</t>
  </si>
  <si>
    <t>Р12, Р12Ф3 (ЭИ597)</t>
  </si>
  <si>
    <t>Хром 3,1-4,1 </t>
  </si>
  <si>
    <t>Вольфрам 12,0-13,5 </t>
  </si>
  <si>
    <t>Ванадий 1,5-3,0 </t>
  </si>
  <si>
    <t>Б36</t>
  </si>
  <si>
    <t>Лом и отходы быстрорежущих хромовольфрамокобальтованадиевых сталей с содержанием кобальта до 6%</t>
  </si>
  <si>
    <t>Р9К5, Р10К3Ф3 (ЭИ931), Р12Ф4К5</t>
  </si>
  <si>
    <t>Хром 3,5-4,6 </t>
  </si>
  <si>
    <t>Вольфрам 9,0-14,0 </t>
  </si>
  <si>
    <t>Кобальт 5,0-6,0 </t>
  </si>
  <si>
    <t>Ванадий 2,0-5,1 </t>
  </si>
  <si>
    <t>Б37</t>
  </si>
  <si>
    <t>Лом и отходы быстрорежущих хромовольфрамованадиевых сталей с высоким содержанием вольфрама</t>
  </si>
  <si>
    <t>Р18, Р18Ф2 (ЭИ916), Р18Ф2М (ЭИ917)</t>
  </si>
  <si>
    <t>Хром 3,6-4,4 </t>
  </si>
  <si>
    <t>Вольфрам 17,0-19,0 </t>
  </si>
  <si>
    <t>Молибден не более 1,0 </t>
  </si>
  <si>
    <t>Ванадий 1,0-2,4</t>
  </si>
  <si>
    <t>Б38</t>
  </si>
  <si>
    <t>Лом и отходы конструкционных сталей, легированных хромом, никелем, молибденом и ванадием</t>
  </si>
  <si>
    <t>От 15Х2Н2МФ до 20Х2Н2МФ, 18ХН2МФ, 38ХН3МФ, 0ХН3МФ, 30ХН2МФ, 12ХН3МФ</t>
  </si>
  <si>
    <t>Никель 1,9-3,5 </t>
  </si>
  <si>
    <t>Хром 0,6-2,0 </t>
  </si>
  <si>
    <t>Молибден 0,2-0,5 </t>
  </si>
  <si>
    <t>Ванадий 0,1-0,3</t>
  </si>
  <si>
    <t>Б39</t>
  </si>
  <si>
    <t>Лом и отходы конструкционных и инструментальных сталей, легированных хромом, никелем и вольфрамом</t>
  </si>
  <si>
    <t>От 30ХНВ до 45ХНВ, 30Х2НВ (30Х2Н2ВФ), 5ХНВ, 5ХНСВ, 0ХН1В, 45ХНВФ, от 12Х2НВФ до 30Х2НВФ, 0ХН2В, 40ХН2СВ (ЭИ643), 40Х1НВ, 38Х2Н2В, 40Х2Н2В, 30ХН2ВФ, 30ХН2В</t>
  </si>
  <si>
    <t>Никель 0,8-2,4 </t>
  </si>
  <si>
    <t>Хром 0,5-2,4 </t>
  </si>
  <si>
    <t>Вольфрам 0,4-1,6 </t>
  </si>
  <si>
    <t>Марганец 0,3-0,8 </t>
  </si>
  <si>
    <t>Б40</t>
  </si>
  <si>
    <t>Лом и отходы низкофосфористых конструкционных сталей, легированных хромом, никелем, вольфрамом и их сочетаниями с кремнием и ванадием</t>
  </si>
  <si>
    <t>От 25ХСНВФ до 30ХСНВФ (ВП25-ВП30)</t>
  </si>
  <si>
    <t>Никель 0,9-1,2 </t>
  </si>
  <si>
    <t>Хром 0,9-1,2 </t>
  </si>
  <si>
    <t>Вольфрам 0,5-1,0 </t>
  </si>
  <si>
    <t>Ванадий 0,05-0,15 </t>
  </si>
  <si>
    <t>Марганец 0,5-0,8 </t>
  </si>
  <si>
    <t>Фосфор не более 0,015 </t>
  </si>
  <si>
    <t>Кремний 0,9-1,1</t>
  </si>
  <si>
    <t>Б41</t>
  </si>
  <si>
    <t>Лом и отходы инструментальных сталей, легированных вольфрамом, хромом и их сочетаниями с кремнием и другими элементами, кроме никеля</t>
  </si>
  <si>
    <t>4Х5В2ФС (ЭИ958), 9Х5ВФ (ЭП24), Х6ВФ, 15Х5ВФ (Х5ВФ), 12Х8ВФ (Х8ВФ)</t>
  </si>
  <si>
    <t>Вольфрам 0,4-2,4 </t>
  </si>
  <si>
    <t>Хром 4,5-8,5 </t>
  </si>
  <si>
    <t>Ванадий 0,2-1,2 </t>
  </si>
  <si>
    <t>Кремний не более 1,2</t>
  </si>
  <si>
    <t>Б42</t>
  </si>
  <si>
    <t>Лом и отходы инструментальных магнитотвердых хромовольфрамовых сталей</t>
  </si>
  <si>
    <t>ХВ4 (ХВ5), ЕВ6 (Е7В6)</t>
  </si>
  <si>
    <t>Вольфрам 4,5-6,2 </t>
  </si>
  <si>
    <t>Хром 0,4-0,7 </t>
  </si>
  <si>
    <t>Никель не более 0,25</t>
  </si>
  <si>
    <t>Б43</t>
  </si>
  <si>
    <t>Лом и отходы без никелевых конструкционных сталей, легированных хромом, молибденом и вольфрамом</t>
  </si>
  <si>
    <t>18Х3МВ (ЭИ578, Н8), 20Х3МВФ (ЭИ415, ЭИ579, Н10)</t>
  </si>
  <si>
    <t>Вольфрам 0,3-0,6 </t>
  </si>
  <si>
    <t>Хром 2,0-3,5 </t>
  </si>
  <si>
    <t>Никель не более 0,25 </t>
  </si>
  <si>
    <t>Молибден 0,3-0,6 </t>
  </si>
  <si>
    <t>Ванадий не более 0,6</t>
  </si>
  <si>
    <t>Б44</t>
  </si>
  <si>
    <t>Лом и отходы без никелевых конструкционных и инструментальных сталей, легированных хромом, вольфрамом и молибденом и их сочетаниями с кремнием и ванадием</t>
  </si>
  <si>
    <t>4Х5В4ФСМ (ЭИ956), 4Х2В5ФМ (ЭИ959), 4Х5В4Ф3М, 5Х4СВ4МФ</t>
  </si>
  <si>
    <t>Вольфрам 3,5-5,5 </t>
  </si>
  <si>
    <t>Хром 2,0-3,0 </t>
  </si>
  <si>
    <t>Ванадий 0,3-1,2 </t>
  </si>
  <si>
    <t>Б45</t>
  </si>
  <si>
    <t>Лом и отходы конструкционных сталей, легированных хромом, никелем, молибденом, вольфрамом и их сочетаниями с марганцем, кремнием и ванадием</t>
  </si>
  <si>
    <t>30Х2Н2ВФМ, 30Х2ГСНВФМ, 18ХГСН2ВФМ (ДИ-2), 30Х2ГСН2ВМ, 12Х2НВФМ, 30Х2ГСНВМ, (ВЛ-1Д), 5Х2НВМФ (ДИ-32), 27Х2Н2ВФМ, 38ХН3МВФ</t>
  </si>
  <si>
    <t>Никель 1,0-3,0 </t>
  </si>
  <si>
    <t>Хром 1,2-2,4 </t>
  </si>
  <si>
    <t>Вольфрам 0,2-1,4 </t>
  </si>
  <si>
    <t>Молибден 0,2-0,6 </t>
  </si>
  <si>
    <t>Ванадий не более 0,5 </t>
  </si>
  <si>
    <t>Кремний не более 1,2 </t>
  </si>
  <si>
    <t>Марганец не более 1,3</t>
  </si>
  <si>
    <t>Б46</t>
  </si>
  <si>
    <t>Лом и отходы коррозионностойких и жаропрочных хромоникелемолибденониобиевых сталей</t>
  </si>
  <si>
    <t>08Х16Н13М2Б (1Х16Н13М2Б, ЭИ680), Х17Н16М2Б (ЭИ403), 0Х17Н16М3Б</t>
  </si>
  <si>
    <t>Хром 15,0-19,0</t>
  </si>
  <si>
    <t>Никель 12,0-17,0 </t>
  </si>
  <si>
    <t>Молибден 2,0-3,0 </t>
  </si>
  <si>
    <t>Ниобий 0,2-1,3</t>
  </si>
  <si>
    <t>Б47</t>
  </si>
  <si>
    <t>Лом и отходы коррозионностойких сталей, легированных хромом, никелем и титаном</t>
  </si>
  <si>
    <t>08Х22Н6Т (0Х22Н5Т, ЭП53), 12Х21Н5Т (1Х21Н5Т, ЭИ811), ЭИ810</t>
  </si>
  <si>
    <t>Никель 4,8-6,3 </t>
  </si>
  <si>
    <t>Хром 18,0-22,0 </t>
  </si>
  <si>
    <t>Кремний не более 3,0</t>
  </si>
  <si>
    <t>Б48</t>
  </si>
  <si>
    <t>Лом и отходы коррозионностойких и жаропрочных хромоникелениобиевых сталей</t>
  </si>
  <si>
    <t>08Х18Н12Б (0Х18Н12Б, ЭИ402), 09Х14Н16Б (ЭИ694), 1Х14Н16БР (ЭИ694Р), 1Х15Н9С3Б (ЭИ302), 0Х18Н10Б, 08Х19Н10Б</t>
  </si>
  <si>
    <t>Хром 13,0-20,0 </t>
  </si>
  <si>
    <t>Никель 8,0-17,0 </t>
  </si>
  <si>
    <t>Ниобий 0,7-1,2 </t>
  </si>
  <si>
    <t>Б49</t>
  </si>
  <si>
    <t>Лом и отходы жаропрочных хромоникелевольфрамониобиевых сталей с бором (в которых одна часть молибдена заменяет две части вольфрама)*</t>
  </si>
  <si>
    <t>1Х14Н18В2Б (ЭИ695), 09Х14Н19В2БР (1Х14Н18В2БР, ЭИ695Р), 09Х14Н19В2БР1 (1Х14Н18В2БР1, ЭИ726), Х16Н14В2БР (ЭП17)</t>
  </si>
  <si>
    <t>Хром 13,0-18,0 </t>
  </si>
  <si>
    <t>Никель 13,0-20,0 </t>
  </si>
  <si>
    <t>Ниобий 0,9-1,3 </t>
  </si>
  <si>
    <t>Бор не более 0,025</t>
  </si>
  <si>
    <t>* Суммарное содержание молибдена и вольфрама составляет 2,0-2,8%</t>
  </si>
  <si>
    <t>Б50</t>
  </si>
  <si>
    <t>Лом и отходы коррозионностойких сталей с азотом, легированных хромом, никелем и марганцем</t>
  </si>
  <si>
    <t>55Х20Г9АН4 (ЭП303), 0Х20Н4АГ10 (НН-3), 12Х17Г9АН4 (Х17Г9АН4, ЭИ878), Х18Г14АН4 (ЭП197), 0Х18Н4АГ10 (НН-2)</t>
  </si>
  <si>
    <t>Хром 16,0-22,0 </t>
  </si>
  <si>
    <t>Никель 3,5-4,5 </t>
  </si>
  <si>
    <t>Марганец 8,0-14,0 </t>
  </si>
  <si>
    <t>Азот 0,15-0,5</t>
  </si>
  <si>
    <t>Б51</t>
  </si>
  <si>
    <t>Лом и отходы коррозионностойких сталей с азотом, легированных хромом, никелем, марганцем, ванадием и ниобием</t>
  </si>
  <si>
    <t>0Х18Н4Г11АФ (НН-3Ф), 0Х18Н5Г11БАФ (НН-3БФ), 0Х20Н4Г10Б (НН-3Б)</t>
  </si>
  <si>
    <t>Никель 4,0-5,3 </t>
  </si>
  <si>
    <t>Марганец 10,0-13,5 </t>
  </si>
  <si>
    <t>Азот 0,4-0,5 </t>
  </si>
  <si>
    <t>Ниобий не более 0,4 </t>
  </si>
  <si>
    <t>Ванадий 0,8-1,2</t>
  </si>
  <si>
    <t>Б52</t>
  </si>
  <si>
    <t>Лом и отходы сталей, легированных хромом, никелем, молибденом, ванадием и медью</t>
  </si>
  <si>
    <t>15Х2Н3МДФ, 12ХН4МДФ</t>
  </si>
  <si>
    <t>Медь 0,6-1,5 </t>
  </si>
  <si>
    <t>Никель 2,0-5,0 </t>
  </si>
  <si>
    <t>Молибден 0,2-0,7</t>
  </si>
  <si>
    <t>Б53</t>
  </si>
  <si>
    <t>Лом и отходы низколегированных сталей, содержащих медь</t>
  </si>
  <si>
    <t>10ХСНД (СХЛ-4), 15ХСНД (СХЛ, НЛ-2), 10ХГСН1Д (СХЛ-45), 10ГНД</t>
  </si>
  <si>
    <t>Медь 0,2-0,8 </t>
  </si>
  <si>
    <t>Хром не более 0,9 </t>
  </si>
  <si>
    <t>Никель 0,3-1,3</t>
  </si>
  <si>
    <t>Б54</t>
  </si>
  <si>
    <t>Лом и отходы сталей, легированных никелем и медью и их сочетаниями с марганцем и ванадием, а также двухслойных сталей, в которых среднее содержание легирующих элементов соответствует установленным пределам</t>
  </si>
  <si>
    <t>12НД2ФЛ, 08ГДНФЛ, ДС6</t>
  </si>
  <si>
    <t>Медь 0,3-0,6 </t>
  </si>
  <si>
    <t>Хром 1,8-2,7 </t>
  </si>
  <si>
    <t>Никель 0,7-2,0 </t>
  </si>
  <si>
    <t>Б55</t>
  </si>
  <si>
    <t>Лом и отходы коррозионностойких сталей, легированных хромом, никелем, и молибденом и их сочетанием с титаном и другими элементами, кроме вольфрама и бора</t>
  </si>
  <si>
    <t>08Х17Н13М2Т (0Х17Н13М2Т), 10Х17Н13М2Т (Х17Н13М2Т, ЭИ448), Х17Н13М (ЭИ400), Х16Н13М3 (ЭИ592), 10Х17Н13М3Т (Х17Н13М3Т, ЭИ432), 03Х16Н15М3 (00Х16Н15М3, ЭИ844), 0Х16Н16М3, 08Х17Н15М3Т (0Х17Н16М3Т, ЭИ580), 03Х17Н13М2, Х18Н12М3Т, 04Х19Н11М3</t>
  </si>
  <si>
    <t>Никель 11,0-17,0 </t>
  </si>
  <si>
    <t>Хром 14,0-19,0 </t>
  </si>
  <si>
    <t>Молибден 1,8-4,0 </t>
  </si>
  <si>
    <t>Б56</t>
  </si>
  <si>
    <t>Лом и отходы низкофосфористых конструкционных сталей, легированных хромом, никелем, молибденом, вольфрамом, кремнием и ванадием</t>
  </si>
  <si>
    <t>От 28Х3СНМВФ до 45Х3СНМВФ (СП28-45)</t>
  </si>
  <si>
    <t>Хром 2,8-3,2 </t>
  </si>
  <si>
    <t>Вольфрам 0,8-1,2 </t>
  </si>
  <si>
    <t>Молибден 0,3-0,5 </t>
  </si>
  <si>
    <t>Медь не более 0,15 </t>
  </si>
  <si>
    <t>Ванадий не более 0,15</t>
  </si>
  <si>
    <t>Кремний 0,9-1,2 </t>
  </si>
  <si>
    <t>Фосфор не более 0,015</t>
  </si>
  <si>
    <t>Б57</t>
  </si>
  <si>
    <t>Лом и отходы жаропрочных сталей, легированных хромом, никелем, молибденом, вольфрамом и ванадием</t>
  </si>
  <si>
    <t>15Х12ВНМФ (1Х12ВНМФ, ЭИ802), 20Х12ВНМФ (2Х12ВНМФ, ЭП428), 2Х13НВМФ, 1Х12Н2ВМФ (ЭИ961), 2Х12НВМФ (ВНС-6, ЭП311), 2Х13Н2ВМФ (ЭП65), 11Х11Н2В2МФ (Х12Н2ВМФ, ЭИ962), ЭП428, 16Х11Н2В2МФ (2Х12Н2ВМФ, ЭИ962А)</t>
  </si>
  <si>
    <t>Никель 0,4-2,6 </t>
  </si>
  <si>
    <t>Вольфрам 0,7-2,2 </t>
  </si>
  <si>
    <t>Хром 10,5-15,5 </t>
  </si>
  <si>
    <t>Молибден 0,3-0,7 </t>
  </si>
  <si>
    <t>Ванадий 0,1-0,7</t>
  </si>
  <si>
    <t>Б58</t>
  </si>
  <si>
    <t>Лом и отходы быстрорежущих сталей, легированных хромом, вольфрамом, молибденом, кобальтом и ванадием с содержанием кобальта до 10,5%</t>
  </si>
  <si>
    <t>Р12Ф2К8М3 (ЭП657), Р10Ф3К10М4</t>
  </si>
  <si>
    <t>Хром 3,7-4,4 </t>
  </si>
  <si>
    <t>Вольфрам 10,0-13,0 </t>
  </si>
  <si>
    <t>Кобальт 7,5-10,3 </t>
  </si>
  <si>
    <t>Молибден 2,8-4,2 </t>
  </si>
  <si>
    <t>Ванадий 1,8-3,8</t>
  </si>
  <si>
    <t>Б59</t>
  </si>
  <si>
    <t>Лом и отходы жаропрочных сталей, легированных хромом, никелем, молибденом, вольфрамом и их сочетаниями с кремнием</t>
  </si>
  <si>
    <t>1Х14Н14В2М (ЭИ257), 45Х14Н14В2М (4Х14Н14В2М, ЭИ69), Х14Н14СВ2М (ЭИ240)</t>
  </si>
  <si>
    <t>Никель 12,0-16,0</t>
  </si>
  <si>
    <t>Хром 13,0-16,0 </t>
  </si>
  <si>
    <t>Вольфрам 1,7-2,8 </t>
  </si>
  <si>
    <t>Кремний не более 3,25 </t>
  </si>
  <si>
    <t>Б60</t>
  </si>
  <si>
    <t>Лом и отходы без никелевых инструментальных сталей, легированных хромом, молибденом, ванадием и кремнием</t>
  </si>
  <si>
    <t>4Х5МФС, 4Х5МФ1С</t>
  </si>
  <si>
    <t>Хром 4,5-5,5 </t>
  </si>
  <si>
    <t>Молибден 1,2-1,5 </t>
  </si>
  <si>
    <t>Ванадий 0,3-1,0 </t>
  </si>
  <si>
    <t>Кремний 0,8-1,2</t>
  </si>
  <si>
    <t>Б61</t>
  </si>
  <si>
    <t>Лом и отходы без никелевых инструментальных сталей, легированных хромом, вольфрамом, молибденом, ванадием и марганцем</t>
  </si>
  <si>
    <t>4Х3ВМФ, 7ХГ2ВМ</t>
  </si>
  <si>
    <t>Хром 1,5-3,6 </t>
  </si>
  <si>
    <t>Вольфрам 0,6-1,3 </t>
  </si>
  <si>
    <t>Молибден 0,5-0,8 </t>
  </si>
  <si>
    <t>Ванадий 0,1-0,9 </t>
  </si>
  <si>
    <t>Марганец не более 2,3</t>
  </si>
  <si>
    <t>Б62</t>
  </si>
  <si>
    <t>Лом и отходы динамных и трансформаторных сталей</t>
  </si>
  <si>
    <t>Э11-Э13, Э21, Э22, Э31, Э32, Э41-Э48, Э310-Э380, Э1100-Э3200</t>
  </si>
  <si>
    <t>Углерод не более 0,05 </t>
  </si>
  <si>
    <t>Кремний 0,8-4,8 </t>
  </si>
  <si>
    <t>Медь не более 0,15</t>
  </si>
  <si>
    <t>Б63</t>
  </si>
  <si>
    <t>Лом и отходы автоматных сталей, легированных хромом, никелем и свинцом</t>
  </si>
  <si>
    <t>АС19ХГН, АС14ХГН, АС12ХН</t>
  </si>
  <si>
    <t>Никель 0,5-1,2 </t>
  </si>
  <si>
    <t>Хром 0,4-1,2 </t>
  </si>
  <si>
    <t>Марганец 0,3-1,2 </t>
  </si>
  <si>
    <t>Свинец 0,15-0,3</t>
  </si>
  <si>
    <t>Б64</t>
  </si>
  <si>
    <t>Лом и отходы автоматных сталей, легированных хромом, молибденом и свинцом и их сочетаниями с никелем и марганцем</t>
  </si>
  <si>
    <t>АС20ХГНМ, АС30ХМ, АС40ХГНМ, АС38ХГМ</t>
  </si>
  <si>
    <t>Никель до 1,0 </t>
  </si>
  <si>
    <t>Марганец 0,3-0,9</t>
  </si>
  <si>
    <t>Молибден 0,15-3 </t>
  </si>
  <si>
    <t>Б65</t>
  </si>
  <si>
    <t>Лом и отходы хромоникелевых чугунов</t>
  </si>
  <si>
    <t>ХНД, ХНК, ЛХЧ (1-6), СЧЩ-1</t>
  </si>
  <si>
    <t>Хром - 0,6-3,8</t>
  </si>
  <si>
    <t>Никель - 0,5-1,4</t>
  </si>
  <si>
    <t>Б66</t>
  </si>
  <si>
    <t>Лом и отходы хромомолибденовых чугунов</t>
  </si>
  <si>
    <t>ХМ1</t>
  </si>
  <si>
    <t>Хром 0,8-1,2 </t>
  </si>
  <si>
    <t>Молибден не менее 0,15</t>
  </si>
  <si>
    <t>Б67</t>
  </si>
  <si>
    <t>Шихтовые слитки низкофосфористого мягкого железа, содержащего никель</t>
  </si>
  <si>
    <t>МЖН-0</t>
  </si>
  <si>
    <t>Никель 0,8-2,5 </t>
  </si>
  <si>
    <t>Хром не более 0,3 </t>
  </si>
  <si>
    <t>Углерод не более 0,08 </t>
  </si>
  <si>
    <t>Фосфор не более 0,008 </t>
  </si>
  <si>
    <t>Медь не более 0,2</t>
  </si>
  <si>
    <t>C</t>
  </si>
  <si>
    <t>Si</t>
  </si>
  <si>
    <t>Mn</t>
  </si>
  <si>
    <t>Cr</t>
  </si>
  <si>
    <t>Ni</t>
  </si>
  <si>
    <t>Mo</t>
  </si>
  <si>
    <t>S</t>
  </si>
  <si>
    <t>P</t>
  </si>
  <si>
    <t>Cu</t>
  </si>
  <si>
    <t>V</t>
  </si>
  <si>
    <t>Ti</t>
  </si>
  <si>
    <t>N</t>
  </si>
  <si>
    <t>Al</t>
  </si>
  <si>
    <t>12Х18Н10Т</t>
  </si>
  <si>
    <t>17Г1С</t>
  </si>
  <si>
    <t>Ст1пс</t>
  </si>
  <si>
    <t>Ст2пс</t>
  </si>
  <si>
    <t>Ст2сп</t>
  </si>
  <si>
    <t>Ст3сп</t>
  </si>
  <si>
    <t>35 ГС</t>
  </si>
  <si>
    <t>Ст3пс</t>
  </si>
  <si>
    <t>40Х</t>
  </si>
  <si>
    <t>09Г2С</t>
  </si>
  <si>
    <t>15Х5М</t>
  </si>
  <si>
    <t>30ХГСА</t>
  </si>
  <si>
    <t>12Х1МФ</t>
  </si>
  <si>
    <t>08пс</t>
  </si>
  <si>
    <t>Ст2кп</t>
  </si>
  <si>
    <t>08Х18Н10Т</t>
  </si>
  <si>
    <t>30ХГСН</t>
  </si>
  <si>
    <t>30ХГСН2А</t>
  </si>
  <si>
    <t>30ХГСН2АВД</t>
  </si>
  <si>
    <t>Nb</t>
  </si>
  <si>
    <t>B</t>
  </si>
  <si>
    <t>As</t>
  </si>
  <si>
    <t>14ХГ2САФД</t>
  </si>
  <si>
    <t>50(345) Type 2</t>
  </si>
  <si>
    <t>65Г</t>
  </si>
  <si>
    <t>16Г2АФ</t>
  </si>
  <si>
    <t>15ХСНД</t>
  </si>
  <si>
    <t>Скрап ЦШП фр. 80-250</t>
  </si>
  <si>
    <t>75Г</t>
  </si>
  <si>
    <t>Скрап ЦШП фр. 10-80</t>
  </si>
  <si>
    <t>Обрезь прокатных цехов нг</t>
  </si>
  <si>
    <t>FeMn78</t>
  </si>
  <si>
    <t>10ХСНД</t>
  </si>
  <si>
    <t>-</t>
  </si>
  <si>
    <t>Расчет на выпуск, тн</t>
  </si>
  <si>
    <t>Б8,тн</t>
  </si>
  <si>
    <t>Б26,тн</t>
  </si>
  <si>
    <t>Б52,тн</t>
  </si>
  <si>
    <t>Б53,тн</t>
  </si>
  <si>
    <t>Элемент</t>
  </si>
  <si>
    <t>Содержание</t>
  </si>
  <si>
    <r>
      <t xml:space="preserve">Содержание в </t>
    </r>
    <r>
      <rPr>
        <b/>
        <sz val="12"/>
        <color rgb="FFFF0000"/>
        <rFont val="Calibri"/>
        <family val="2"/>
        <charset val="204"/>
        <scheme val="minor"/>
      </rPr>
      <t>расчет</t>
    </r>
  </si>
  <si>
    <t>20ПВ</t>
  </si>
  <si>
    <t>мин</t>
  </si>
  <si>
    <t>мах</t>
  </si>
  <si>
    <t>36 ГС</t>
  </si>
  <si>
    <t>Б11,тн</t>
  </si>
  <si>
    <t>ПОЛУЧИМ</t>
  </si>
  <si>
    <t>Расчетная шихтовка легированными (НАДО)</t>
  </si>
  <si>
    <t>Сколько загружено</t>
  </si>
  <si>
    <t>ИТОГО</t>
  </si>
  <si>
    <t>Загружено</t>
  </si>
  <si>
    <r>
      <t>Расчет по</t>
    </r>
    <r>
      <rPr>
        <b/>
        <i/>
        <sz val="12"/>
        <color rgb="FFFF0000"/>
        <rFont val="Calibri"/>
        <family val="2"/>
        <charset val="204"/>
        <scheme val="minor"/>
      </rPr>
      <t xml:space="preserve"> Ni</t>
    </r>
  </si>
  <si>
    <t>РАСЧЕТ ПО СЛЯБАМ ПРОВЕРКА</t>
  </si>
  <si>
    <t>Берем в расчет 80% от требуемого содержания</t>
  </si>
  <si>
    <t>Требования</t>
  </si>
  <si>
    <r>
      <t>О11</t>
    </r>
    <r>
      <rPr>
        <sz val="12"/>
        <color theme="1"/>
        <rFont val="Calibri"/>
        <family val="2"/>
        <charset val="204"/>
      </rPr>
      <t>≤Н4</t>
    </r>
  </si>
  <si>
    <r>
      <t>О11</t>
    </r>
    <r>
      <rPr>
        <sz val="12"/>
        <color theme="1"/>
        <rFont val="Calibri"/>
        <family val="2"/>
        <charset val="204"/>
      </rPr>
      <t>≤Н5</t>
    </r>
    <r>
      <rPr>
        <sz val="12"/>
        <color theme="1"/>
        <rFont val="Calibri"/>
        <family val="2"/>
        <charset val="204"/>
        <scheme val="minor"/>
      </rPr>
      <t/>
    </r>
  </si>
  <si>
    <r>
      <t>О13</t>
    </r>
    <r>
      <rPr>
        <sz val="12"/>
        <color theme="1"/>
        <rFont val="Calibri"/>
        <family val="2"/>
        <charset val="204"/>
      </rPr>
      <t>≤L4</t>
    </r>
  </si>
  <si>
    <r>
      <t>О14</t>
    </r>
    <r>
      <rPr>
        <sz val="12"/>
        <color theme="1"/>
        <rFont val="Calibri"/>
        <family val="2"/>
        <charset val="204"/>
      </rPr>
      <t>≤G4</t>
    </r>
  </si>
  <si>
    <r>
      <t>О16</t>
    </r>
    <r>
      <rPr>
        <sz val="12"/>
        <color theme="1"/>
        <rFont val="Calibri"/>
        <family val="2"/>
        <charset val="204"/>
      </rPr>
      <t>≤I4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</si>
</sst>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9" x14ac:knownFonts="1">
    <font>
      <sz val="12"/>
      <color theme="1"/>
      <name val="Calibri"/>
      <family val="2"/>
      <charset val="204"/>
      <scheme val="minor"/>
    </font>
    <font>
      <sz val="12"/>
      <color theme="1"/>
      <name val="Calibri"/>
      <family val="2"/>
      <charset val="204"/>
      <scheme val="minor"/>
    </font>
    <font>
      <sz val="12"/>
      <color rgb="FFFF0000"/>
      <name val="Calibri"/>
      <family val="2"/>
      <charset val="204"/>
      <scheme val="minor"/>
    </font>
    <font>
      <sz val="12"/>
      <color theme="0"/>
      <name val="Calibri"/>
      <family val="2"/>
      <charset val="204"/>
      <scheme val="minor"/>
    </font>
    <font>
      <i/>
      <sz val="12"/>
      <color theme="0"/>
      <name val="Calibri"/>
      <family val="2"/>
      <charset val="204"/>
      <scheme val="minor"/>
    </font>
    <font>
      <b/>
      <i/>
      <sz val="12"/>
      <color theme="0"/>
      <name val="Calibri"/>
      <family val="2"/>
      <charset val="204"/>
      <scheme val="minor"/>
    </font>
    <font>
      <b/>
      <sz val="8"/>
      <color rgb="FF880000"/>
      <name val="Tahoma"/>
      <family val="2"/>
      <charset val="204"/>
    </font>
    <font>
      <sz val="8"/>
      <color theme="1"/>
      <name val="Tahoma"/>
      <family val="2"/>
      <charset val="204"/>
    </font>
    <font>
      <b/>
      <sz val="8"/>
      <color theme="1"/>
      <name val="Tahoma"/>
      <family val="2"/>
      <charset val="204"/>
    </font>
    <font>
      <sz val="9"/>
      <color theme="0"/>
      <name val="Calibri"/>
      <family val="2"/>
      <charset val="204"/>
      <scheme val="minor"/>
    </font>
    <font>
      <b/>
      <sz val="12"/>
      <color rgb="FFFF0000"/>
      <name val="Calibri"/>
      <family val="2"/>
      <charset val="204"/>
      <scheme val="minor"/>
    </font>
    <font>
      <sz val="10"/>
      <color theme="1"/>
      <name val="Arial"/>
      <family val="2"/>
      <charset val="204"/>
    </font>
    <font>
      <sz val="12"/>
      <name val="Calibri"/>
      <family val="2"/>
      <charset val="204"/>
      <scheme val="minor"/>
    </font>
    <font>
      <b/>
      <i/>
      <sz val="12"/>
      <color theme="1"/>
      <name val="Calibri"/>
      <family val="2"/>
      <charset val="204"/>
      <scheme val="minor"/>
    </font>
    <font>
      <b/>
      <i/>
      <sz val="12"/>
      <color rgb="FFFF0000"/>
      <name val="Calibri"/>
      <family val="2"/>
      <charset val="204"/>
      <scheme val="minor"/>
    </font>
    <font>
      <sz val="8"/>
      <name val="Calibri"/>
      <family val="2"/>
      <charset val="204"/>
      <scheme val="minor"/>
    </font>
    <font>
      <sz val="8"/>
      <color indexed="81"/>
      <name val="Tahoma"/>
      <family val="2"/>
      <charset val="204"/>
    </font>
    <font>
      <b/>
      <sz val="8"/>
      <color indexed="81"/>
      <name val="Tahoma"/>
      <family val="2"/>
      <charset val="204"/>
    </font>
    <font>
      <sz val="12"/>
      <color theme="1"/>
      <name val="Calibri"/>
      <family val="2"/>
      <charset val="204"/>
    </font>
  </fonts>
  <fills count="12">
    <fill>
      <patternFill patternType="none"/>
    </fill>
    <fill>
      <patternFill patternType="gray125"/>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CCCFF"/>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63">
    <border>
      <left/>
      <right/>
      <top/>
      <bottom/>
      <diagonal/>
    </border>
    <border>
      <left style="thick">
        <color auto="1"/>
      </left>
      <right style="dashed">
        <color theme="0" tint="-4.9989318521683403E-2"/>
      </right>
      <top style="thick">
        <color auto="1"/>
      </top>
      <bottom style="dashed">
        <color theme="0" tint="-4.9989318521683403E-2"/>
      </bottom>
      <diagonal/>
    </border>
    <border>
      <left style="dashed">
        <color theme="0" tint="-4.9989318521683403E-2"/>
      </left>
      <right style="dashed">
        <color theme="0" tint="-4.9989318521683403E-2"/>
      </right>
      <top style="thick">
        <color auto="1"/>
      </top>
      <bottom style="dashed">
        <color theme="0" tint="-4.9989318521683403E-2"/>
      </bottom>
      <diagonal/>
    </border>
    <border>
      <left style="dashed">
        <color theme="0" tint="-4.9989318521683403E-2"/>
      </left>
      <right style="thick">
        <color auto="1"/>
      </right>
      <top style="thick">
        <color auto="1"/>
      </top>
      <bottom style="dashed">
        <color theme="0" tint="-4.9989318521683403E-2"/>
      </bottom>
      <diagonal/>
    </border>
    <border>
      <left style="thick">
        <color auto="1"/>
      </left>
      <right style="dashed">
        <color theme="0" tint="-4.9989318521683403E-2"/>
      </right>
      <top style="dashed">
        <color theme="0" tint="-4.9989318521683403E-2"/>
      </top>
      <bottom style="thick">
        <color auto="1"/>
      </bottom>
      <diagonal/>
    </border>
    <border>
      <left style="dashed">
        <color theme="0" tint="-4.9989318521683403E-2"/>
      </left>
      <right style="dashed">
        <color theme="0" tint="-4.9989318521683403E-2"/>
      </right>
      <top style="dashed">
        <color theme="0" tint="-4.9989318521683403E-2"/>
      </top>
      <bottom style="thick">
        <color auto="1"/>
      </bottom>
      <diagonal/>
    </border>
    <border>
      <left style="dashed">
        <color theme="0" tint="-4.9989318521683403E-2"/>
      </left>
      <right style="thick">
        <color auto="1"/>
      </right>
      <top style="dashed">
        <color theme="0" tint="-4.9989318521683403E-2"/>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style="medium">
        <color rgb="FF000000"/>
      </right>
      <top style="medium">
        <color rgb="FF000000"/>
      </top>
      <bottom/>
      <diagonal/>
    </border>
    <border>
      <left/>
      <right style="hair">
        <color rgb="FF000000"/>
      </right>
      <top style="hair">
        <color rgb="FF000000"/>
      </top>
      <bottom style="medium">
        <color rgb="FF000000"/>
      </bottom>
      <diagonal/>
    </border>
    <border>
      <left/>
      <right style="medium">
        <color rgb="FF000000"/>
      </right>
      <top/>
      <bottom/>
      <diagonal/>
    </border>
    <border>
      <left/>
      <right style="hair">
        <color rgb="FF000000"/>
      </right>
      <top style="medium">
        <color rgb="FF000000"/>
      </top>
      <bottom style="hair">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medium">
        <color auto="1"/>
      </left>
      <right/>
      <top/>
      <bottom/>
      <diagonal/>
    </border>
    <border>
      <left style="hair">
        <color rgb="FF000000"/>
      </left>
      <right style="medium">
        <color auto="1"/>
      </right>
      <top style="medium">
        <color rgb="FF000000"/>
      </top>
      <bottom style="hair">
        <color rgb="FF000000"/>
      </bottom>
      <diagonal/>
    </border>
    <border>
      <left style="hair">
        <color rgb="FF000000"/>
      </left>
      <right style="medium">
        <color auto="1"/>
      </right>
      <top style="hair">
        <color rgb="FF000000"/>
      </top>
      <bottom style="medium">
        <color rgb="FF000000"/>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s>
  <cellStyleXfs count="1">
    <xf numFmtId="0" fontId="0" fillId="0" borderId="0"/>
  </cellStyleXfs>
  <cellXfs count="138">
    <xf numFmtId="0" fontId="0" fillId="0" borderId="0" xfId="0"/>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0" xfId="0" applyAlignment="1">
      <alignment horizontal="right"/>
    </xf>
    <xf numFmtId="0" fontId="0" fillId="0" borderId="0" xfId="0" applyAlignment="1">
      <alignment wrapText="1"/>
    </xf>
    <xf numFmtId="0" fontId="3" fillId="4" borderId="0" xfId="0" applyFont="1" applyFill="1" applyAlignment="1">
      <alignment horizontal="center" vertical="center" wrapText="1"/>
    </xf>
    <xf numFmtId="0" fontId="3" fillId="4" borderId="7" xfId="0" applyFont="1" applyFill="1" applyBorder="1" applyAlignment="1">
      <alignment horizontal="center" vertical="center" wrapText="1"/>
    </xf>
    <xf numFmtId="0" fontId="0" fillId="0" borderId="7" xfId="0" applyBorder="1" applyAlignment="1">
      <alignment wrapText="1"/>
    </xf>
    <xf numFmtId="0" fontId="6" fillId="5" borderId="11" xfId="0" applyFont="1" applyFill="1" applyBorder="1" applyAlignment="1">
      <alignment horizontal="center" vertical="center" wrapText="1"/>
    </xf>
    <xf numFmtId="0" fontId="2" fillId="0" borderId="0" xfId="0" applyFont="1" applyAlignment="1">
      <alignment wrapText="1"/>
    </xf>
    <xf numFmtId="0" fontId="0" fillId="4" borderId="0" xfId="0" applyNumberFormat="1" applyFill="1" applyAlignment="1">
      <alignment wrapText="1"/>
    </xf>
    <xf numFmtId="0" fontId="5" fillId="3" borderId="2" xfId="0" applyFont="1" applyFill="1" applyBorder="1" applyAlignment="1">
      <alignment horizontal="center" vertical="center" wrapText="1"/>
    </xf>
    <xf numFmtId="164" fontId="0" fillId="0" borderId="0" xfId="0" applyNumberFormat="1" applyAlignment="1">
      <alignment wrapText="1"/>
    </xf>
    <xf numFmtId="0" fontId="5" fillId="3" borderId="2" xfId="0" applyFont="1" applyFill="1" applyBorder="1" applyAlignment="1">
      <alignment horizontal="center" vertical="center"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xf numFmtId="0" fontId="0" fillId="0" borderId="0" xfId="0" applyNumberFormat="1" applyAlignment="1">
      <alignment wrapText="1"/>
    </xf>
    <xf numFmtId="0" fontId="9" fillId="4" borderId="0" xfId="0" applyFont="1" applyFill="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6" fillId="5" borderId="18" xfId="0" applyFont="1" applyFill="1" applyBorder="1" applyAlignment="1">
      <alignment vertical="center" wrapText="1"/>
    </xf>
    <xf numFmtId="0" fontId="7" fillId="2" borderId="21" xfId="0" applyFont="1" applyFill="1" applyBorder="1" applyAlignment="1">
      <alignment horizontal="center" vertical="center" wrapText="1"/>
    </xf>
    <xf numFmtId="0" fontId="6" fillId="0" borderId="16" xfId="0" applyFont="1" applyFill="1" applyBorder="1" applyAlignment="1">
      <alignment vertical="center" wrapText="1"/>
    </xf>
    <xf numFmtId="0" fontId="6" fillId="0" borderId="13" xfId="0" applyFont="1" applyFill="1" applyBorder="1" applyAlignment="1">
      <alignment vertical="center" wrapText="1"/>
    </xf>
    <xf numFmtId="0" fontId="0" fillId="0" borderId="15" xfId="0" applyBorder="1" applyAlignment="1">
      <alignment horizontal="center" vertical="center"/>
    </xf>
    <xf numFmtId="0" fontId="6" fillId="0" borderId="21" xfId="0" applyFont="1" applyFill="1" applyBorder="1" applyAlignment="1">
      <alignment vertical="center" wrapText="1"/>
    </xf>
    <xf numFmtId="0" fontId="6" fillId="0" borderId="19" xfId="0" applyFont="1" applyFill="1" applyBorder="1" applyAlignment="1">
      <alignment vertical="center" wrapText="1"/>
    </xf>
    <xf numFmtId="0" fontId="6" fillId="5" borderId="22" xfId="0" applyFont="1" applyFill="1" applyBorder="1" applyAlignment="1">
      <alignment horizontal="right" vertical="center" wrapText="1"/>
    </xf>
    <xf numFmtId="0" fontId="8" fillId="2" borderId="23" xfId="0" applyFont="1" applyFill="1" applyBorder="1" applyAlignment="1">
      <alignment horizontal="right" vertical="center" wrapText="1"/>
    </xf>
    <xf numFmtId="0" fontId="8" fillId="2" borderId="24" xfId="0" applyFont="1" applyFill="1" applyBorder="1" applyAlignment="1">
      <alignment horizontal="right" vertical="center" wrapText="1"/>
    </xf>
    <xf numFmtId="0" fontId="11" fillId="0" borderId="0" xfId="0" applyFont="1" applyAlignment="1">
      <alignment horizontal="right"/>
    </xf>
    <xf numFmtId="0" fontId="11" fillId="0" borderId="25" xfId="0" applyFont="1" applyBorder="1" applyAlignment="1">
      <alignment horizontal="right"/>
    </xf>
    <xf numFmtId="0" fontId="0" fillId="0" borderId="25" xfId="0" applyBorder="1"/>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11" fillId="4" borderId="30" xfId="0" applyFont="1" applyFill="1" applyBorder="1" applyAlignment="1">
      <alignment horizontal="right"/>
    </xf>
    <xf numFmtId="0" fontId="0" fillId="0" borderId="31" xfId="0" applyBorder="1"/>
    <xf numFmtId="0" fontId="11" fillId="0" borderId="31" xfId="0" applyFont="1" applyBorder="1" applyAlignment="1">
      <alignment horizontal="right"/>
    </xf>
    <xf numFmtId="0" fontId="11" fillId="4" borderId="32" xfId="0" applyFont="1" applyFill="1" applyBorder="1" applyAlignment="1">
      <alignment horizontal="right"/>
    </xf>
    <xf numFmtId="0" fontId="11" fillId="0" borderId="34" xfId="0" applyFont="1" applyBorder="1" applyAlignment="1">
      <alignment horizontal="right"/>
    </xf>
    <xf numFmtId="0" fontId="11" fillId="0" borderId="35" xfId="0" applyFont="1" applyBorder="1" applyAlignment="1">
      <alignment horizontal="right"/>
    </xf>
    <xf numFmtId="0" fontId="11" fillId="4" borderId="27" xfId="0" applyFont="1" applyFill="1" applyBorder="1" applyAlignment="1">
      <alignment horizontal="right"/>
    </xf>
    <xf numFmtId="0" fontId="11" fillId="4" borderId="36" xfId="0" applyFont="1" applyFill="1" applyBorder="1" applyAlignment="1">
      <alignment horizontal="right"/>
    </xf>
    <xf numFmtId="0" fontId="11" fillId="4" borderId="37" xfId="0" applyFont="1" applyFill="1" applyBorder="1" applyAlignment="1">
      <alignment horizontal="right"/>
    </xf>
    <xf numFmtId="0" fontId="11" fillId="4" borderId="0" xfId="0" applyFont="1" applyFill="1" applyAlignment="1">
      <alignment horizontal="right"/>
    </xf>
    <xf numFmtId="0" fontId="11" fillId="4" borderId="28" xfId="0" applyFont="1" applyFill="1" applyBorder="1" applyAlignment="1">
      <alignment horizontal="right"/>
    </xf>
    <xf numFmtId="0" fontId="11" fillId="4" borderId="26" xfId="0" applyFont="1" applyFill="1" applyBorder="1" applyAlignment="1">
      <alignment horizontal="right"/>
    </xf>
    <xf numFmtId="0" fontId="11" fillId="4" borderId="33" xfId="0" applyFont="1" applyFill="1" applyBorder="1" applyAlignment="1">
      <alignment horizontal="right"/>
    </xf>
    <xf numFmtId="0" fontId="11" fillId="4" borderId="25" xfId="0" applyFont="1" applyFill="1" applyBorder="1" applyAlignment="1">
      <alignment horizontal="right"/>
    </xf>
    <xf numFmtId="0" fontId="11" fillId="4" borderId="34" xfId="0" applyFont="1" applyFill="1" applyBorder="1" applyAlignment="1">
      <alignment horizontal="right"/>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xf>
    <xf numFmtId="0" fontId="0" fillId="0" borderId="40" xfId="0" applyBorder="1" applyAlignment="1">
      <alignment horizontal="center"/>
    </xf>
    <xf numFmtId="0" fontId="0" fillId="0" borderId="0" xfId="0" applyAlignment="1"/>
    <xf numFmtId="0" fontId="0" fillId="0" borderId="38" xfId="0" applyBorder="1"/>
    <xf numFmtId="0" fontId="0" fillId="0" borderId="0" xfId="0" applyBorder="1"/>
    <xf numFmtId="0" fontId="0" fillId="0" borderId="43" xfId="0" applyBorder="1"/>
    <xf numFmtId="0" fontId="3" fillId="0" borderId="43" xfId="0" applyFont="1" applyBorder="1"/>
    <xf numFmtId="0" fontId="3" fillId="0" borderId="47" xfId="0" applyFont="1" applyBorder="1" applyAlignment="1">
      <alignment horizontal="right"/>
    </xf>
    <xf numFmtId="0" fontId="0" fillId="0" borderId="48" xfId="0" applyBorder="1" applyAlignment="1">
      <alignment horizontal="right"/>
    </xf>
    <xf numFmtId="0" fontId="0" fillId="0" borderId="46" xfId="0" applyBorder="1"/>
    <xf numFmtId="0" fontId="0" fillId="0" borderId="41" xfId="0" applyBorder="1"/>
    <xf numFmtId="0" fontId="0" fillId="0" borderId="42" xfId="0" applyBorder="1"/>
    <xf numFmtId="0" fontId="0" fillId="0" borderId="49" xfId="0" applyBorder="1"/>
    <xf numFmtId="0" fontId="3" fillId="0" borderId="38" xfId="0" applyFont="1" applyBorder="1"/>
    <xf numFmtId="0" fontId="0" fillId="0" borderId="34" xfId="0" applyBorder="1"/>
    <xf numFmtId="0" fontId="0" fillId="9" borderId="0" xfId="0" applyFill="1" applyAlignment="1">
      <alignment wrapText="1"/>
    </xf>
    <xf numFmtId="0" fontId="12" fillId="9" borderId="0" xfId="0" applyFont="1" applyFill="1" applyAlignment="1">
      <alignment horizontal="center" vertical="center" wrapText="1"/>
    </xf>
    <xf numFmtId="0" fontId="5" fillId="0" borderId="50" xfId="0" applyFont="1" applyBorder="1"/>
    <xf numFmtId="0" fontId="5" fillId="0" borderId="51" xfId="0" applyFont="1" applyBorder="1"/>
    <xf numFmtId="0" fontId="5" fillId="0" borderId="52" xfId="0" applyFont="1" applyBorder="1"/>
    <xf numFmtId="0" fontId="13" fillId="0" borderId="58" xfId="0" applyFont="1" applyBorder="1"/>
    <xf numFmtId="0" fontId="13" fillId="0" borderId="59" xfId="0" applyFont="1" applyBorder="1"/>
    <xf numFmtId="0" fontId="13" fillId="0" borderId="60" xfId="0" applyFont="1" applyBorder="1"/>
    <xf numFmtId="165" fontId="0" fillId="0" borderId="51" xfId="0" applyNumberFormat="1" applyBorder="1" applyAlignment="1">
      <alignment horizontal="center" vertical="center"/>
    </xf>
    <xf numFmtId="165" fontId="0" fillId="0" borderId="25" xfId="0" applyNumberFormat="1" applyBorder="1" applyAlignment="1">
      <alignment horizontal="center" vertical="center"/>
    </xf>
    <xf numFmtId="0" fontId="0" fillId="0" borderId="55" xfId="0" applyBorder="1"/>
    <xf numFmtId="165" fontId="0" fillId="10" borderId="25" xfId="0" applyNumberFormat="1" applyFill="1" applyBorder="1" applyAlignment="1">
      <alignment horizontal="center" vertical="center"/>
    </xf>
    <xf numFmtId="165" fontId="0" fillId="10" borderId="34" xfId="0" applyNumberFormat="1" applyFill="1" applyBorder="1" applyAlignment="1">
      <alignment horizontal="center" vertical="center"/>
    </xf>
    <xf numFmtId="165" fontId="0" fillId="10" borderId="56" xfId="0" applyNumberFormat="1" applyFill="1" applyBorder="1" applyAlignment="1">
      <alignment horizontal="center" vertical="center"/>
    </xf>
    <xf numFmtId="165" fontId="0" fillId="0" borderId="56" xfId="0" applyNumberFormat="1" applyBorder="1" applyAlignment="1">
      <alignment horizontal="center" vertical="center"/>
    </xf>
    <xf numFmtId="165" fontId="0" fillId="0" borderId="50" xfId="0" applyNumberFormat="1" applyBorder="1" applyAlignment="1">
      <alignment horizontal="center" vertical="center"/>
    </xf>
    <xf numFmtId="165" fontId="0" fillId="0" borderId="36" xfId="0" applyNumberFormat="1" applyBorder="1" applyAlignment="1">
      <alignment horizontal="center" vertical="center"/>
    </xf>
    <xf numFmtId="165" fontId="0" fillId="0" borderId="33" xfId="0" applyNumberFormat="1" applyBorder="1" applyAlignment="1">
      <alignment horizontal="center" vertical="center"/>
    </xf>
    <xf numFmtId="165" fontId="0" fillId="0" borderId="52" xfId="0" applyNumberFormat="1" applyBorder="1" applyAlignment="1">
      <alignment horizontal="center" vertical="center"/>
    </xf>
    <xf numFmtId="165" fontId="0" fillId="0" borderId="31" xfId="0" applyNumberFormat="1" applyBorder="1" applyAlignment="1">
      <alignment horizontal="center" vertical="center"/>
    </xf>
    <xf numFmtId="165" fontId="0" fillId="0" borderId="57" xfId="0" applyNumberFormat="1" applyBorder="1" applyAlignment="1">
      <alignment horizontal="center" vertical="center"/>
    </xf>
    <xf numFmtId="165" fontId="0" fillId="0" borderId="35" xfId="0" applyNumberFormat="1" applyBorder="1" applyAlignment="1">
      <alignment horizontal="center" vertical="center"/>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9" borderId="0" xfId="0" applyFill="1" applyAlignment="1">
      <alignment horizontal="center" vertical="center"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xf numFmtId="0" fontId="0" fillId="6" borderId="8"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49"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58" xfId="0" applyBorder="1" applyAlignment="1">
      <alignment horizontal="center"/>
    </xf>
    <xf numFmtId="0" fontId="0" fillId="0" borderId="60" xfId="0" applyBorder="1" applyAlignment="1">
      <alignment horizontal="center"/>
    </xf>
    <xf numFmtId="0" fontId="0" fillId="3" borderId="49" xfId="0" applyFill="1" applyBorder="1" applyAlignment="1">
      <alignment horizontal="center"/>
    </xf>
    <xf numFmtId="0" fontId="0" fillId="3" borderId="41" xfId="0" applyFill="1" applyBorder="1" applyAlignment="1">
      <alignment horizontal="center"/>
    </xf>
    <xf numFmtId="0" fontId="0" fillId="3" borderId="38" xfId="0" applyFill="1" applyBorder="1" applyAlignment="1">
      <alignment horizontal="center"/>
    </xf>
    <xf numFmtId="0" fontId="0" fillId="3" borderId="0" xfId="0" applyFill="1"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6" fillId="5" borderId="53"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6" fillId="5" borderId="55"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0" fillId="0" borderId="53" xfId="0" applyBorder="1" applyAlignment="1">
      <alignment horizontal="center"/>
    </xf>
    <xf numFmtId="0" fontId="0" fillId="0" borderId="55" xfId="0" applyBorder="1" applyAlignment="1">
      <alignment horizontal="center"/>
    </xf>
    <xf numFmtId="0" fontId="0" fillId="0" borderId="38" xfId="0" applyBorder="1" applyAlignment="1">
      <alignment horizontal="center"/>
    </xf>
    <xf numFmtId="0" fontId="0" fillId="0" borderId="43" xfId="0" applyBorder="1" applyAlignment="1">
      <alignment horizontal="center"/>
    </xf>
    <xf numFmtId="0" fontId="6" fillId="5" borderId="46" xfId="0" applyFont="1" applyFill="1" applyBorder="1" applyAlignment="1">
      <alignment horizontal="center" vertical="center" wrapText="1"/>
    </xf>
    <xf numFmtId="0" fontId="6" fillId="5" borderId="47" xfId="0" applyFont="1" applyFill="1" applyBorder="1" applyAlignment="1">
      <alignment horizontal="center" vertical="center" wrapText="1"/>
    </xf>
    <xf numFmtId="0" fontId="0" fillId="7" borderId="49" xfId="0" applyFill="1" applyBorder="1" applyAlignment="1">
      <alignment horizontal="center" vertical="center"/>
    </xf>
    <xf numFmtId="0" fontId="0" fillId="7" borderId="42" xfId="0" applyFill="1" applyBorder="1" applyAlignment="1">
      <alignment horizontal="center" vertical="center"/>
    </xf>
    <xf numFmtId="0" fontId="0" fillId="7" borderId="38" xfId="0" applyFill="1" applyBorder="1" applyAlignment="1">
      <alignment horizontal="center" vertical="center"/>
    </xf>
    <xf numFmtId="0" fontId="0" fillId="7" borderId="43" xfId="0" applyFill="1" applyBorder="1" applyAlignment="1">
      <alignment horizontal="center" vertical="center"/>
    </xf>
    <xf numFmtId="0" fontId="0" fillId="0" borderId="20" xfId="0" applyBorder="1" applyAlignment="1">
      <alignment horizontal="center"/>
    </xf>
    <xf numFmtId="0" fontId="12" fillId="11" borderId="0" xfId="0" applyFont="1" applyFill="1"/>
    <xf numFmtId="0" fontId="15" fillId="11" borderId="0" xfId="0" applyFont="1" applyFill="1" applyAlignment="1">
      <alignment horizontal="center" vertical="center"/>
    </xf>
    <xf numFmtId="0" fontId="13" fillId="8" borderId="61" xfId="0" applyNumberFormat="1" applyFont="1" applyFill="1" applyBorder="1" applyAlignment="1">
      <alignment horizontal="center" vertical="center"/>
    </xf>
    <xf numFmtId="0" fontId="13" fillId="8" borderId="62" xfId="0" applyNumberFormat="1" applyFont="1" applyFill="1" applyBorder="1" applyAlignment="1">
      <alignment horizontal="center" vertical="center"/>
    </xf>
    <xf numFmtId="0" fontId="0" fillId="0" borderId="0" xfId="0" applyAlignment="1">
      <alignment horizontal="center" vertical="center"/>
    </xf>
  </cellXfs>
  <cellStyles count="1">
    <cellStyle name="Обычный" xfId="0" builtinId="0"/>
  </cellStyles>
  <dxfs count="19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zoomScale="85" zoomScaleNormal="85" workbookViewId="0">
      <selection activeCell="Q8" sqref="Q8"/>
    </sheetView>
  </sheetViews>
  <sheetFormatPr defaultRowHeight="15.75" x14ac:dyDescent="0.25"/>
  <cols>
    <col min="1" max="1" width="15.125" customWidth="1"/>
    <col min="2" max="3" width="12.125" customWidth="1"/>
  </cols>
  <sheetData>
    <row r="1" spans="1:28" ht="16.5" thickTop="1" x14ac:dyDescent="0.25">
      <c r="A1" s="97" t="s">
        <v>0</v>
      </c>
      <c r="B1" s="96" t="s">
        <v>2</v>
      </c>
      <c r="C1" s="96"/>
      <c r="D1" s="96"/>
      <c r="E1" s="96"/>
      <c r="F1" s="96"/>
      <c r="G1" s="96"/>
      <c r="H1" s="96"/>
      <c r="I1" s="96"/>
      <c r="J1" s="96"/>
      <c r="K1" s="96"/>
      <c r="L1" s="96"/>
      <c r="M1" s="96"/>
      <c r="N1" s="96"/>
      <c r="O1" s="14"/>
      <c r="P1" s="12"/>
      <c r="Q1" s="12"/>
      <c r="R1" s="12"/>
      <c r="S1" s="96" t="s">
        <v>3</v>
      </c>
      <c r="T1" s="96"/>
      <c r="U1" s="96"/>
      <c r="V1" s="96"/>
      <c r="W1" s="96"/>
      <c r="X1" s="96"/>
      <c r="Y1" s="96"/>
      <c r="Z1" s="96"/>
      <c r="AA1" s="96"/>
      <c r="AB1" s="1" t="s">
        <v>13</v>
      </c>
    </row>
    <row r="2" spans="1:28" ht="63.75" thickBot="1" x14ac:dyDescent="0.3">
      <c r="A2" s="98"/>
      <c r="B2" s="2" t="s">
        <v>4</v>
      </c>
      <c r="C2" s="2" t="s">
        <v>15</v>
      </c>
      <c r="D2" s="2" t="s">
        <v>5</v>
      </c>
      <c r="E2" s="2" t="s">
        <v>7</v>
      </c>
      <c r="F2" s="2" t="s">
        <v>16</v>
      </c>
      <c r="G2" s="2" t="s">
        <v>640</v>
      </c>
      <c r="H2" s="2" t="s">
        <v>6</v>
      </c>
      <c r="I2" s="2" t="s">
        <v>20</v>
      </c>
      <c r="J2" s="2" t="s">
        <v>639</v>
      </c>
      <c r="K2" s="2" t="s">
        <v>21</v>
      </c>
      <c r="L2" s="2" t="s">
        <v>637</v>
      </c>
      <c r="M2" s="2" t="s">
        <v>19</v>
      </c>
      <c r="N2" s="2" t="s">
        <v>194</v>
      </c>
      <c r="O2" s="2" t="s">
        <v>217</v>
      </c>
      <c r="P2" s="2" t="s">
        <v>308</v>
      </c>
      <c r="Q2" s="2" t="s">
        <v>488</v>
      </c>
      <c r="R2" s="2" t="s">
        <v>494</v>
      </c>
      <c r="S2" s="2" t="s">
        <v>12</v>
      </c>
      <c r="T2" s="2" t="s">
        <v>17</v>
      </c>
      <c r="U2" s="2" t="s">
        <v>641</v>
      </c>
      <c r="V2" s="2" t="s">
        <v>8</v>
      </c>
      <c r="W2" s="2" t="s">
        <v>9</v>
      </c>
      <c r="X2" s="2" t="s">
        <v>11</v>
      </c>
      <c r="Y2" s="2" t="s">
        <v>22</v>
      </c>
      <c r="Z2" s="2" t="s">
        <v>6</v>
      </c>
      <c r="AA2" s="2"/>
      <c r="AB2" s="3"/>
    </row>
    <row r="3" spans="1:28" ht="16.5" thickTop="1" x14ac:dyDescent="0.25">
      <c r="A3" s="4" t="s">
        <v>1</v>
      </c>
      <c r="B3">
        <v>50</v>
      </c>
      <c r="D3">
        <v>59.9</v>
      </c>
      <c r="E3">
        <v>25.2</v>
      </c>
      <c r="H3">
        <v>8.3000000000000007</v>
      </c>
      <c r="S3">
        <v>476</v>
      </c>
      <c r="V3">
        <v>377</v>
      </c>
      <c r="W3">
        <v>1226</v>
      </c>
      <c r="Z3">
        <v>1200</v>
      </c>
      <c r="AB3">
        <v>123.9</v>
      </c>
    </row>
    <row r="4" spans="1:28" x14ac:dyDescent="0.25">
      <c r="A4" s="4" t="s">
        <v>10</v>
      </c>
      <c r="B4">
        <v>50</v>
      </c>
      <c r="D4">
        <v>57.8</v>
      </c>
      <c r="E4">
        <v>26</v>
      </c>
      <c r="H4">
        <v>8.1</v>
      </c>
      <c r="S4">
        <v>102</v>
      </c>
      <c r="V4">
        <v>376</v>
      </c>
      <c r="X4">
        <v>945</v>
      </c>
      <c r="Z4">
        <v>1200</v>
      </c>
      <c r="AB4">
        <v>124.6</v>
      </c>
    </row>
    <row r="5" spans="1:28" x14ac:dyDescent="0.25">
      <c r="A5" s="4" t="s">
        <v>14</v>
      </c>
      <c r="B5">
        <v>50</v>
      </c>
      <c r="C5">
        <v>16.5</v>
      </c>
      <c r="F5">
        <v>54.1</v>
      </c>
      <c r="H5">
        <v>7.2</v>
      </c>
      <c r="T5">
        <v>1132</v>
      </c>
      <c r="Z5">
        <v>1200</v>
      </c>
      <c r="AB5">
        <v>125.6</v>
      </c>
    </row>
    <row r="6" spans="1:28" x14ac:dyDescent="0.25">
      <c r="A6" s="4" t="s">
        <v>18</v>
      </c>
      <c r="B6">
        <v>50</v>
      </c>
      <c r="C6">
        <v>87.8</v>
      </c>
      <c r="H6">
        <v>3.2</v>
      </c>
      <c r="I6">
        <v>55.5</v>
      </c>
      <c r="K6">
        <v>6.9</v>
      </c>
      <c r="M6">
        <v>9.6</v>
      </c>
      <c r="X6">
        <v>388</v>
      </c>
      <c r="Y6">
        <v>101</v>
      </c>
      <c r="AB6">
        <v>128.69999999999999</v>
      </c>
    </row>
    <row r="7" spans="1:28" x14ac:dyDescent="0.25">
      <c r="A7" s="4" t="s">
        <v>18</v>
      </c>
      <c r="B7">
        <v>45</v>
      </c>
      <c r="C7">
        <v>82.9</v>
      </c>
      <c r="H7">
        <v>3.6</v>
      </c>
      <c r="I7">
        <v>1</v>
      </c>
      <c r="K7">
        <v>5.7</v>
      </c>
      <c r="M7">
        <v>10.9</v>
      </c>
      <c r="X7">
        <v>383</v>
      </c>
      <c r="Y7">
        <v>102</v>
      </c>
      <c r="AB7">
        <v>131.9</v>
      </c>
    </row>
    <row r="8" spans="1:28" x14ac:dyDescent="0.25">
      <c r="A8" s="4" t="s">
        <v>642</v>
      </c>
      <c r="B8">
        <v>35</v>
      </c>
      <c r="C8">
        <f>44.6+45.8</f>
        <v>90.4</v>
      </c>
      <c r="H8">
        <v>7.1</v>
      </c>
      <c r="Q8">
        <v>6.2</v>
      </c>
      <c r="S8">
        <v>670</v>
      </c>
      <c r="T8">
        <v>1689</v>
      </c>
      <c r="V8">
        <v>481</v>
      </c>
      <c r="X8">
        <v>482</v>
      </c>
      <c r="Z8">
        <v>2200</v>
      </c>
      <c r="AB8">
        <v>137.4</v>
      </c>
    </row>
    <row r="9" spans="1:28" x14ac:dyDescent="0.25">
      <c r="A9" s="4" t="s">
        <v>636</v>
      </c>
      <c r="B9">
        <v>35</v>
      </c>
      <c r="C9">
        <v>77.8</v>
      </c>
      <c r="H9">
        <v>8.1999999999999993</v>
      </c>
      <c r="L9">
        <v>10.199999999999999</v>
      </c>
      <c r="Q9">
        <v>6.1</v>
      </c>
      <c r="T9">
        <v>1226</v>
      </c>
      <c r="V9">
        <v>387</v>
      </c>
      <c r="X9">
        <v>569</v>
      </c>
      <c r="Z9">
        <v>1200</v>
      </c>
    </row>
    <row r="10" spans="1:28" x14ac:dyDescent="0.25">
      <c r="A10" s="4" t="s">
        <v>638</v>
      </c>
      <c r="B10">
        <v>55</v>
      </c>
      <c r="C10">
        <v>20.5</v>
      </c>
      <c r="E10">
        <v>33.1</v>
      </c>
      <c r="G10">
        <v>12.9</v>
      </c>
      <c r="I10">
        <v>1.9</v>
      </c>
      <c r="J10">
        <v>8.1999999999999993</v>
      </c>
      <c r="U10">
        <v>945</v>
      </c>
      <c r="Y10">
        <v>379</v>
      </c>
      <c r="Z10">
        <v>800</v>
      </c>
      <c r="AB10">
        <v>119.7</v>
      </c>
    </row>
  </sheetData>
  <mergeCells count="3">
    <mergeCell ref="B1:N1"/>
    <mergeCell ref="S1:AA1"/>
    <mergeCell ref="A1:A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3"/>
  <sheetViews>
    <sheetView workbookViewId="0">
      <pane ySplit="1" topLeftCell="A2" activePane="bottomLeft" state="frozen"/>
      <selection activeCell="B1" sqref="B1"/>
      <selection pane="bottomLeft" activeCell="J3" sqref="J3"/>
    </sheetView>
  </sheetViews>
  <sheetFormatPr defaultRowHeight="15.75" x14ac:dyDescent="0.25"/>
  <cols>
    <col min="1" max="1" width="46" style="5" customWidth="1"/>
    <col min="2" max="2" width="34.125" style="5" customWidth="1"/>
    <col min="3" max="3" width="47.25" style="5" customWidth="1"/>
    <col min="4" max="4" width="13.125" style="5" customWidth="1"/>
    <col min="5" max="5" width="23.625" style="5" customWidth="1"/>
    <col min="6" max="6" width="9" style="5"/>
    <col min="7" max="7" width="10.5" style="5" customWidth="1"/>
    <col min="8" max="8" width="14.5" style="5" customWidth="1"/>
    <col min="9" max="9" width="11.375" style="5" bestFit="1" customWidth="1"/>
    <col min="10" max="10" width="9" style="5"/>
    <col min="11" max="11" width="11.5" style="74" customWidth="1"/>
    <col min="12" max="12" width="11.375" style="74" bestFit="1" customWidth="1"/>
    <col min="13" max="16384" width="9" style="5"/>
  </cols>
  <sheetData>
    <row r="1" spans="1:12" s="6" customFormat="1" ht="72" x14ac:dyDescent="0.25">
      <c r="A1" s="7" t="s">
        <v>23</v>
      </c>
      <c r="B1" s="7" t="s">
        <v>24</v>
      </c>
      <c r="C1" s="7" t="s">
        <v>25</v>
      </c>
      <c r="D1" s="7" t="s">
        <v>649</v>
      </c>
      <c r="E1" s="7"/>
      <c r="F1" s="6" t="s">
        <v>650</v>
      </c>
      <c r="G1" s="6" t="s">
        <v>651</v>
      </c>
      <c r="I1" s="6" t="s">
        <v>644</v>
      </c>
      <c r="J1" s="19" t="s">
        <v>664</v>
      </c>
      <c r="K1" s="75" t="s">
        <v>661</v>
      </c>
      <c r="L1" s="75" t="s">
        <v>657</v>
      </c>
    </row>
    <row r="2" spans="1:12" x14ac:dyDescent="0.25">
      <c r="A2" s="8" t="s">
        <v>26</v>
      </c>
      <c r="B2" s="8"/>
      <c r="C2" s="8"/>
      <c r="D2" s="8"/>
      <c r="E2" s="8"/>
      <c r="I2" s="5">
        <v>130</v>
      </c>
      <c r="J2" s="5">
        <v>80</v>
      </c>
    </row>
    <row r="3" spans="1:12" ht="173.25" x14ac:dyDescent="0.25">
      <c r="A3" s="8" t="s">
        <v>27</v>
      </c>
      <c r="B3" s="8" t="s">
        <v>28</v>
      </c>
      <c r="C3" s="8" t="s">
        <v>29</v>
      </c>
      <c r="D3" s="8"/>
      <c r="E3" s="8"/>
    </row>
    <row r="4" spans="1:12" x14ac:dyDescent="0.25">
      <c r="A4" s="8" t="s">
        <v>30</v>
      </c>
      <c r="B4" s="8"/>
      <c r="C4" s="8"/>
      <c r="D4" s="8"/>
      <c r="E4" s="8"/>
    </row>
    <row r="5" spans="1:12" ht="189" x14ac:dyDescent="0.25">
      <c r="A5" s="8" t="s">
        <v>31</v>
      </c>
      <c r="B5" s="8" t="s">
        <v>32</v>
      </c>
      <c r="C5" s="8" t="s">
        <v>33</v>
      </c>
      <c r="D5" s="8"/>
      <c r="E5" s="8"/>
    </row>
    <row r="6" spans="1:12" ht="63" x14ac:dyDescent="0.25">
      <c r="A6" s="8" t="s">
        <v>34</v>
      </c>
      <c r="B6" s="8"/>
      <c r="C6" s="8"/>
      <c r="D6" s="8"/>
      <c r="E6" s="8"/>
    </row>
    <row r="7" spans="1:12" ht="47.25" x14ac:dyDescent="0.25">
      <c r="A7" s="8" t="s">
        <v>35</v>
      </c>
      <c r="B7" s="8"/>
      <c r="C7" s="8"/>
      <c r="D7" s="8"/>
      <c r="E7" s="8"/>
    </row>
    <row r="8" spans="1:12" x14ac:dyDescent="0.25">
      <c r="A8" s="8" t="s">
        <v>36</v>
      </c>
      <c r="B8" s="8"/>
      <c r="C8" s="8"/>
      <c r="D8" s="8"/>
      <c r="E8" s="8"/>
    </row>
    <row r="9" spans="1:12" ht="236.25" x14ac:dyDescent="0.25">
      <c r="A9" s="8" t="s">
        <v>37</v>
      </c>
      <c r="B9" s="8" t="s">
        <v>38</v>
      </c>
      <c r="C9" s="8" t="s">
        <v>39</v>
      </c>
      <c r="D9" s="8"/>
      <c r="E9" s="8"/>
    </row>
    <row r="10" spans="1:12" x14ac:dyDescent="0.25">
      <c r="A10" s="8" t="s">
        <v>40</v>
      </c>
      <c r="B10" s="8"/>
      <c r="C10" s="8"/>
      <c r="D10" s="8"/>
      <c r="E10" s="8"/>
    </row>
    <row r="11" spans="1:12" ht="189" x14ac:dyDescent="0.25">
      <c r="A11" s="8" t="s">
        <v>41</v>
      </c>
      <c r="B11" s="8" t="s">
        <v>42</v>
      </c>
      <c r="C11" s="8" t="s">
        <v>43</v>
      </c>
      <c r="D11" s="8"/>
      <c r="E11" s="8"/>
    </row>
    <row r="12" spans="1:12" ht="47.25" x14ac:dyDescent="0.25">
      <c r="A12" s="8" t="s">
        <v>44</v>
      </c>
      <c r="B12" s="8"/>
      <c r="C12" s="8"/>
      <c r="D12" s="8"/>
      <c r="E12" s="8"/>
    </row>
    <row r="13" spans="1:12" ht="47.25" x14ac:dyDescent="0.25">
      <c r="A13" s="8" t="s">
        <v>45</v>
      </c>
      <c r="B13" s="8"/>
      <c r="C13" s="8"/>
      <c r="D13" s="8"/>
      <c r="E13" s="8"/>
    </row>
    <row r="14" spans="1:12" ht="31.5" x14ac:dyDescent="0.25">
      <c r="A14" s="8" t="s">
        <v>46</v>
      </c>
      <c r="B14" s="8"/>
      <c r="C14" s="8"/>
      <c r="D14" s="8"/>
      <c r="E14" s="8"/>
    </row>
    <row r="15" spans="1:12" ht="189" x14ac:dyDescent="0.25">
      <c r="A15" s="8" t="s">
        <v>47</v>
      </c>
      <c r="B15" s="8" t="s">
        <v>48</v>
      </c>
      <c r="C15" s="8" t="s">
        <v>49</v>
      </c>
      <c r="D15" s="8"/>
      <c r="E15" s="8"/>
    </row>
    <row r="16" spans="1:12" x14ac:dyDescent="0.25">
      <c r="A16" s="8" t="s">
        <v>50</v>
      </c>
      <c r="B16" s="8"/>
      <c r="C16" s="8"/>
      <c r="D16" s="8"/>
      <c r="E16" s="8"/>
    </row>
    <row r="17" spans="1:5" ht="252" x14ac:dyDescent="0.25">
      <c r="A17" s="8" t="s">
        <v>51</v>
      </c>
      <c r="B17" s="8" t="s">
        <v>52</v>
      </c>
      <c r="C17" s="8" t="s">
        <v>53</v>
      </c>
      <c r="D17" s="8"/>
      <c r="E17" s="8"/>
    </row>
    <row r="18" spans="1:5" ht="63" x14ac:dyDescent="0.25">
      <c r="A18" s="8" t="s">
        <v>54</v>
      </c>
      <c r="B18" s="8"/>
      <c r="C18" s="8"/>
      <c r="D18" s="8"/>
      <c r="E18" s="8"/>
    </row>
    <row r="19" spans="1:5" x14ac:dyDescent="0.25">
      <c r="A19" s="8" t="s">
        <v>55</v>
      </c>
      <c r="B19" s="8"/>
      <c r="C19" s="8"/>
      <c r="D19" s="8"/>
      <c r="E19" s="8"/>
    </row>
    <row r="20" spans="1:5" ht="252" x14ac:dyDescent="0.25">
      <c r="A20" s="8" t="s">
        <v>51</v>
      </c>
      <c r="B20" s="8" t="s">
        <v>56</v>
      </c>
      <c r="C20" s="8" t="s">
        <v>57</v>
      </c>
      <c r="D20" s="8"/>
      <c r="E20" s="8"/>
    </row>
    <row r="21" spans="1:5" x14ac:dyDescent="0.25">
      <c r="A21" s="8" t="s">
        <v>58</v>
      </c>
      <c r="B21" s="8"/>
      <c r="C21" s="8"/>
      <c r="D21" s="8"/>
      <c r="E21" s="8"/>
    </row>
    <row r="22" spans="1:5" ht="362.25" x14ac:dyDescent="0.25">
      <c r="A22" s="8" t="s">
        <v>59</v>
      </c>
      <c r="B22" s="8" t="s">
        <v>60</v>
      </c>
      <c r="C22" s="8" t="s">
        <v>61</v>
      </c>
      <c r="D22" s="8"/>
      <c r="E22" s="8"/>
    </row>
    <row r="23" spans="1:5" x14ac:dyDescent="0.25">
      <c r="A23" s="8" t="s">
        <v>62</v>
      </c>
      <c r="B23" s="8"/>
      <c r="C23" s="8"/>
      <c r="D23" s="8"/>
      <c r="E23" s="8"/>
    </row>
    <row r="24" spans="1:5" ht="252" x14ac:dyDescent="0.25">
      <c r="A24" s="8" t="s">
        <v>63</v>
      </c>
      <c r="B24" s="8" t="s">
        <v>64</v>
      </c>
      <c r="C24" s="8" t="s">
        <v>65</v>
      </c>
      <c r="D24" s="8"/>
      <c r="E24" s="8"/>
    </row>
    <row r="25" spans="1:5" x14ac:dyDescent="0.25">
      <c r="A25" s="8" t="s">
        <v>66</v>
      </c>
      <c r="B25" s="8"/>
      <c r="C25" s="8"/>
      <c r="D25" s="8"/>
      <c r="E25" s="8"/>
    </row>
    <row r="26" spans="1:5" ht="252" x14ac:dyDescent="0.25">
      <c r="A26" s="8" t="s">
        <v>67</v>
      </c>
      <c r="B26" s="8" t="s">
        <v>68</v>
      </c>
      <c r="C26" s="8" t="s">
        <v>69</v>
      </c>
      <c r="D26" s="8"/>
      <c r="E26" s="8"/>
    </row>
    <row r="27" spans="1:5" ht="31.5" x14ac:dyDescent="0.25">
      <c r="A27" s="8" t="s">
        <v>70</v>
      </c>
      <c r="B27" s="8"/>
      <c r="C27" s="8"/>
      <c r="D27" s="8"/>
      <c r="E27" s="8"/>
    </row>
    <row r="28" spans="1:5" x14ac:dyDescent="0.25">
      <c r="A28" s="8" t="s">
        <v>71</v>
      </c>
      <c r="B28" s="8"/>
      <c r="C28" s="8"/>
      <c r="D28" s="8"/>
      <c r="E28" s="8"/>
    </row>
    <row r="29" spans="1:5" ht="236.25" x14ac:dyDescent="0.25">
      <c r="A29" s="8" t="s">
        <v>72</v>
      </c>
      <c r="B29" s="8" t="s">
        <v>73</v>
      </c>
      <c r="C29" s="8" t="s">
        <v>74</v>
      </c>
      <c r="D29" s="8"/>
      <c r="E29" s="8"/>
    </row>
    <row r="30" spans="1:5" x14ac:dyDescent="0.25">
      <c r="A30" s="8" t="s">
        <v>75</v>
      </c>
      <c r="B30" s="8"/>
      <c r="C30" s="8"/>
      <c r="D30" s="8"/>
      <c r="E30" s="8"/>
    </row>
    <row r="31" spans="1:5" ht="204.75" x14ac:dyDescent="0.25">
      <c r="A31" s="8" t="s">
        <v>76</v>
      </c>
      <c r="B31" s="8" t="s">
        <v>77</v>
      </c>
      <c r="C31" s="8" t="s">
        <v>74</v>
      </c>
      <c r="D31" s="8"/>
      <c r="E31" s="8"/>
    </row>
    <row r="32" spans="1:5" x14ac:dyDescent="0.25">
      <c r="A32" s="8" t="s">
        <v>78</v>
      </c>
      <c r="B32" s="8"/>
      <c r="C32" s="8"/>
      <c r="D32" s="8"/>
      <c r="E32" s="8"/>
    </row>
    <row r="33" spans="1:5" ht="78.75" x14ac:dyDescent="0.25">
      <c r="A33" s="8" t="s">
        <v>79</v>
      </c>
      <c r="B33" s="8" t="s">
        <v>80</v>
      </c>
      <c r="C33" s="8" t="s">
        <v>81</v>
      </c>
      <c r="D33" s="8"/>
      <c r="E33" s="8"/>
    </row>
    <row r="34" spans="1:5" x14ac:dyDescent="0.25">
      <c r="A34" s="8" t="s">
        <v>82</v>
      </c>
      <c r="B34" s="8"/>
      <c r="C34" s="8"/>
      <c r="D34" s="8"/>
      <c r="E34" s="8"/>
    </row>
    <row r="35" spans="1:5" ht="157.5" x14ac:dyDescent="0.25">
      <c r="A35" s="8" t="s">
        <v>83</v>
      </c>
      <c r="B35" s="8" t="s">
        <v>84</v>
      </c>
      <c r="C35" s="8" t="s">
        <v>85</v>
      </c>
      <c r="D35" s="8"/>
      <c r="E35" s="8"/>
    </row>
    <row r="36" spans="1:5" x14ac:dyDescent="0.25">
      <c r="A36" s="8" t="s">
        <v>86</v>
      </c>
      <c r="B36" s="8"/>
      <c r="C36" s="8"/>
      <c r="D36" s="8"/>
      <c r="E36" s="8"/>
    </row>
    <row r="37" spans="1:5" ht="204.75" x14ac:dyDescent="0.25">
      <c r="A37" s="8" t="s">
        <v>87</v>
      </c>
      <c r="B37" s="8" t="s">
        <v>88</v>
      </c>
      <c r="C37" s="8" t="s">
        <v>89</v>
      </c>
      <c r="D37" s="8"/>
      <c r="E37" s="8"/>
    </row>
    <row r="38" spans="1:5" ht="31.5" x14ac:dyDescent="0.25">
      <c r="A38" s="8" t="s">
        <v>90</v>
      </c>
      <c r="B38" s="8"/>
      <c r="C38" s="8"/>
      <c r="D38" s="8"/>
      <c r="E38" s="8"/>
    </row>
    <row r="39" spans="1:5" ht="204.75" x14ac:dyDescent="0.25">
      <c r="A39" s="8" t="s">
        <v>91</v>
      </c>
      <c r="B39" s="8" t="s">
        <v>88</v>
      </c>
      <c r="C39" s="8" t="s">
        <v>92</v>
      </c>
      <c r="D39" s="8"/>
      <c r="E39" s="8"/>
    </row>
    <row r="40" spans="1:5" x14ac:dyDescent="0.25">
      <c r="A40" s="8" t="s">
        <v>93</v>
      </c>
      <c r="B40" s="8"/>
      <c r="C40" s="8"/>
      <c r="D40" s="8"/>
      <c r="E40" s="8"/>
    </row>
    <row r="41" spans="1:5" ht="204.75" x14ac:dyDescent="0.25">
      <c r="A41" s="8" t="s">
        <v>94</v>
      </c>
      <c r="B41" s="8" t="s">
        <v>95</v>
      </c>
      <c r="C41" s="8" t="s">
        <v>96</v>
      </c>
      <c r="D41" s="8"/>
      <c r="E41" s="8"/>
    </row>
    <row r="42" spans="1:5" x14ac:dyDescent="0.25">
      <c r="A42" s="8" t="s">
        <v>97</v>
      </c>
      <c r="B42" s="8"/>
      <c r="C42" s="8"/>
      <c r="D42" s="8"/>
      <c r="E42" s="8"/>
    </row>
    <row r="43" spans="1:5" ht="189" x14ac:dyDescent="0.25">
      <c r="A43" s="8" t="s">
        <v>98</v>
      </c>
      <c r="B43" s="8" t="s">
        <v>99</v>
      </c>
      <c r="C43" s="8" t="s">
        <v>100</v>
      </c>
      <c r="D43" s="8"/>
      <c r="E43" s="8"/>
    </row>
    <row r="44" spans="1:5" x14ac:dyDescent="0.25">
      <c r="A44" s="8" t="s">
        <v>101</v>
      </c>
      <c r="B44" s="8"/>
      <c r="C44" s="8"/>
      <c r="D44" s="8"/>
      <c r="E44" s="8"/>
    </row>
    <row r="45" spans="1:5" ht="157.5" x14ac:dyDescent="0.25">
      <c r="A45" s="8" t="s">
        <v>102</v>
      </c>
      <c r="B45" s="8" t="s">
        <v>103</v>
      </c>
      <c r="C45" s="8" t="s">
        <v>96</v>
      </c>
      <c r="D45" s="8"/>
      <c r="E45" s="8"/>
    </row>
    <row r="46" spans="1:5" ht="31.5" x14ac:dyDescent="0.25">
      <c r="A46" s="8" t="s">
        <v>104</v>
      </c>
      <c r="B46" s="8"/>
      <c r="C46" s="8"/>
      <c r="D46" s="8"/>
      <c r="E46" s="8"/>
    </row>
    <row r="47" spans="1:5" ht="204.75" x14ac:dyDescent="0.25">
      <c r="A47" s="8" t="s">
        <v>105</v>
      </c>
      <c r="B47" s="8" t="s">
        <v>106</v>
      </c>
      <c r="C47" s="8" t="s">
        <v>92</v>
      </c>
      <c r="D47" s="8"/>
      <c r="E47" s="8"/>
    </row>
    <row r="48" spans="1:5" ht="31.5" x14ac:dyDescent="0.25">
      <c r="A48" s="8" t="s">
        <v>107</v>
      </c>
      <c r="B48" s="8"/>
      <c r="C48" s="8"/>
      <c r="D48" s="8"/>
      <c r="E48" s="8"/>
    </row>
    <row r="49" spans="1:5" ht="189" x14ac:dyDescent="0.25">
      <c r="A49" s="8" t="s">
        <v>108</v>
      </c>
      <c r="B49" s="8" t="s">
        <v>109</v>
      </c>
      <c r="C49" s="8" t="s">
        <v>92</v>
      </c>
      <c r="D49" s="8"/>
      <c r="E49" s="8"/>
    </row>
    <row r="50" spans="1:5" ht="31.5" x14ac:dyDescent="0.25">
      <c r="A50" s="8" t="s">
        <v>110</v>
      </c>
      <c r="B50" s="8"/>
      <c r="C50" s="8"/>
      <c r="D50" s="8"/>
      <c r="E50" s="8"/>
    </row>
    <row r="51" spans="1:5" ht="173.25" x14ac:dyDescent="0.25">
      <c r="A51" s="8" t="s">
        <v>111</v>
      </c>
      <c r="B51" s="8" t="s">
        <v>112</v>
      </c>
      <c r="C51" s="8" t="s">
        <v>92</v>
      </c>
      <c r="D51" s="8"/>
      <c r="E51" s="8"/>
    </row>
    <row r="52" spans="1:5" x14ac:dyDescent="0.25">
      <c r="A52" s="8" t="s">
        <v>113</v>
      </c>
      <c r="B52" s="8"/>
      <c r="C52" s="8"/>
      <c r="D52" s="8"/>
      <c r="E52" s="8"/>
    </row>
    <row r="53" spans="1:5" ht="157.5" x14ac:dyDescent="0.25">
      <c r="A53" s="8" t="s">
        <v>114</v>
      </c>
      <c r="B53" s="8" t="s">
        <v>115</v>
      </c>
      <c r="C53" s="8" t="s">
        <v>116</v>
      </c>
      <c r="D53" s="8"/>
      <c r="E53" s="8"/>
    </row>
    <row r="54" spans="1:5" x14ac:dyDescent="0.25">
      <c r="A54" s="8" t="s">
        <v>117</v>
      </c>
      <c r="B54" s="8"/>
      <c r="C54" s="8"/>
      <c r="D54" s="8"/>
      <c r="E54" s="8"/>
    </row>
    <row r="55" spans="1:5" ht="173.25" x14ac:dyDescent="0.25">
      <c r="A55" s="8" t="s">
        <v>118</v>
      </c>
      <c r="B55" s="8" t="s">
        <v>119</v>
      </c>
      <c r="C55" s="8" t="s">
        <v>92</v>
      </c>
      <c r="D55" s="8"/>
      <c r="E55" s="8"/>
    </row>
    <row r="56" spans="1:5" x14ac:dyDescent="0.25">
      <c r="A56" s="8" t="s">
        <v>120</v>
      </c>
      <c r="B56" s="8"/>
      <c r="C56" s="8"/>
      <c r="D56" s="8"/>
      <c r="E56" s="8"/>
    </row>
    <row r="57" spans="1:5" ht="141.75" x14ac:dyDescent="0.25">
      <c r="A57" s="8" t="s">
        <v>121</v>
      </c>
      <c r="B57" s="8" t="s">
        <v>122</v>
      </c>
      <c r="C57" s="8" t="s">
        <v>123</v>
      </c>
      <c r="D57" s="8"/>
      <c r="E57" s="8"/>
    </row>
    <row r="58" spans="1:5" ht="31.5" x14ac:dyDescent="0.25">
      <c r="A58" s="8" t="s">
        <v>124</v>
      </c>
      <c r="B58" s="8"/>
      <c r="C58" s="8"/>
      <c r="D58" s="8"/>
      <c r="E58" s="8"/>
    </row>
    <row r="59" spans="1:5" ht="94.5" x14ac:dyDescent="0.25">
      <c r="A59" s="8" t="s">
        <v>125</v>
      </c>
      <c r="B59" s="8" t="s">
        <v>126</v>
      </c>
      <c r="C59" s="8" t="s">
        <v>92</v>
      </c>
      <c r="D59" s="8"/>
      <c r="E59" s="8"/>
    </row>
    <row r="60" spans="1:5" x14ac:dyDescent="0.25">
      <c r="A60" s="8" t="s">
        <v>127</v>
      </c>
      <c r="B60" s="8"/>
      <c r="C60" s="8"/>
      <c r="D60" s="8"/>
      <c r="E60" s="8"/>
    </row>
    <row r="61" spans="1:5" ht="47.25" x14ac:dyDescent="0.25">
      <c r="A61" s="8" t="s">
        <v>128</v>
      </c>
      <c r="B61" s="8" t="s">
        <v>129</v>
      </c>
      <c r="C61" s="8" t="s">
        <v>92</v>
      </c>
      <c r="D61" s="8"/>
      <c r="E61" s="8"/>
    </row>
    <row r="62" spans="1:5" ht="31.5" x14ac:dyDescent="0.25">
      <c r="A62" s="8" t="s">
        <v>130</v>
      </c>
      <c r="B62" s="8"/>
      <c r="C62" s="8"/>
      <c r="D62" s="8"/>
      <c r="E62" s="8"/>
    </row>
    <row r="63" spans="1:5" x14ac:dyDescent="0.25">
      <c r="A63" s="8" t="s">
        <v>131</v>
      </c>
      <c r="B63" s="8"/>
      <c r="C63" s="8"/>
      <c r="D63" s="8"/>
      <c r="E63" s="8"/>
    </row>
    <row r="64" spans="1:5" ht="47.25" x14ac:dyDescent="0.25">
      <c r="A64" s="8" t="s">
        <v>132</v>
      </c>
      <c r="B64" s="8" t="s">
        <v>129</v>
      </c>
      <c r="C64" s="8" t="s">
        <v>92</v>
      </c>
      <c r="D64" s="8"/>
      <c r="E64" s="8"/>
    </row>
    <row r="65" spans="1:5" x14ac:dyDescent="0.25">
      <c r="A65" s="8"/>
      <c r="B65" s="8"/>
      <c r="C65" s="8"/>
      <c r="D65" s="8"/>
      <c r="E65" s="8"/>
    </row>
    <row r="66" spans="1:5" x14ac:dyDescent="0.25">
      <c r="A66" s="8" t="s">
        <v>133</v>
      </c>
      <c r="B66" s="8"/>
      <c r="C66" s="8"/>
      <c r="D66" s="8"/>
      <c r="E66" s="8"/>
    </row>
    <row r="67" spans="1:5" x14ac:dyDescent="0.25">
      <c r="A67" s="8"/>
      <c r="B67" s="8"/>
      <c r="C67" s="8"/>
      <c r="D67" s="8"/>
      <c r="E67" s="8"/>
    </row>
    <row r="68" spans="1:5" ht="94.5" x14ac:dyDescent="0.25">
      <c r="A68" s="8" t="s">
        <v>134</v>
      </c>
      <c r="B68" s="8"/>
      <c r="C68" s="8"/>
      <c r="D68" s="8"/>
      <c r="E68" s="8"/>
    </row>
    <row r="69" spans="1:5" ht="47.25" x14ac:dyDescent="0.25">
      <c r="A69" s="8" t="s">
        <v>135</v>
      </c>
      <c r="B69" s="8"/>
      <c r="C69" s="8"/>
      <c r="D69" s="8"/>
      <c r="E69" s="8"/>
    </row>
    <row r="70" spans="1:5" ht="47.25" x14ac:dyDescent="0.25">
      <c r="A70" s="8" t="s">
        <v>136</v>
      </c>
      <c r="B70" s="8"/>
      <c r="C70" s="8"/>
      <c r="D70" s="8"/>
      <c r="E70" s="8"/>
    </row>
    <row r="71" spans="1:5" ht="94.5" x14ac:dyDescent="0.25">
      <c r="A71" s="8" t="s">
        <v>137</v>
      </c>
      <c r="B71" s="8"/>
      <c r="C71" s="8"/>
      <c r="D71" s="8"/>
      <c r="E71" s="8"/>
    </row>
    <row r="72" spans="1:5" x14ac:dyDescent="0.25">
      <c r="A72" s="8"/>
      <c r="B72" s="8"/>
      <c r="C72" s="8"/>
      <c r="D72" s="8"/>
      <c r="E72" s="8"/>
    </row>
    <row r="73" spans="1:5" ht="47.25" x14ac:dyDescent="0.25">
      <c r="A73" s="8" t="s">
        <v>138</v>
      </c>
      <c r="B73" s="8"/>
      <c r="C73" s="8"/>
      <c r="D73" s="8"/>
      <c r="E73" s="8"/>
    </row>
    <row r="74" spans="1:5" x14ac:dyDescent="0.25">
      <c r="A74" s="8"/>
      <c r="B74" s="8"/>
      <c r="C74" s="8"/>
      <c r="D74" s="8"/>
      <c r="E74" s="8"/>
    </row>
    <row r="75" spans="1:5" ht="31.5" x14ac:dyDescent="0.25">
      <c r="A75" s="8" t="s">
        <v>139</v>
      </c>
      <c r="B75" s="8"/>
      <c r="C75" s="8"/>
      <c r="D75" s="8"/>
      <c r="E75" s="8"/>
    </row>
    <row r="76" spans="1:5" x14ac:dyDescent="0.25">
      <c r="A76" s="8"/>
      <c r="B76" s="8"/>
      <c r="C76" s="8"/>
      <c r="D76" s="8"/>
      <c r="E76" s="8"/>
    </row>
    <row r="77" spans="1:5" ht="31.5" x14ac:dyDescent="0.25">
      <c r="A77" s="7" t="s">
        <v>140</v>
      </c>
      <c r="B77" s="7" t="s">
        <v>141</v>
      </c>
      <c r="C77" s="7" t="s">
        <v>142</v>
      </c>
      <c r="D77" s="7"/>
      <c r="E77" s="7" t="s">
        <v>143</v>
      </c>
    </row>
    <row r="78" spans="1:5" ht="110.25" customHeight="1" x14ac:dyDescent="0.25">
      <c r="A78" s="100" t="s">
        <v>144</v>
      </c>
      <c r="B78" s="100" t="s">
        <v>145</v>
      </c>
      <c r="C78" s="100" t="s">
        <v>146</v>
      </c>
      <c r="D78" s="15"/>
      <c r="E78" s="8" t="s">
        <v>147</v>
      </c>
    </row>
    <row r="79" spans="1:5" x14ac:dyDescent="0.25">
      <c r="A79" s="102"/>
      <c r="B79" s="102"/>
      <c r="C79" s="102"/>
      <c r="D79" s="17"/>
      <c r="E79" s="8" t="s">
        <v>148</v>
      </c>
    </row>
    <row r="80" spans="1:5" x14ac:dyDescent="0.25">
      <c r="A80" s="102"/>
      <c r="B80" s="102"/>
      <c r="C80" s="102"/>
      <c r="D80" s="17"/>
      <c r="E80" s="8" t="s">
        <v>149</v>
      </c>
    </row>
    <row r="81" spans="1:5" x14ac:dyDescent="0.25">
      <c r="A81" s="102"/>
      <c r="B81" s="102"/>
      <c r="C81" s="102"/>
      <c r="D81" s="17"/>
      <c r="E81" s="8" t="s">
        <v>150</v>
      </c>
    </row>
    <row r="82" spans="1:5" x14ac:dyDescent="0.25">
      <c r="A82" s="102"/>
      <c r="B82" s="102"/>
      <c r="C82" s="102"/>
      <c r="D82" s="17"/>
      <c r="E82" s="8" t="s">
        <v>151</v>
      </c>
    </row>
    <row r="83" spans="1:5" x14ac:dyDescent="0.25">
      <c r="A83" s="101"/>
      <c r="B83" s="101"/>
      <c r="C83" s="101"/>
      <c r="D83" s="16"/>
      <c r="E83" s="8" t="s">
        <v>152</v>
      </c>
    </row>
    <row r="84" spans="1:5" ht="31.5" customHeight="1" x14ac:dyDescent="0.25">
      <c r="A84" s="100" t="s">
        <v>153</v>
      </c>
      <c r="B84" s="100" t="s">
        <v>154</v>
      </c>
      <c r="C84" s="100" t="s">
        <v>155</v>
      </c>
      <c r="D84" s="15"/>
      <c r="E84" s="8" t="s">
        <v>156</v>
      </c>
    </row>
    <row r="85" spans="1:5" x14ac:dyDescent="0.25">
      <c r="A85" s="102"/>
      <c r="B85" s="102"/>
      <c r="C85" s="102"/>
      <c r="D85" s="17"/>
      <c r="E85" s="8" t="s">
        <v>157</v>
      </c>
    </row>
    <row r="86" spans="1:5" x14ac:dyDescent="0.25">
      <c r="A86" s="102"/>
      <c r="B86" s="102"/>
      <c r="C86" s="102"/>
      <c r="D86" s="17"/>
      <c r="E86" s="8" t="s">
        <v>158</v>
      </c>
    </row>
    <row r="87" spans="1:5" x14ac:dyDescent="0.25">
      <c r="A87" s="101"/>
      <c r="B87" s="101"/>
      <c r="C87" s="101"/>
      <c r="D87" s="16"/>
      <c r="E87" s="8" t="s">
        <v>159</v>
      </c>
    </row>
    <row r="88" spans="1:5" ht="47.25" customHeight="1" x14ac:dyDescent="0.25">
      <c r="A88" s="100" t="s">
        <v>160</v>
      </c>
      <c r="B88" s="100" t="s">
        <v>161</v>
      </c>
      <c r="C88" s="100" t="s">
        <v>162</v>
      </c>
      <c r="D88" s="15"/>
      <c r="E88" s="8" t="s">
        <v>163</v>
      </c>
    </row>
    <row r="89" spans="1:5" x14ac:dyDescent="0.25">
      <c r="A89" s="102"/>
      <c r="B89" s="102"/>
      <c r="C89" s="102"/>
      <c r="D89" s="17"/>
      <c r="E89" s="8" t="s">
        <v>164</v>
      </c>
    </row>
    <row r="90" spans="1:5" x14ac:dyDescent="0.25">
      <c r="A90" s="102"/>
      <c r="B90" s="102"/>
      <c r="C90" s="102"/>
      <c r="D90" s="17"/>
      <c r="E90" s="8" t="s">
        <v>165</v>
      </c>
    </row>
    <row r="91" spans="1:5" x14ac:dyDescent="0.25">
      <c r="A91" s="102"/>
      <c r="B91" s="102"/>
      <c r="C91" s="102"/>
      <c r="D91" s="17"/>
      <c r="E91" s="8" t="s">
        <v>166</v>
      </c>
    </row>
    <row r="92" spans="1:5" x14ac:dyDescent="0.25">
      <c r="A92" s="102"/>
      <c r="B92" s="102"/>
      <c r="C92" s="102"/>
      <c r="D92" s="17"/>
      <c r="E92" s="8" t="s">
        <v>167</v>
      </c>
    </row>
    <row r="93" spans="1:5" x14ac:dyDescent="0.25">
      <c r="A93" s="102"/>
      <c r="B93" s="102"/>
      <c r="C93" s="102"/>
      <c r="D93" s="17"/>
      <c r="E93" s="8" t="s">
        <v>168</v>
      </c>
    </row>
    <row r="94" spans="1:5" x14ac:dyDescent="0.25">
      <c r="A94" s="101"/>
      <c r="B94" s="101"/>
      <c r="C94" s="101"/>
      <c r="D94" s="16"/>
      <c r="E94" s="8" t="s">
        <v>169</v>
      </c>
    </row>
    <row r="95" spans="1:5" ht="31.5" customHeight="1" x14ac:dyDescent="0.25">
      <c r="A95" s="100" t="s">
        <v>170</v>
      </c>
      <c r="B95" s="100" t="s">
        <v>171</v>
      </c>
      <c r="C95" s="100" t="s">
        <v>172</v>
      </c>
      <c r="D95" s="15"/>
      <c r="E95" s="8" t="s">
        <v>173</v>
      </c>
    </row>
    <row r="96" spans="1:5" x14ac:dyDescent="0.25">
      <c r="A96" s="101"/>
      <c r="B96" s="101"/>
      <c r="C96" s="101"/>
      <c r="D96" s="16"/>
      <c r="E96" s="8" t="s">
        <v>174</v>
      </c>
    </row>
    <row r="97" spans="1:12" ht="31.5" customHeight="1" x14ac:dyDescent="0.25">
      <c r="A97" s="100" t="s">
        <v>175</v>
      </c>
      <c r="B97" s="100" t="s">
        <v>176</v>
      </c>
      <c r="C97" s="100" t="s">
        <v>177</v>
      </c>
      <c r="D97" s="15"/>
      <c r="E97" s="8" t="s">
        <v>178</v>
      </c>
    </row>
    <row r="98" spans="1:12" x14ac:dyDescent="0.25">
      <c r="A98" s="102"/>
      <c r="B98" s="102"/>
      <c r="C98" s="102"/>
      <c r="D98" s="17"/>
      <c r="E98" s="8" t="s">
        <v>179</v>
      </c>
    </row>
    <row r="99" spans="1:12" x14ac:dyDescent="0.25">
      <c r="A99" s="101"/>
      <c r="B99" s="101"/>
      <c r="C99" s="101"/>
      <c r="D99" s="16"/>
      <c r="E99" s="8" t="s">
        <v>180</v>
      </c>
    </row>
    <row r="100" spans="1:12" ht="94.5" customHeight="1" x14ac:dyDescent="0.25">
      <c r="A100" s="100" t="s">
        <v>181</v>
      </c>
      <c r="B100" s="100" t="s">
        <v>182</v>
      </c>
      <c r="C100" s="100" t="s">
        <v>183</v>
      </c>
      <c r="D100" s="15"/>
      <c r="E100" s="8" t="s">
        <v>184</v>
      </c>
    </row>
    <row r="101" spans="1:12" x14ac:dyDescent="0.25">
      <c r="A101" s="102"/>
      <c r="B101" s="102"/>
      <c r="C101" s="102"/>
      <c r="D101" s="17"/>
      <c r="E101" s="8" t="s">
        <v>185</v>
      </c>
    </row>
    <row r="102" spans="1:12" x14ac:dyDescent="0.25">
      <c r="A102" s="101"/>
      <c r="B102" s="101"/>
      <c r="C102" s="101"/>
      <c r="D102" s="16"/>
      <c r="E102" s="8" t="s">
        <v>186</v>
      </c>
    </row>
    <row r="103" spans="1:12" ht="110.25" customHeight="1" x14ac:dyDescent="0.25">
      <c r="A103" s="100" t="s">
        <v>187</v>
      </c>
      <c r="B103" s="100" t="s">
        <v>188</v>
      </c>
      <c r="C103" s="100" t="s">
        <v>189</v>
      </c>
      <c r="D103" s="15"/>
      <c r="E103" s="8" t="s">
        <v>190</v>
      </c>
    </row>
    <row r="104" spans="1:12" x14ac:dyDescent="0.25">
      <c r="A104" s="101"/>
      <c r="B104" s="101"/>
      <c r="C104" s="101"/>
      <c r="D104" s="16"/>
      <c r="E104" s="8" t="s">
        <v>191</v>
      </c>
    </row>
    <row r="105" spans="1:12" ht="31.5" x14ac:dyDescent="0.25">
      <c r="A105" s="8" t="s">
        <v>192</v>
      </c>
      <c r="B105" s="8"/>
      <c r="C105" s="8"/>
      <c r="D105" s="8"/>
      <c r="E105" s="8"/>
    </row>
    <row r="106" spans="1:12" ht="31.5" x14ac:dyDescent="0.25">
      <c r="A106" s="8" t="s">
        <v>193</v>
      </c>
      <c r="B106" s="8"/>
      <c r="C106" s="8"/>
      <c r="D106" s="8"/>
      <c r="E106" s="8"/>
    </row>
    <row r="107" spans="1:12" ht="110.25" customHeight="1" x14ac:dyDescent="0.25">
      <c r="A107" s="103" t="s">
        <v>194</v>
      </c>
      <c r="B107" s="100" t="s">
        <v>195</v>
      </c>
      <c r="C107" s="100" t="s">
        <v>196</v>
      </c>
      <c r="D107" s="15" t="s">
        <v>601</v>
      </c>
      <c r="E107" s="8" t="s">
        <v>197</v>
      </c>
      <c r="F107" s="5">
        <v>2.2999999999999998</v>
      </c>
      <c r="G107" s="5">
        <f>подбор!H4</f>
        <v>0.6</v>
      </c>
      <c r="I107" s="5">
        <f>(J107*I2)/F107</f>
        <v>27.130434782608699</v>
      </c>
      <c r="J107" s="5">
        <f>(G107/100)*J2</f>
        <v>0.48</v>
      </c>
      <c r="K107" s="74">
        <f>подбор!L9</f>
        <v>0</v>
      </c>
      <c r="L107" s="74">
        <f>K107*F107/I2</f>
        <v>0</v>
      </c>
    </row>
    <row r="108" spans="1:12" x14ac:dyDescent="0.25">
      <c r="A108" s="104"/>
      <c r="B108" s="102"/>
      <c r="C108" s="102"/>
      <c r="D108" s="17" t="s">
        <v>600</v>
      </c>
      <c r="E108" s="8" t="s">
        <v>198</v>
      </c>
      <c r="F108" s="5">
        <v>2</v>
      </c>
      <c r="L108" s="74">
        <f>K107*F108/I2</f>
        <v>0</v>
      </c>
    </row>
    <row r="109" spans="1:12" x14ac:dyDescent="0.25">
      <c r="A109" s="104"/>
      <c r="B109" s="102"/>
      <c r="C109" s="102"/>
      <c r="D109" s="17" t="s">
        <v>602</v>
      </c>
      <c r="E109" s="8" t="s">
        <v>199</v>
      </c>
      <c r="F109" s="5">
        <v>0.6</v>
      </c>
      <c r="G109" s="5">
        <f>подбор!L4</f>
        <v>0.05</v>
      </c>
      <c r="I109" s="5">
        <f>J109*I2/F109</f>
        <v>8.6666666666666679</v>
      </c>
      <c r="J109" s="5">
        <f>(G109/100)*J2</f>
        <v>0.04</v>
      </c>
      <c r="L109" s="74">
        <f>K107*F109/I2</f>
        <v>0</v>
      </c>
    </row>
    <row r="110" spans="1:12" x14ac:dyDescent="0.25">
      <c r="A110" s="104"/>
      <c r="B110" s="102"/>
      <c r="C110" s="102"/>
      <c r="D110" s="17" t="s">
        <v>598</v>
      </c>
      <c r="E110" s="8" t="s">
        <v>200</v>
      </c>
      <c r="F110" s="5">
        <v>1.5</v>
      </c>
      <c r="G110" s="5">
        <f>подбор!C4</f>
        <v>0.8</v>
      </c>
      <c r="I110" s="5">
        <f>J110*I2/F110</f>
        <v>55.466666666666669</v>
      </c>
      <c r="J110" s="5">
        <f>G110/100*J2</f>
        <v>0.64</v>
      </c>
      <c r="L110" s="74">
        <f>K107*F110/I2</f>
        <v>0</v>
      </c>
    </row>
    <row r="111" spans="1:12" x14ac:dyDescent="0.25">
      <c r="A111" s="104"/>
      <c r="B111" s="102"/>
      <c r="C111" s="102"/>
      <c r="D111" s="17" t="s">
        <v>599</v>
      </c>
      <c r="E111" s="8" t="s">
        <v>201</v>
      </c>
      <c r="F111" s="5">
        <v>1.5</v>
      </c>
      <c r="G111" s="5">
        <f>подбор!D4</f>
        <v>0.5</v>
      </c>
      <c r="I111" s="5">
        <f>J111*I2/F111</f>
        <v>34.666666666666664</v>
      </c>
      <c r="J111" s="5">
        <f>G111/100*J2</f>
        <v>0.4</v>
      </c>
      <c r="L111" s="74">
        <f>K107*F111/I2</f>
        <v>0</v>
      </c>
    </row>
    <row r="112" spans="1:12" x14ac:dyDescent="0.25">
      <c r="A112" s="105"/>
      <c r="B112" s="101"/>
      <c r="C112" s="101"/>
      <c r="D112" s="16" t="s">
        <v>606</v>
      </c>
      <c r="E112" s="8" t="s">
        <v>180</v>
      </c>
      <c r="F112" s="5">
        <v>0.3</v>
      </c>
    </row>
    <row r="113" spans="1:12" ht="78.75" customHeight="1" x14ac:dyDescent="0.25">
      <c r="A113" s="100" t="s">
        <v>202</v>
      </c>
      <c r="B113" s="100" t="s">
        <v>203</v>
      </c>
      <c r="C113" s="100" t="s">
        <v>204</v>
      </c>
      <c r="D113" s="15"/>
      <c r="E113" s="8" t="s">
        <v>205</v>
      </c>
    </row>
    <row r="114" spans="1:12" x14ac:dyDescent="0.25">
      <c r="A114" s="102"/>
      <c r="B114" s="102"/>
      <c r="C114" s="102"/>
      <c r="D114" s="17"/>
      <c r="E114" s="8" t="s">
        <v>206</v>
      </c>
    </row>
    <row r="115" spans="1:12" x14ac:dyDescent="0.25">
      <c r="A115" s="102"/>
      <c r="B115" s="102"/>
      <c r="C115" s="102"/>
      <c r="D115" s="17"/>
      <c r="E115" s="8" t="s">
        <v>207</v>
      </c>
    </row>
    <row r="116" spans="1:12" x14ac:dyDescent="0.25">
      <c r="A116" s="102"/>
      <c r="B116" s="102"/>
      <c r="C116" s="102"/>
      <c r="D116" s="17"/>
      <c r="E116" s="8" t="s">
        <v>208</v>
      </c>
    </row>
    <row r="117" spans="1:12" x14ac:dyDescent="0.25">
      <c r="A117" s="102"/>
      <c r="B117" s="102"/>
      <c r="C117" s="102"/>
      <c r="D117" s="17"/>
      <c r="E117" s="8" t="s">
        <v>209</v>
      </c>
    </row>
    <row r="118" spans="1:12" x14ac:dyDescent="0.25">
      <c r="A118" s="101"/>
      <c r="B118" s="101"/>
      <c r="C118" s="101"/>
      <c r="D118" s="16"/>
      <c r="E118" s="8" t="s">
        <v>180</v>
      </c>
    </row>
    <row r="119" spans="1:12" ht="31.5" customHeight="1" x14ac:dyDescent="0.25">
      <c r="A119" s="100" t="s">
        <v>210</v>
      </c>
      <c r="B119" s="100" t="s">
        <v>211</v>
      </c>
      <c r="C119" s="100" t="s">
        <v>212</v>
      </c>
      <c r="D119" s="15"/>
      <c r="E119" s="8" t="s">
        <v>213</v>
      </c>
    </row>
    <row r="120" spans="1:12" x14ac:dyDescent="0.25">
      <c r="A120" s="102"/>
      <c r="B120" s="102"/>
      <c r="C120" s="102"/>
      <c r="D120" s="17"/>
      <c r="E120" s="8" t="s">
        <v>214</v>
      </c>
    </row>
    <row r="121" spans="1:12" x14ac:dyDescent="0.25">
      <c r="A121" s="102"/>
      <c r="B121" s="102"/>
      <c r="C121" s="102"/>
      <c r="D121" s="17"/>
      <c r="E121" s="8" t="s">
        <v>215</v>
      </c>
    </row>
    <row r="122" spans="1:12" x14ac:dyDescent="0.25">
      <c r="A122" s="101"/>
      <c r="B122" s="101"/>
      <c r="C122" s="101"/>
      <c r="D122" s="16"/>
      <c r="E122" s="8" t="s">
        <v>216</v>
      </c>
    </row>
    <row r="123" spans="1:12" ht="78.75" customHeight="1" x14ac:dyDescent="0.25">
      <c r="A123" s="103" t="s">
        <v>217</v>
      </c>
      <c r="B123" s="100" t="s">
        <v>218</v>
      </c>
      <c r="C123" s="100" t="s">
        <v>219</v>
      </c>
      <c r="D123" s="15" t="s">
        <v>600</v>
      </c>
      <c r="E123" s="8" t="s">
        <v>220</v>
      </c>
      <c r="F123" s="5">
        <v>2.5</v>
      </c>
      <c r="G123" s="5">
        <f>подбор!G4</f>
        <v>0.7</v>
      </c>
      <c r="J123" s="5">
        <f>G123/100*J2</f>
        <v>0.55999999999999994</v>
      </c>
      <c r="L123" s="74">
        <f>K124*F123/I2</f>
        <v>0</v>
      </c>
    </row>
    <row r="124" spans="1:12" x14ac:dyDescent="0.25">
      <c r="A124" s="104"/>
      <c r="B124" s="102"/>
      <c r="C124" s="102"/>
      <c r="D124" s="17" t="s">
        <v>601</v>
      </c>
      <c r="E124" s="8" t="s">
        <v>165</v>
      </c>
      <c r="F124" s="5">
        <v>0.3</v>
      </c>
      <c r="G124" s="5">
        <f>подбор!H4</f>
        <v>0.6</v>
      </c>
      <c r="I124" s="5">
        <f>J124*I2/F124</f>
        <v>208</v>
      </c>
      <c r="J124" s="5">
        <f>(G124/100)*J2</f>
        <v>0.48</v>
      </c>
      <c r="K124" s="74">
        <f>подбор!M9</f>
        <v>0</v>
      </c>
      <c r="L124" s="74">
        <f>K124*F124/I2</f>
        <v>0</v>
      </c>
    </row>
    <row r="125" spans="1:12" x14ac:dyDescent="0.25">
      <c r="A125" s="104"/>
      <c r="B125" s="102"/>
      <c r="C125" s="102"/>
      <c r="D125" s="17" t="s">
        <v>602</v>
      </c>
      <c r="E125" s="8" t="s">
        <v>199</v>
      </c>
      <c r="F125" s="5">
        <v>0.6</v>
      </c>
      <c r="G125" s="5">
        <f>подбор!L4</f>
        <v>0.05</v>
      </c>
      <c r="I125" s="5">
        <f>J125*I2/F125</f>
        <v>8.6666666666666679</v>
      </c>
      <c r="J125" s="5">
        <f>G125/100*J2</f>
        <v>0.04</v>
      </c>
      <c r="L125" s="74">
        <f>K124*F125/I2</f>
        <v>0</v>
      </c>
    </row>
    <row r="126" spans="1:12" x14ac:dyDescent="0.25">
      <c r="A126" s="104"/>
      <c r="B126" s="102"/>
      <c r="C126" s="102"/>
      <c r="D126" s="17" t="s">
        <v>606</v>
      </c>
      <c r="E126" s="8" t="s">
        <v>221</v>
      </c>
      <c r="F126" s="5">
        <v>0.4</v>
      </c>
    </row>
    <row r="127" spans="1:12" x14ac:dyDescent="0.25">
      <c r="A127" s="105"/>
      <c r="B127" s="101"/>
      <c r="C127" s="101"/>
      <c r="D127" s="16" t="s">
        <v>598</v>
      </c>
      <c r="E127" s="8" t="s">
        <v>222</v>
      </c>
      <c r="F127" s="5">
        <v>1</v>
      </c>
      <c r="G127" s="5">
        <f>подбор!C4</f>
        <v>0.8</v>
      </c>
      <c r="J127" s="5">
        <f>G127/100*J2</f>
        <v>0.64</v>
      </c>
      <c r="L127" s="74">
        <f>K124*F127/I2</f>
        <v>0</v>
      </c>
    </row>
    <row r="128" spans="1:12" ht="47.25" customHeight="1" x14ac:dyDescent="0.25">
      <c r="A128" s="100" t="s">
        <v>223</v>
      </c>
      <c r="B128" s="100" t="s">
        <v>224</v>
      </c>
      <c r="C128" s="100" t="s">
        <v>225</v>
      </c>
      <c r="D128" s="15"/>
      <c r="E128" s="8" t="s">
        <v>226</v>
      </c>
    </row>
    <row r="129" spans="1:5" x14ac:dyDescent="0.25">
      <c r="A129" s="102"/>
      <c r="B129" s="102"/>
      <c r="C129" s="102"/>
      <c r="D129" s="17"/>
      <c r="E129" s="8" t="s">
        <v>206</v>
      </c>
    </row>
    <row r="130" spans="1:5" x14ac:dyDescent="0.25">
      <c r="A130" s="102"/>
      <c r="B130" s="102"/>
      <c r="C130" s="102"/>
      <c r="D130" s="17"/>
      <c r="E130" s="8" t="s">
        <v>214</v>
      </c>
    </row>
    <row r="131" spans="1:5" x14ac:dyDescent="0.25">
      <c r="A131" s="101"/>
      <c r="B131" s="101"/>
      <c r="C131" s="101"/>
      <c r="D131" s="16"/>
      <c r="E131" s="8" t="s">
        <v>227</v>
      </c>
    </row>
    <row r="132" spans="1:5" ht="110.25" customHeight="1" x14ac:dyDescent="0.25">
      <c r="A132" s="100" t="s">
        <v>228</v>
      </c>
      <c r="B132" s="100" t="s">
        <v>229</v>
      </c>
      <c r="C132" s="100" t="s">
        <v>230</v>
      </c>
      <c r="D132" s="15"/>
      <c r="E132" s="8" t="s">
        <v>197</v>
      </c>
    </row>
    <row r="133" spans="1:5" x14ac:dyDescent="0.25">
      <c r="A133" s="102"/>
      <c r="B133" s="102"/>
      <c r="C133" s="102"/>
      <c r="D133" s="17"/>
      <c r="E133" s="8" t="s">
        <v>231</v>
      </c>
    </row>
    <row r="134" spans="1:5" x14ac:dyDescent="0.25">
      <c r="A134" s="102"/>
      <c r="B134" s="102"/>
      <c r="C134" s="102"/>
      <c r="D134" s="17"/>
      <c r="E134" s="8" t="s">
        <v>232</v>
      </c>
    </row>
    <row r="135" spans="1:5" x14ac:dyDescent="0.25">
      <c r="A135" s="102"/>
      <c r="B135" s="102"/>
      <c r="C135" s="102"/>
      <c r="D135" s="17"/>
      <c r="E135" s="8" t="s">
        <v>180</v>
      </c>
    </row>
    <row r="136" spans="1:5" x14ac:dyDescent="0.25">
      <c r="A136" s="101"/>
      <c r="B136" s="101"/>
      <c r="C136" s="101"/>
      <c r="D136" s="16"/>
      <c r="E136" s="8" t="s">
        <v>233</v>
      </c>
    </row>
    <row r="137" spans="1:5" ht="47.25" customHeight="1" x14ac:dyDescent="0.25">
      <c r="A137" s="100" t="s">
        <v>234</v>
      </c>
      <c r="B137" s="100" t="s">
        <v>235</v>
      </c>
      <c r="C137" s="100" t="s">
        <v>236</v>
      </c>
      <c r="D137" s="15"/>
      <c r="E137" s="8" t="s">
        <v>237</v>
      </c>
    </row>
    <row r="138" spans="1:5" x14ac:dyDescent="0.25">
      <c r="A138" s="102"/>
      <c r="B138" s="102"/>
      <c r="C138" s="102"/>
      <c r="D138" s="17"/>
      <c r="E138" s="8" t="s">
        <v>238</v>
      </c>
    </row>
    <row r="139" spans="1:5" x14ac:dyDescent="0.25">
      <c r="A139" s="101"/>
      <c r="B139" s="101"/>
      <c r="C139" s="101"/>
      <c r="D139" s="16"/>
      <c r="E139" s="8" t="s">
        <v>239</v>
      </c>
    </row>
    <row r="140" spans="1:5" ht="47.25" customHeight="1" x14ac:dyDescent="0.25">
      <c r="A140" s="100" t="s">
        <v>240</v>
      </c>
      <c r="B140" s="100" t="s">
        <v>241</v>
      </c>
      <c r="C140" s="100" t="s">
        <v>242</v>
      </c>
      <c r="D140" s="15"/>
      <c r="E140" s="8" t="s">
        <v>206</v>
      </c>
    </row>
    <row r="141" spans="1:5" x14ac:dyDescent="0.25">
      <c r="A141" s="102"/>
      <c r="B141" s="102"/>
      <c r="C141" s="102"/>
      <c r="D141" s="17"/>
      <c r="E141" s="8" t="s">
        <v>243</v>
      </c>
    </row>
    <row r="142" spans="1:5" x14ac:dyDescent="0.25">
      <c r="A142" s="102"/>
      <c r="B142" s="102"/>
      <c r="C142" s="102"/>
      <c r="D142" s="17"/>
      <c r="E142" s="8" t="s">
        <v>244</v>
      </c>
    </row>
    <row r="143" spans="1:5" x14ac:dyDescent="0.25">
      <c r="A143" s="101"/>
      <c r="B143" s="101"/>
      <c r="C143" s="101"/>
      <c r="D143" s="16"/>
      <c r="E143" s="8" t="s">
        <v>245</v>
      </c>
    </row>
    <row r="144" spans="1:5" ht="63" customHeight="1" x14ac:dyDescent="0.25">
      <c r="A144" s="100" t="s">
        <v>246</v>
      </c>
      <c r="B144" s="100" t="s">
        <v>247</v>
      </c>
      <c r="C144" s="100" t="s">
        <v>248</v>
      </c>
      <c r="D144" s="15"/>
      <c r="E144" s="8" t="s">
        <v>249</v>
      </c>
    </row>
    <row r="145" spans="1:5" x14ac:dyDescent="0.25">
      <c r="A145" s="102"/>
      <c r="B145" s="102"/>
      <c r="C145" s="102"/>
      <c r="D145" s="17"/>
      <c r="E145" s="8" t="s">
        <v>206</v>
      </c>
    </row>
    <row r="146" spans="1:5" x14ac:dyDescent="0.25">
      <c r="A146" s="102"/>
      <c r="B146" s="102"/>
      <c r="C146" s="102"/>
      <c r="D146" s="17"/>
      <c r="E146" s="8" t="s">
        <v>250</v>
      </c>
    </row>
    <row r="147" spans="1:5" x14ac:dyDescent="0.25">
      <c r="A147" s="102"/>
      <c r="B147" s="102"/>
      <c r="C147" s="102"/>
      <c r="D147" s="17"/>
      <c r="E147" s="8" t="s">
        <v>251</v>
      </c>
    </row>
    <row r="148" spans="1:5" x14ac:dyDescent="0.25">
      <c r="A148" s="101"/>
      <c r="B148" s="101"/>
      <c r="C148" s="101"/>
      <c r="D148" s="16"/>
      <c r="E148" s="8" t="s">
        <v>227</v>
      </c>
    </row>
    <row r="149" spans="1:5" ht="31.5" customHeight="1" x14ac:dyDescent="0.25">
      <c r="A149" s="100" t="s">
        <v>252</v>
      </c>
      <c r="B149" s="100" t="s">
        <v>253</v>
      </c>
      <c r="C149" s="100" t="s">
        <v>254</v>
      </c>
      <c r="D149" s="15"/>
      <c r="E149" s="8" t="s">
        <v>255</v>
      </c>
    </row>
    <row r="150" spans="1:5" x14ac:dyDescent="0.25">
      <c r="A150" s="102"/>
      <c r="B150" s="102"/>
      <c r="C150" s="102"/>
      <c r="D150" s="17"/>
      <c r="E150" s="8" t="s">
        <v>256</v>
      </c>
    </row>
    <row r="151" spans="1:5" x14ac:dyDescent="0.25">
      <c r="A151" s="102"/>
      <c r="B151" s="102"/>
      <c r="C151" s="102"/>
      <c r="D151" s="17"/>
      <c r="E151" s="8" t="s">
        <v>257</v>
      </c>
    </row>
    <row r="152" spans="1:5" x14ac:dyDescent="0.25">
      <c r="A152" s="102"/>
      <c r="B152" s="102"/>
      <c r="C152" s="102"/>
      <c r="D152" s="17"/>
      <c r="E152" s="8" t="s">
        <v>258</v>
      </c>
    </row>
    <row r="153" spans="1:5" x14ac:dyDescent="0.25">
      <c r="A153" s="102"/>
      <c r="B153" s="102"/>
      <c r="C153" s="102"/>
      <c r="D153" s="17"/>
      <c r="E153" s="8" t="s">
        <v>259</v>
      </c>
    </row>
    <row r="154" spans="1:5" x14ac:dyDescent="0.25">
      <c r="A154" s="102"/>
      <c r="B154" s="102"/>
      <c r="C154" s="102"/>
      <c r="D154" s="17"/>
      <c r="E154" s="8" t="s">
        <v>260</v>
      </c>
    </row>
    <row r="155" spans="1:5" x14ac:dyDescent="0.25">
      <c r="A155" s="102"/>
      <c r="B155" s="102"/>
      <c r="C155" s="102"/>
      <c r="D155" s="17"/>
      <c r="E155" s="8" t="s">
        <v>261</v>
      </c>
    </row>
    <row r="156" spans="1:5" x14ac:dyDescent="0.25">
      <c r="A156" s="101"/>
      <c r="B156" s="101"/>
      <c r="C156" s="101"/>
      <c r="D156" s="16"/>
      <c r="E156" s="8" t="s">
        <v>245</v>
      </c>
    </row>
    <row r="157" spans="1:5" ht="31.5" customHeight="1" x14ac:dyDescent="0.25">
      <c r="A157" s="100" t="s">
        <v>262</v>
      </c>
      <c r="B157" s="100" t="s">
        <v>211</v>
      </c>
      <c r="C157" s="100" t="s">
        <v>263</v>
      </c>
      <c r="D157" s="15"/>
      <c r="E157" s="8" t="s">
        <v>264</v>
      </c>
    </row>
    <row r="158" spans="1:5" x14ac:dyDescent="0.25">
      <c r="A158" s="102"/>
      <c r="B158" s="102"/>
      <c r="C158" s="102"/>
      <c r="D158" s="17"/>
      <c r="E158" s="8" t="s">
        <v>206</v>
      </c>
    </row>
    <row r="159" spans="1:5" x14ac:dyDescent="0.25">
      <c r="A159" s="101"/>
      <c r="B159" s="101"/>
      <c r="C159" s="101"/>
      <c r="D159" s="16"/>
      <c r="E159" s="8" t="s">
        <v>227</v>
      </c>
    </row>
    <row r="160" spans="1:5" ht="47.25" customHeight="1" x14ac:dyDescent="0.25">
      <c r="A160" s="100" t="s">
        <v>265</v>
      </c>
      <c r="B160" s="100" t="s">
        <v>266</v>
      </c>
      <c r="C160" s="100" t="s">
        <v>267</v>
      </c>
      <c r="D160" s="15"/>
      <c r="E160" s="8" t="s">
        <v>268</v>
      </c>
    </row>
    <row r="161" spans="1:5" x14ac:dyDescent="0.25">
      <c r="A161" s="102"/>
      <c r="B161" s="102"/>
      <c r="C161" s="102"/>
      <c r="D161" s="17"/>
      <c r="E161" s="8" t="s">
        <v>269</v>
      </c>
    </row>
    <row r="162" spans="1:5" x14ac:dyDescent="0.25">
      <c r="A162" s="102"/>
      <c r="B162" s="102"/>
      <c r="C162" s="102"/>
      <c r="D162" s="17"/>
      <c r="E162" s="8" t="s">
        <v>270</v>
      </c>
    </row>
    <row r="163" spans="1:5" x14ac:dyDescent="0.25">
      <c r="A163" s="102"/>
      <c r="B163" s="102"/>
      <c r="C163" s="102"/>
      <c r="D163" s="17"/>
      <c r="E163" s="8" t="s">
        <v>207</v>
      </c>
    </row>
    <row r="164" spans="1:5" x14ac:dyDescent="0.25">
      <c r="A164" s="101"/>
      <c r="B164" s="101"/>
      <c r="C164" s="101"/>
      <c r="D164" s="16"/>
      <c r="E164" s="8" t="s">
        <v>227</v>
      </c>
    </row>
    <row r="165" spans="1:5" ht="31.5" customHeight="1" x14ac:dyDescent="0.25">
      <c r="A165" s="100" t="s">
        <v>271</v>
      </c>
      <c r="B165" s="100" t="s">
        <v>272</v>
      </c>
      <c r="C165" s="100" t="s">
        <v>273</v>
      </c>
      <c r="D165" s="15"/>
      <c r="E165" s="8" t="s">
        <v>274</v>
      </c>
    </row>
    <row r="166" spans="1:5" x14ac:dyDescent="0.25">
      <c r="A166" s="102"/>
      <c r="B166" s="102"/>
      <c r="C166" s="102"/>
      <c r="D166" s="17"/>
      <c r="E166" s="8" t="s">
        <v>275</v>
      </c>
    </row>
    <row r="167" spans="1:5" x14ac:dyDescent="0.25">
      <c r="A167" s="102"/>
      <c r="B167" s="102"/>
      <c r="C167" s="102"/>
      <c r="D167" s="17"/>
      <c r="E167" s="8" t="s">
        <v>276</v>
      </c>
    </row>
    <row r="168" spans="1:5" x14ac:dyDescent="0.25">
      <c r="A168" s="101"/>
      <c r="B168" s="101"/>
      <c r="C168" s="101"/>
      <c r="D168" s="16"/>
      <c r="E168" s="8" t="s">
        <v>251</v>
      </c>
    </row>
    <row r="169" spans="1:5" ht="78.75" customHeight="1" x14ac:dyDescent="0.25">
      <c r="A169" s="100" t="s">
        <v>277</v>
      </c>
      <c r="B169" s="100" t="s">
        <v>278</v>
      </c>
      <c r="C169" s="100" t="s">
        <v>279</v>
      </c>
      <c r="D169" s="15"/>
      <c r="E169" s="8" t="s">
        <v>280</v>
      </c>
    </row>
    <row r="170" spans="1:5" x14ac:dyDescent="0.25">
      <c r="A170" s="102"/>
      <c r="B170" s="102"/>
      <c r="C170" s="102"/>
      <c r="D170" s="17"/>
      <c r="E170" s="8" t="s">
        <v>281</v>
      </c>
    </row>
    <row r="171" spans="1:5" x14ac:dyDescent="0.25">
      <c r="A171" s="102"/>
      <c r="B171" s="102"/>
      <c r="C171" s="102"/>
      <c r="D171" s="17"/>
      <c r="E171" s="8" t="s">
        <v>157</v>
      </c>
    </row>
    <row r="172" spans="1:5" x14ac:dyDescent="0.25">
      <c r="A172" s="102"/>
      <c r="B172" s="102"/>
      <c r="C172" s="102"/>
      <c r="D172" s="17"/>
      <c r="E172" s="8" t="s">
        <v>151</v>
      </c>
    </row>
    <row r="173" spans="1:5" x14ac:dyDescent="0.25">
      <c r="A173" s="102"/>
      <c r="B173" s="102"/>
      <c r="C173" s="102"/>
      <c r="D173" s="17"/>
      <c r="E173" s="8" t="s">
        <v>282</v>
      </c>
    </row>
    <row r="174" spans="1:5" x14ac:dyDescent="0.25">
      <c r="A174" s="101"/>
      <c r="B174" s="101"/>
      <c r="C174" s="101"/>
      <c r="D174" s="16"/>
      <c r="E174" s="8" t="s">
        <v>251</v>
      </c>
    </row>
    <row r="175" spans="1:5" ht="47.25" customHeight="1" x14ac:dyDescent="0.25">
      <c r="A175" s="100" t="s">
        <v>283</v>
      </c>
      <c r="B175" s="100" t="s">
        <v>284</v>
      </c>
      <c r="C175" s="100" t="s">
        <v>285</v>
      </c>
      <c r="D175" s="15"/>
      <c r="E175" s="8" t="s">
        <v>286</v>
      </c>
    </row>
    <row r="176" spans="1:5" x14ac:dyDescent="0.25">
      <c r="A176" s="102"/>
      <c r="B176" s="102"/>
      <c r="C176" s="102"/>
      <c r="D176" s="17"/>
      <c r="E176" s="8" t="s">
        <v>206</v>
      </c>
    </row>
    <row r="177" spans="1:12" x14ac:dyDescent="0.25">
      <c r="A177" s="101"/>
      <c r="B177" s="101"/>
      <c r="C177" s="101"/>
      <c r="D177" s="16"/>
      <c r="E177" s="8" t="s">
        <v>287</v>
      </c>
    </row>
    <row r="178" spans="1:12" ht="94.5" customHeight="1" x14ac:dyDescent="0.25">
      <c r="A178" s="100" t="s">
        <v>288</v>
      </c>
      <c r="B178" s="100" t="s">
        <v>289</v>
      </c>
      <c r="C178" s="100" t="s">
        <v>290</v>
      </c>
      <c r="D178" s="15"/>
      <c r="E178" s="8" t="s">
        <v>291</v>
      </c>
    </row>
    <row r="179" spans="1:12" x14ac:dyDescent="0.25">
      <c r="A179" s="102"/>
      <c r="B179" s="102"/>
      <c r="C179" s="102"/>
      <c r="D179" s="17"/>
      <c r="E179" s="8" t="s">
        <v>148</v>
      </c>
    </row>
    <row r="180" spans="1:12" x14ac:dyDescent="0.25">
      <c r="A180" s="102"/>
      <c r="B180" s="102"/>
      <c r="C180" s="102"/>
      <c r="D180" s="17"/>
      <c r="E180" s="8" t="s">
        <v>292</v>
      </c>
    </row>
    <row r="181" spans="1:12" x14ac:dyDescent="0.25">
      <c r="A181" s="102"/>
      <c r="B181" s="102"/>
      <c r="C181" s="102"/>
      <c r="D181" s="17"/>
      <c r="E181" s="8" t="s">
        <v>293</v>
      </c>
    </row>
    <row r="182" spans="1:12" x14ac:dyDescent="0.25">
      <c r="A182" s="101"/>
      <c r="B182" s="101"/>
      <c r="C182" s="101"/>
      <c r="D182" s="16"/>
      <c r="E182" s="8" t="s">
        <v>294</v>
      </c>
    </row>
    <row r="183" spans="1:12" ht="47.25" customHeight="1" x14ac:dyDescent="0.25">
      <c r="A183" s="100" t="s">
        <v>295</v>
      </c>
      <c r="B183" s="100" t="s">
        <v>296</v>
      </c>
      <c r="C183" s="100" t="s">
        <v>297</v>
      </c>
      <c r="D183" s="15"/>
      <c r="E183" s="8" t="s">
        <v>206</v>
      </c>
    </row>
    <row r="184" spans="1:12" x14ac:dyDescent="0.25">
      <c r="A184" s="102"/>
      <c r="B184" s="102"/>
      <c r="C184" s="102"/>
      <c r="D184" s="17"/>
      <c r="E184" s="8" t="s">
        <v>298</v>
      </c>
    </row>
    <row r="185" spans="1:12" x14ac:dyDescent="0.25">
      <c r="A185" s="102"/>
      <c r="B185" s="102"/>
      <c r="C185" s="102"/>
      <c r="D185" s="17"/>
      <c r="E185" s="8" t="s">
        <v>299</v>
      </c>
    </row>
    <row r="186" spans="1:12" x14ac:dyDescent="0.25">
      <c r="A186" s="101"/>
      <c r="B186" s="101"/>
      <c r="C186" s="101"/>
      <c r="D186" s="16"/>
      <c r="E186" s="8" t="s">
        <v>300</v>
      </c>
    </row>
    <row r="187" spans="1:12" ht="47.25" customHeight="1" x14ac:dyDescent="0.25">
      <c r="A187" s="100" t="s">
        <v>301</v>
      </c>
      <c r="B187" s="100" t="s">
        <v>302</v>
      </c>
      <c r="C187" s="100" t="s">
        <v>303</v>
      </c>
      <c r="D187" s="15"/>
      <c r="E187" s="8" t="s">
        <v>304</v>
      </c>
    </row>
    <row r="188" spans="1:12" x14ac:dyDescent="0.25">
      <c r="A188" s="102"/>
      <c r="B188" s="102"/>
      <c r="C188" s="102"/>
      <c r="D188" s="17"/>
      <c r="E188" s="8" t="s">
        <v>305</v>
      </c>
    </row>
    <row r="189" spans="1:12" x14ac:dyDescent="0.25">
      <c r="A189" s="102"/>
      <c r="B189" s="102"/>
      <c r="C189" s="102"/>
      <c r="D189" s="17"/>
      <c r="E189" s="8" t="s">
        <v>306</v>
      </c>
    </row>
    <row r="190" spans="1:12" x14ac:dyDescent="0.25">
      <c r="A190" s="102"/>
      <c r="B190" s="102"/>
      <c r="C190" s="102"/>
      <c r="D190" s="17"/>
      <c r="E190" s="8" t="s">
        <v>307</v>
      </c>
    </row>
    <row r="191" spans="1:12" x14ac:dyDescent="0.25">
      <c r="A191" s="101"/>
      <c r="B191" s="101"/>
      <c r="C191" s="101"/>
      <c r="D191" s="16"/>
      <c r="E191" s="8" t="s">
        <v>227</v>
      </c>
    </row>
    <row r="192" spans="1:12" ht="110.25" customHeight="1" x14ac:dyDescent="0.25">
      <c r="A192" s="103" t="s">
        <v>308</v>
      </c>
      <c r="B192" s="100" t="s">
        <v>309</v>
      </c>
      <c r="C192" s="100" t="s">
        <v>310</v>
      </c>
      <c r="D192" s="15" t="s">
        <v>601</v>
      </c>
      <c r="E192" s="8" t="s">
        <v>311</v>
      </c>
      <c r="F192" s="5">
        <v>13</v>
      </c>
      <c r="G192" s="5">
        <f>подбор!H4</f>
        <v>0.6</v>
      </c>
      <c r="I192" s="5">
        <f>(J192*I2)/F192</f>
        <v>4.8</v>
      </c>
      <c r="J192" s="5">
        <f>(G192/100)*J2</f>
        <v>0.48</v>
      </c>
      <c r="K192" s="74">
        <f>подбор!N9</f>
        <v>0</v>
      </c>
      <c r="L192" s="74">
        <f>K192*F192/I2</f>
        <v>0</v>
      </c>
    </row>
    <row r="193" spans="1:12" x14ac:dyDescent="0.25">
      <c r="A193" s="104"/>
      <c r="B193" s="102"/>
      <c r="C193" s="102"/>
      <c r="D193" s="17" t="s">
        <v>600</v>
      </c>
      <c r="E193" s="8" t="s">
        <v>312</v>
      </c>
      <c r="F193" s="5">
        <v>20</v>
      </c>
      <c r="G193" s="5">
        <f>подбор!G4</f>
        <v>0.7</v>
      </c>
      <c r="I193" s="5">
        <f>(J193*I2)/F193</f>
        <v>3.6399999999999997</v>
      </c>
      <c r="J193" s="5">
        <f>(G193/100)*J2</f>
        <v>0.55999999999999994</v>
      </c>
      <c r="L193" s="74">
        <f>K192*F193/I2</f>
        <v>0</v>
      </c>
    </row>
    <row r="194" spans="1:12" x14ac:dyDescent="0.25">
      <c r="A194" s="104"/>
      <c r="B194" s="102"/>
      <c r="C194" s="102"/>
      <c r="D194" s="17" t="s">
        <v>599</v>
      </c>
      <c r="E194" s="8" t="s">
        <v>313</v>
      </c>
      <c r="F194" s="5">
        <v>2</v>
      </c>
      <c r="L194" s="74">
        <f>K192*F194/I2</f>
        <v>0</v>
      </c>
    </row>
    <row r="195" spans="1:12" x14ac:dyDescent="0.25">
      <c r="A195" s="104"/>
      <c r="B195" s="102"/>
      <c r="C195" s="102"/>
      <c r="D195" s="17" t="s">
        <v>598</v>
      </c>
      <c r="E195" s="8" t="s">
        <v>314</v>
      </c>
      <c r="F195" s="5">
        <v>4</v>
      </c>
      <c r="G195" s="5">
        <f>подбор!C4</f>
        <v>0.8</v>
      </c>
      <c r="I195" s="5">
        <f>(J195*I2)/F195</f>
        <v>20.8</v>
      </c>
      <c r="J195" s="5">
        <f>(G195/100)*J2</f>
        <v>0.64</v>
      </c>
      <c r="L195" s="74">
        <f>K192*F195/I2</f>
        <v>0</v>
      </c>
    </row>
    <row r="196" spans="1:12" x14ac:dyDescent="0.25">
      <c r="A196" s="104"/>
      <c r="B196" s="102"/>
      <c r="C196" s="102"/>
      <c r="D196" s="17" t="s">
        <v>604</v>
      </c>
      <c r="E196" s="8" t="s">
        <v>315</v>
      </c>
      <c r="F196" s="5">
        <v>3.5000000000000003E-2</v>
      </c>
      <c r="G196" s="5">
        <f>подбор!E4</f>
        <v>1.4999999999999999E-2</v>
      </c>
      <c r="I196" s="5">
        <f>(J196*I2)/F196</f>
        <v>44.571428571428562</v>
      </c>
      <c r="J196" s="5">
        <f>(G196/100)*J2</f>
        <v>1.1999999999999999E-2</v>
      </c>
    </row>
    <row r="197" spans="1:12" x14ac:dyDescent="0.25">
      <c r="A197" s="104"/>
      <c r="B197" s="102"/>
      <c r="C197" s="102"/>
      <c r="D197" s="17" t="s">
        <v>607</v>
      </c>
      <c r="E197" s="8" t="s">
        <v>316</v>
      </c>
      <c r="F197" s="5">
        <v>1.2</v>
      </c>
    </row>
    <row r="198" spans="1:12" x14ac:dyDescent="0.25">
      <c r="A198" s="104"/>
      <c r="B198" s="102"/>
      <c r="C198" s="102"/>
      <c r="D198" s="17" t="s">
        <v>606</v>
      </c>
      <c r="E198" s="8" t="s">
        <v>317</v>
      </c>
      <c r="F198" s="5">
        <v>0.2</v>
      </c>
    </row>
    <row r="199" spans="1:12" x14ac:dyDescent="0.25">
      <c r="A199" s="105"/>
      <c r="B199" s="101"/>
      <c r="C199" s="101"/>
      <c r="D199" s="16" t="s">
        <v>602</v>
      </c>
      <c r="E199" s="8" t="s">
        <v>318</v>
      </c>
      <c r="F199" s="5">
        <v>0.3</v>
      </c>
      <c r="G199" s="5">
        <f>подбор!L4</f>
        <v>0.05</v>
      </c>
      <c r="I199" s="5">
        <f>J199*I2/F199</f>
        <v>17.333333333333336</v>
      </c>
      <c r="J199" s="5">
        <f>G199/100*J2</f>
        <v>0.04</v>
      </c>
      <c r="L199" s="74">
        <f>K192*F199/I2</f>
        <v>0</v>
      </c>
    </row>
    <row r="200" spans="1:12" ht="110.25" customHeight="1" x14ac:dyDescent="0.25">
      <c r="A200" s="100" t="s">
        <v>319</v>
      </c>
      <c r="B200" s="100" t="s">
        <v>320</v>
      </c>
      <c r="C200" s="100" t="s">
        <v>321</v>
      </c>
      <c r="D200" s="15"/>
      <c r="E200" s="8" t="s">
        <v>322</v>
      </c>
    </row>
    <row r="201" spans="1:12" x14ac:dyDescent="0.25">
      <c r="A201" s="102"/>
      <c r="B201" s="102"/>
      <c r="C201" s="102"/>
      <c r="D201" s="17"/>
      <c r="E201" s="8" t="s">
        <v>323</v>
      </c>
    </row>
    <row r="202" spans="1:12" x14ac:dyDescent="0.25">
      <c r="A202" s="102"/>
      <c r="B202" s="102"/>
      <c r="C202" s="102"/>
      <c r="D202" s="17"/>
      <c r="E202" s="8" t="s">
        <v>316</v>
      </c>
    </row>
    <row r="203" spans="1:12" x14ac:dyDescent="0.25">
      <c r="A203" s="102"/>
      <c r="B203" s="102"/>
      <c r="C203" s="102"/>
      <c r="D203" s="17"/>
      <c r="E203" s="8" t="s">
        <v>207</v>
      </c>
    </row>
    <row r="204" spans="1:12" x14ac:dyDescent="0.25">
      <c r="A204" s="101"/>
      <c r="B204" s="101"/>
      <c r="C204" s="101"/>
      <c r="D204" s="16"/>
      <c r="E204" s="8" t="s">
        <v>324</v>
      </c>
    </row>
    <row r="205" spans="1:12" ht="63" customHeight="1" x14ac:dyDescent="0.25">
      <c r="A205" s="100" t="s">
        <v>325</v>
      </c>
      <c r="B205" s="100" t="s">
        <v>326</v>
      </c>
      <c r="C205" s="100" t="s">
        <v>327</v>
      </c>
      <c r="D205" s="15"/>
      <c r="E205" s="8" t="s">
        <v>328</v>
      </c>
    </row>
    <row r="206" spans="1:12" x14ac:dyDescent="0.25">
      <c r="A206" s="102"/>
      <c r="B206" s="102"/>
      <c r="C206" s="102"/>
      <c r="D206" s="17"/>
      <c r="E206" s="8" t="s">
        <v>329</v>
      </c>
    </row>
    <row r="207" spans="1:12" x14ac:dyDescent="0.25">
      <c r="A207" s="101"/>
      <c r="B207" s="101"/>
      <c r="C207" s="101"/>
      <c r="D207" s="16"/>
      <c r="E207" s="8" t="s">
        <v>227</v>
      </c>
    </row>
    <row r="208" spans="1:12" ht="94.5" customHeight="1" x14ac:dyDescent="0.25">
      <c r="A208" s="100" t="s">
        <v>330</v>
      </c>
      <c r="B208" s="100" t="s">
        <v>331</v>
      </c>
      <c r="C208" s="100" t="s">
        <v>332</v>
      </c>
      <c r="D208" s="15"/>
      <c r="E208" s="8" t="s">
        <v>333</v>
      </c>
    </row>
    <row r="209" spans="1:5" x14ac:dyDescent="0.25">
      <c r="A209" s="102"/>
      <c r="B209" s="102"/>
      <c r="C209" s="102"/>
      <c r="D209" s="17"/>
      <c r="E209" s="8" t="s">
        <v>334</v>
      </c>
    </row>
    <row r="210" spans="1:5" x14ac:dyDescent="0.25">
      <c r="A210" s="102"/>
      <c r="B210" s="102"/>
      <c r="C210" s="102"/>
      <c r="D210" s="17"/>
      <c r="E210" s="8" t="s">
        <v>335</v>
      </c>
    </row>
    <row r="211" spans="1:5" x14ac:dyDescent="0.25">
      <c r="A211" s="102"/>
      <c r="B211" s="102"/>
      <c r="C211" s="102"/>
      <c r="D211" s="17"/>
      <c r="E211" s="8" t="s">
        <v>294</v>
      </c>
    </row>
    <row r="212" spans="1:5" x14ac:dyDescent="0.25">
      <c r="A212" s="101"/>
      <c r="B212" s="101"/>
      <c r="C212" s="101"/>
      <c r="D212" s="16"/>
      <c r="E212" s="8" t="s">
        <v>336</v>
      </c>
    </row>
    <row r="213" spans="1:5" ht="47.25" customHeight="1" x14ac:dyDescent="0.25">
      <c r="A213" s="100" t="s">
        <v>337</v>
      </c>
      <c r="B213" s="100" t="s">
        <v>338</v>
      </c>
      <c r="C213" s="100" t="s">
        <v>339</v>
      </c>
      <c r="D213" s="15"/>
      <c r="E213" s="8" t="s">
        <v>340</v>
      </c>
    </row>
    <row r="214" spans="1:5" x14ac:dyDescent="0.25">
      <c r="A214" s="102"/>
      <c r="B214" s="102"/>
      <c r="C214" s="102"/>
      <c r="D214" s="17"/>
      <c r="E214" s="8" t="s">
        <v>341</v>
      </c>
    </row>
    <row r="215" spans="1:5" x14ac:dyDescent="0.25">
      <c r="A215" s="101"/>
      <c r="B215" s="101"/>
      <c r="C215" s="101"/>
      <c r="D215" s="16"/>
      <c r="E215" s="8" t="s">
        <v>342</v>
      </c>
    </row>
    <row r="216" spans="1:5" ht="78.75" customHeight="1" x14ac:dyDescent="0.25">
      <c r="A216" s="100" t="s">
        <v>343</v>
      </c>
      <c r="B216" s="100" t="s">
        <v>344</v>
      </c>
      <c r="C216" s="100" t="s">
        <v>345</v>
      </c>
      <c r="D216" s="15"/>
      <c r="E216" s="8" t="s">
        <v>346</v>
      </c>
    </row>
    <row r="217" spans="1:5" x14ac:dyDescent="0.25">
      <c r="A217" s="102"/>
      <c r="B217" s="102"/>
      <c r="C217" s="102"/>
      <c r="D217" s="17"/>
      <c r="E217" s="8" t="s">
        <v>347</v>
      </c>
    </row>
    <row r="218" spans="1:5" x14ac:dyDescent="0.25">
      <c r="A218" s="102"/>
      <c r="B218" s="102"/>
      <c r="C218" s="102"/>
      <c r="D218" s="17"/>
      <c r="E218" s="8" t="s">
        <v>348</v>
      </c>
    </row>
    <row r="219" spans="1:5" x14ac:dyDescent="0.25">
      <c r="A219" s="102"/>
      <c r="B219" s="102"/>
      <c r="C219" s="102"/>
      <c r="D219" s="17"/>
      <c r="E219" s="8" t="s">
        <v>151</v>
      </c>
    </row>
    <row r="220" spans="1:5" x14ac:dyDescent="0.25">
      <c r="A220" s="101"/>
      <c r="B220" s="101"/>
      <c r="C220" s="101"/>
      <c r="D220" s="16"/>
      <c r="E220" s="8" t="s">
        <v>349</v>
      </c>
    </row>
    <row r="221" spans="1:5" ht="47.25" customHeight="1" x14ac:dyDescent="0.25">
      <c r="A221" s="100" t="s">
        <v>350</v>
      </c>
      <c r="B221" s="100" t="s">
        <v>351</v>
      </c>
      <c r="C221" s="100" t="s">
        <v>352</v>
      </c>
      <c r="D221" s="15"/>
      <c r="E221" s="8" t="s">
        <v>353</v>
      </c>
    </row>
    <row r="222" spans="1:5" x14ac:dyDescent="0.25">
      <c r="A222" s="102"/>
      <c r="B222" s="102"/>
      <c r="C222" s="102"/>
      <c r="D222" s="17"/>
      <c r="E222" s="8" t="s">
        <v>213</v>
      </c>
    </row>
    <row r="223" spans="1:5" x14ac:dyDescent="0.25">
      <c r="A223" s="101"/>
      <c r="B223" s="101"/>
      <c r="C223" s="101"/>
      <c r="D223" s="16"/>
      <c r="E223" s="8" t="s">
        <v>227</v>
      </c>
    </row>
    <row r="224" spans="1:5" ht="63" customHeight="1" x14ac:dyDescent="0.25">
      <c r="A224" s="100" t="s">
        <v>354</v>
      </c>
      <c r="B224" s="100" t="s">
        <v>355</v>
      </c>
      <c r="C224" s="100" t="s">
        <v>356</v>
      </c>
      <c r="D224" s="15"/>
      <c r="E224" s="8" t="s">
        <v>286</v>
      </c>
    </row>
    <row r="225" spans="1:5" x14ac:dyDescent="0.25">
      <c r="A225" s="102"/>
      <c r="B225" s="102"/>
      <c r="C225" s="102"/>
      <c r="D225" s="17"/>
      <c r="E225" s="8" t="s">
        <v>215</v>
      </c>
    </row>
    <row r="226" spans="1:5" ht="31.5" x14ac:dyDescent="0.25">
      <c r="A226" s="101"/>
      <c r="B226" s="101"/>
      <c r="C226" s="101"/>
      <c r="D226" s="16"/>
      <c r="E226" s="8" t="s">
        <v>357</v>
      </c>
    </row>
    <row r="227" spans="1:5" ht="31.5" customHeight="1" x14ac:dyDescent="0.25">
      <c r="A227" s="100" t="s">
        <v>358</v>
      </c>
      <c r="B227" s="100" t="s">
        <v>359</v>
      </c>
      <c r="C227" s="100" t="s">
        <v>360</v>
      </c>
      <c r="D227" s="15"/>
      <c r="E227" s="8" t="s">
        <v>361</v>
      </c>
    </row>
    <row r="228" spans="1:5" x14ac:dyDescent="0.25">
      <c r="A228" s="102"/>
      <c r="B228" s="102"/>
      <c r="C228" s="102"/>
      <c r="D228" s="17"/>
      <c r="E228" s="8" t="s">
        <v>148</v>
      </c>
    </row>
    <row r="229" spans="1:5" x14ac:dyDescent="0.25">
      <c r="A229" s="102"/>
      <c r="B229" s="102"/>
      <c r="C229" s="102"/>
      <c r="D229" s="17"/>
      <c r="E229" s="8" t="s">
        <v>362</v>
      </c>
    </row>
    <row r="230" spans="1:5" x14ac:dyDescent="0.25">
      <c r="A230" s="102"/>
      <c r="B230" s="102"/>
      <c r="C230" s="102"/>
      <c r="D230" s="17"/>
      <c r="E230" s="8" t="s">
        <v>363</v>
      </c>
    </row>
    <row r="231" spans="1:5" x14ac:dyDescent="0.25">
      <c r="A231" s="101"/>
      <c r="B231" s="101"/>
      <c r="C231" s="101"/>
      <c r="D231" s="16"/>
      <c r="E231" s="8" t="s">
        <v>364</v>
      </c>
    </row>
    <row r="232" spans="1:5" ht="63" customHeight="1" x14ac:dyDescent="0.25">
      <c r="A232" s="100" t="s">
        <v>365</v>
      </c>
      <c r="B232" s="100" t="s">
        <v>366</v>
      </c>
      <c r="C232" s="100" t="s">
        <v>367</v>
      </c>
      <c r="D232" s="15"/>
      <c r="E232" s="8" t="s">
        <v>368</v>
      </c>
    </row>
    <row r="233" spans="1:5" x14ac:dyDescent="0.25">
      <c r="A233" s="102"/>
      <c r="B233" s="102"/>
      <c r="C233" s="102"/>
      <c r="D233" s="17"/>
      <c r="E233" s="8" t="s">
        <v>369</v>
      </c>
    </row>
    <row r="234" spans="1:5" x14ac:dyDescent="0.25">
      <c r="A234" s="102"/>
      <c r="B234" s="102"/>
      <c r="C234" s="102"/>
      <c r="D234" s="17"/>
      <c r="E234" s="8" t="s">
        <v>370</v>
      </c>
    </row>
    <row r="235" spans="1:5" x14ac:dyDescent="0.25">
      <c r="A235" s="101"/>
      <c r="B235" s="101"/>
      <c r="C235" s="101"/>
      <c r="D235" s="16"/>
      <c r="E235" s="8" t="s">
        <v>363</v>
      </c>
    </row>
    <row r="236" spans="1:5" ht="63" customHeight="1" x14ac:dyDescent="0.25">
      <c r="A236" s="100" t="s">
        <v>371</v>
      </c>
      <c r="B236" s="100" t="s">
        <v>372</v>
      </c>
      <c r="C236" s="100" t="s">
        <v>373</v>
      </c>
      <c r="D236" s="15"/>
      <c r="E236" s="8" t="s">
        <v>374</v>
      </c>
    </row>
    <row r="237" spans="1:5" x14ac:dyDescent="0.25">
      <c r="A237" s="102"/>
      <c r="B237" s="102"/>
      <c r="C237" s="102"/>
      <c r="D237" s="17"/>
      <c r="E237" s="8" t="s">
        <v>148</v>
      </c>
    </row>
    <row r="238" spans="1:5" x14ac:dyDescent="0.25">
      <c r="A238" s="102"/>
      <c r="B238" s="102"/>
      <c r="C238" s="102"/>
      <c r="D238" s="17"/>
      <c r="E238" s="8" t="s">
        <v>375</v>
      </c>
    </row>
    <row r="239" spans="1:5" x14ac:dyDescent="0.25">
      <c r="A239" s="102"/>
      <c r="B239" s="102"/>
      <c r="C239" s="102"/>
      <c r="D239" s="17"/>
      <c r="E239" s="8" t="s">
        <v>376</v>
      </c>
    </row>
    <row r="240" spans="1:5" x14ac:dyDescent="0.25">
      <c r="A240" s="102"/>
      <c r="B240" s="102"/>
      <c r="C240" s="102"/>
      <c r="D240" s="17"/>
      <c r="E240" s="8" t="s">
        <v>377</v>
      </c>
    </row>
    <row r="241" spans="1:5" x14ac:dyDescent="0.25">
      <c r="A241" s="101"/>
      <c r="B241" s="101"/>
      <c r="C241" s="101"/>
      <c r="D241" s="16"/>
      <c r="E241" s="8" t="s">
        <v>363</v>
      </c>
    </row>
    <row r="242" spans="1:5" ht="47.25" customHeight="1" x14ac:dyDescent="0.25">
      <c r="A242" s="100" t="s">
        <v>378</v>
      </c>
      <c r="B242" s="100" t="s">
        <v>379</v>
      </c>
      <c r="C242" s="100" t="s">
        <v>380</v>
      </c>
      <c r="D242" s="15"/>
      <c r="E242" s="8" t="s">
        <v>381</v>
      </c>
    </row>
    <row r="243" spans="1:5" x14ac:dyDescent="0.25">
      <c r="A243" s="102"/>
      <c r="B243" s="102"/>
      <c r="C243" s="102"/>
      <c r="D243" s="17"/>
      <c r="E243" s="8" t="s">
        <v>148</v>
      </c>
    </row>
    <row r="244" spans="1:5" x14ac:dyDescent="0.25">
      <c r="A244" s="102"/>
      <c r="B244" s="102"/>
      <c r="C244" s="102"/>
      <c r="D244" s="17"/>
      <c r="E244" s="8" t="s">
        <v>382</v>
      </c>
    </row>
    <row r="245" spans="1:5" x14ac:dyDescent="0.25">
      <c r="A245" s="102"/>
      <c r="B245" s="102"/>
      <c r="C245" s="102"/>
      <c r="D245" s="17"/>
      <c r="E245" s="8" t="s">
        <v>383</v>
      </c>
    </row>
    <row r="246" spans="1:5" x14ac:dyDescent="0.25">
      <c r="A246" s="101"/>
      <c r="B246" s="101"/>
      <c r="C246" s="101"/>
      <c r="D246" s="16"/>
      <c r="E246" s="8" t="s">
        <v>384</v>
      </c>
    </row>
    <row r="247" spans="1:5" ht="47.25" customHeight="1" x14ac:dyDescent="0.25">
      <c r="A247" s="100" t="s">
        <v>385</v>
      </c>
      <c r="B247" s="100" t="s">
        <v>386</v>
      </c>
      <c r="C247" s="100" t="s">
        <v>387</v>
      </c>
      <c r="D247" s="15"/>
      <c r="E247" s="8" t="s">
        <v>388</v>
      </c>
    </row>
    <row r="248" spans="1:5" x14ac:dyDescent="0.25">
      <c r="A248" s="102"/>
      <c r="B248" s="102"/>
      <c r="C248" s="102"/>
      <c r="D248" s="17"/>
      <c r="E248" s="8" t="s">
        <v>389</v>
      </c>
    </row>
    <row r="249" spans="1:5" x14ac:dyDescent="0.25">
      <c r="A249" s="102"/>
      <c r="B249" s="102"/>
      <c r="C249" s="102"/>
      <c r="D249" s="17"/>
      <c r="E249" s="8" t="s">
        <v>390</v>
      </c>
    </row>
    <row r="250" spans="1:5" x14ac:dyDescent="0.25">
      <c r="A250" s="101"/>
      <c r="B250" s="101"/>
      <c r="C250" s="101"/>
      <c r="D250" s="16"/>
      <c r="E250" s="8" t="s">
        <v>391</v>
      </c>
    </row>
    <row r="251" spans="1:5" ht="63" customHeight="1" x14ac:dyDescent="0.25">
      <c r="A251" s="100" t="s">
        <v>392</v>
      </c>
      <c r="B251" s="100" t="s">
        <v>393</v>
      </c>
      <c r="C251" s="100" t="s">
        <v>394</v>
      </c>
      <c r="D251" s="15"/>
      <c r="E251" s="8" t="s">
        <v>395</v>
      </c>
    </row>
    <row r="252" spans="1:5" x14ac:dyDescent="0.25">
      <c r="A252" s="102"/>
      <c r="B252" s="102"/>
      <c r="C252" s="102"/>
      <c r="D252" s="17"/>
      <c r="E252" s="8" t="s">
        <v>396</v>
      </c>
    </row>
    <row r="253" spans="1:5" x14ac:dyDescent="0.25">
      <c r="A253" s="102"/>
      <c r="B253" s="102"/>
      <c r="C253" s="102"/>
      <c r="D253" s="17"/>
      <c r="E253" s="8" t="s">
        <v>397</v>
      </c>
    </row>
    <row r="254" spans="1:5" x14ac:dyDescent="0.25">
      <c r="A254" s="102"/>
      <c r="B254" s="102"/>
      <c r="C254" s="102"/>
      <c r="D254" s="17"/>
      <c r="E254" s="8" t="s">
        <v>398</v>
      </c>
    </row>
    <row r="255" spans="1:5" x14ac:dyDescent="0.25">
      <c r="A255" s="102"/>
      <c r="B255" s="102"/>
      <c r="C255" s="102"/>
      <c r="D255" s="17"/>
      <c r="E255" s="8" t="s">
        <v>151</v>
      </c>
    </row>
    <row r="256" spans="1:5" x14ac:dyDescent="0.25">
      <c r="A256" s="101"/>
      <c r="B256" s="101"/>
      <c r="C256" s="101"/>
      <c r="D256" s="16"/>
      <c r="E256" s="8" t="s">
        <v>349</v>
      </c>
    </row>
    <row r="257" spans="1:5" ht="78.75" customHeight="1" x14ac:dyDescent="0.25">
      <c r="A257" s="100" t="s">
        <v>399</v>
      </c>
      <c r="B257" s="100" t="s">
        <v>400</v>
      </c>
      <c r="C257" s="100" t="s">
        <v>401</v>
      </c>
      <c r="D257" s="15"/>
      <c r="E257" s="8" t="s">
        <v>402</v>
      </c>
    </row>
    <row r="258" spans="1:5" x14ac:dyDescent="0.25">
      <c r="A258" s="102"/>
      <c r="B258" s="102"/>
      <c r="C258" s="102"/>
      <c r="D258" s="17"/>
      <c r="E258" s="8" t="s">
        <v>403</v>
      </c>
    </row>
    <row r="259" spans="1:5" x14ac:dyDescent="0.25">
      <c r="A259" s="102"/>
      <c r="B259" s="102"/>
      <c r="C259" s="102"/>
      <c r="D259" s="17"/>
      <c r="E259" s="8" t="s">
        <v>404</v>
      </c>
    </row>
    <row r="260" spans="1:5" x14ac:dyDescent="0.25">
      <c r="A260" s="102"/>
      <c r="B260" s="102"/>
      <c r="C260" s="102"/>
      <c r="D260" s="17"/>
      <c r="E260" s="8" t="s">
        <v>405</v>
      </c>
    </row>
    <row r="261" spans="1:5" x14ac:dyDescent="0.25">
      <c r="A261" s="102"/>
      <c r="B261" s="102"/>
      <c r="C261" s="102"/>
      <c r="D261" s="17"/>
      <c r="E261" s="8" t="s">
        <v>406</v>
      </c>
    </row>
    <row r="262" spans="1:5" x14ac:dyDescent="0.25">
      <c r="A262" s="102"/>
      <c r="B262" s="102"/>
      <c r="C262" s="102"/>
      <c r="D262" s="17"/>
      <c r="E262" s="8" t="s">
        <v>407</v>
      </c>
    </row>
    <row r="263" spans="1:5" x14ac:dyDescent="0.25">
      <c r="A263" s="101"/>
      <c r="B263" s="101"/>
      <c r="C263" s="101"/>
      <c r="D263" s="16"/>
      <c r="E263" s="8" t="s">
        <v>408</v>
      </c>
    </row>
    <row r="264" spans="1:5" ht="78.75" customHeight="1" x14ac:dyDescent="0.25">
      <c r="A264" s="100" t="s">
        <v>409</v>
      </c>
      <c r="B264" s="100" t="s">
        <v>410</v>
      </c>
      <c r="C264" s="100" t="s">
        <v>411</v>
      </c>
      <c r="D264" s="15"/>
      <c r="E264" s="8" t="s">
        <v>412</v>
      </c>
    </row>
    <row r="265" spans="1:5" x14ac:dyDescent="0.25">
      <c r="A265" s="102"/>
      <c r="B265" s="102"/>
      <c r="C265" s="102"/>
      <c r="D265" s="17"/>
      <c r="E265" s="8" t="s">
        <v>413</v>
      </c>
    </row>
    <row r="266" spans="1:5" x14ac:dyDescent="0.25">
      <c r="A266" s="102"/>
      <c r="B266" s="102"/>
      <c r="C266" s="102"/>
      <c r="D266" s="17"/>
      <c r="E266" s="8" t="s">
        <v>148</v>
      </c>
    </row>
    <row r="267" spans="1:5" x14ac:dyDescent="0.25">
      <c r="A267" s="102"/>
      <c r="B267" s="102"/>
      <c r="C267" s="102"/>
      <c r="D267" s="17"/>
      <c r="E267" s="8" t="s">
        <v>414</v>
      </c>
    </row>
    <row r="268" spans="1:5" x14ac:dyDescent="0.25">
      <c r="A268" s="101"/>
      <c r="B268" s="101"/>
      <c r="C268" s="101"/>
      <c r="D268" s="16"/>
      <c r="E268" s="8" t="s">
        <v>415</v>
      </c>
    </row>
    <row r="269" spans="1:5" ht="47.25" customHeight="1" x14ac:dyDescent="0.25">
      <c r="A269" s="100" t="s">
        <v>416</v>
      </c>
      <c r="B269" s="100" t="s">
        <v>417</v>
      </c>
      <c r="C269" s="100" t="s">
        <v>418</v>
      </c>
      <c r="D269" s="15"/>
      <c r="E269" s="8" t="s">
        <v>419</v>
      </c>
    </row>
    <row r="270" spans="1:5" x14ac:dyDescent="0.25">
      <c r="A270" s="102"/>
      <c r="B270" s="102"/>
      <c r="C270" s="102"/>
      <c r="D270" s="17"/>
      <c r="E270" s="8" t="s">
        <v>420</v>
      </c>
    </row>
    <row r="271" spans="1:5" x14ac:dyDescent="0.25">
      <c r="A271" s="101"/>
      <c r="B271" s="101"/>
      <c r="C271" s="101"/>
      <c r="D271" s="16"/>
      <c r="E271" s="8" t="s">
        <v>421</v>
      </c>
    </row>
    <row r="272" spans="1:5" ht="63" customHeight="1" x14ac:dyDescent="0.25">
      <c r="A272" s="100" t="s">
        <v>422</v>
      </c>
      <c r="B272" s="100" t="s">
        <v>423</v>
      </c>
      <c r="C272" s="100" t="s">
        <v>424</v>
      </c>
      <c r="D272" s="15"/>
      <c r="E272" s="8" t="s">
        <v>425</v>
      </c>
    </row>
    <row r="273" spans="1:5" x14ac:dyDescent="0.25">
      <c r="A273" s="102"/>
      <c r="B273" s="102"/>
      <c r="C273" s="102"/>
      <c r="D273" s="17"/>
      <c r="E273" s="8" t="s">
        <v>426</v>
      </c>
    </row>
    <row r="274" spans="1:5" x14ac:dyDescent="0.25">
      <c r="A274" s="102"/>
      <c r="B274" s="102"/>
      <c r="C274" s="102"/>
      <c r="D274" s="17"/>
      <c r="E274" s="8" t="s">
        <v>427</v>
      </c>
    </row>
    <row r="275" spans="1:5" x14ac:dyDescent="0.25">
      <c r="A275" s="102"/>
      <c r="B275" s="102"/>
      <c r="C275" s="102"/>
      <c r="D275" s="17"/>
      <c r="E275" s="8" t="s">
        <v>428</v>
      </c>
    </row>
    <row r="276" spans="1:5" x14ac:dyDescent="0.25">
      <c r="A276" s="101"/>
      <c r="B276" s="101"/>
      <c r="C276" s="101"/>
      <c r="D276" s="16"/>
      <c r="E276" s="8" t="s">
        <v>429</v>
      </c>
    </row>
    <row r="277" spans="1:5" ht="94.5" customHeight="1" x14ac:dyDescent="0.25">
      <c r="A277" s="100" t="s">
        <v>430</v>
      </c>
      <c r="B277" s="100" t="s">
        <v>431</v>
      </c>
      <c r="C277" s="100" t="s">
        <v>432</v>
      </c>
      <c r="D277" s="15"/>
      <c r="E277" s="8" t="s">
        <v>433</v>
      </c>
    </row>
    <row r="278" spans="1:5" x14ac:dyDescent="0.25">
      <c r="A278" s="102"/>
      <c r="B278" s="102"/>
      <c r="C278" s="102"/>
      <c r="D278" s="17"/>
      <c r="E278" s="8" t="s">
        <v>434</v>
      </c>
    </row>
    <row r="279" spans="1:5" x14ac:dyDescent="0.25">
      <c r="A279" s="102"/>
      <c r="B279" s="102"/>
      <c r="C279" s="102"/>
      <c r="D279" s="17"/>
      <c r="E279" s="8" t="s">
        <v>157</v>
      </c>
    </row>
    <row r="280" spans="1:5" x14ac:dyDescent="0.25">
      <c r="A280" s="102"/>
      <c r="B280" s="102"/>
      <c r="C280" s="102"/>
      <c r="D280" s="17"/>
      <c r="E280" s="8" t="s">
        <v>276</v>
      </c>
    </row>
    <row r="281" spans="1:5" x14ac:dyDescent="0.25">
      <c r="A281" s="102"/>
      <c r="B281" s="102"/>
      <c r="C281" s="102"/>
      <c r="D281" s="17"/>
      <c r="E281" s="8" t="s">
        <v>435</v>
      </c>
    </row>
    <row r="282" spans="1:5" x14ac:dyDescent="0.25">
      <c r="A282" s="101"/>
      <c r="B282" s="101"/>
      <c r="C282" s="101"/>
      <c r="D282" s="16"/>
      <c r="E282" s="8" t="s">
        <v>222</v>
      </c>
    </row>
    <row r="283" spans="1:5" ht="78.75" customHeight="1" x14ac:dyDescent="0.25">
      <c r="A283" s="100" t="s">
        <v>436</v>
      </c>
      <c r="B283" s="100" t="s">
        <v>437</v>
      </c>
      <c r="C283" s="100" t="s">
        <v>438</v>
      </c>
      <c r="D283" s="15"/>
      <c r="E283" s="8" t="s">
        <v>439</v>
      </c>
    </row>
    <row r="284" spans="1:5" x14ac:dyDescent="0.25">
      <c r="A284" s="102"/>
      <c r="B284" s="102"/>
      <c r="C284" s="102"/>
      <c r="D284" s="17"/>
      <c r="E284" s="8" t="s">
        <v>440</v>
      </c>
    </row>
    <row r="285" spans="1:5" x14ac:dyDescent="0.25">
      <c r="A285" s="102"/>
      <c r="B285" s="102"/>
      <c r="C285" s="102"/>
      <c r="D285" s="17"/>
      <c r="E285" s="8" t="s">
        <v>441</v>
      </c>
    </row>
    <row r="286" spans="1:5" x14ac:dyDescent="0.25">
      <c r="A286" s="102"/>
      <c r="B286" s="102"/>
      <c r="C286" s="102"/>
      <c r="D286" s="17"/>
      <c r="E286" s="8" t="s">
        <v>442</v>
      </c>
    </row>
    <row r="287" spans="1:5" x14ac:dyDescent="0.25">
      <c r="A287" s="102"/>
      <c r="B287" s="102"/>
      <c r="C287" s="102"/>
      <c r="D287" s="17"/>
      <c r="E287" s="8" t="s">
        <v>443</v>
      </c>
    </row>
    <row r="288" spans="1:5" x14ac:dyDescent="0.25">
      <c r="A288" s="102"/>
      <c r="B288" s="102"/>
      <c r="C288" s="102"/>
      <c r="D288" s="17"/>
      <c r="E288" s="8" t="s">
        <v>444</v>
      </c>
    </row>
    <row r="289" spans="1:5" x14ac:dyDescent="0.25">
      <c r="A289" s="101"/>
      <c r="B289" s="101"/>
      <c r="C289" s="101"/>
      <c r="D289" s="16"/>
      <c r="E289" s="8" t="s">
        <v>445</v>
      </c>
    </row>
    <row r="290" spans="1:5" ht="63" customHeight="1" x14ac:dyDescent="0.25">
      <c r="A290" s="100" t="s">
        <v>446</v>
      </c>
      <c r="B290" s="100" t="s">
        <v>447</v>
      </c>
      <c r="C290" s="100" t="s">
        <v>448</v>
      </c>
      <c r="D290" s="15"/>
      <c r="E290" s="8" t="s">
        <v>449</v>
      </c>
    </row>
    <row r="291" spans="1:5" x14ac:dyDescent="0.25">
      <c r="A291" s="102"/>
      <c r="B291" s="102"/>
      <c r="C291" s="102"/>
      <c r="D291" s="17"/>
      <c r="E291" s="8" t="s">
        <v>450</v>
      </c>
    </row>
    <row r="292" spans="1:5" x14ac:dyDescent="0.25">
      <c r="A292" s="102"/>
      <c r="B292" s="102"/>
      <c r="C292" s="102"/>
      <c r="D292" s="17"/>
      <c r="E292" s="8" t="s">
        <v>451</v>
      </c>
    </row>
    <row r="293" spans="1:5" x14ac:dyDescent="0.25">
      <c r="A293" s="101"/>
      <c r="B293" s="101"/>
      <c r="C293" s="101"/>
      <c r="D293" s="16"/>
      <c r="E293" s="8" t="s">
        <v>452</v>
      </c>
    </row>
    <row r="294" spans="1:5" ht="47.25" customHeight="1" x14ac:dyDescent="0.25">
      <c r="A294" s="100" t="s">
        <v>453</v>
      </c>
      <c r="B294" s="100" t="s">
        <v>454</v>
      </c>
      <c r="C294" s="100" t="s">
        <v>455</v>
      </c>
      <c r="D294" s="15"/>
      <c r="E294" s="8" t="s">
        <v>456</v>
      </c>
    </row>
    <row r="295" spans="1:5" x14ac:dyDescent="0.25">
      <c r="A295" s="102"/>
      <c r="B295" s="102"/>
      <c r="C295" s="102"/>
      <c r="D295" s="17"/>
      <c r="E295" s="8" t="s">
        <v>457</v>
      </c>
    </row>
    <row r="296" spans="1:5" x14ac:dyDescent="0.25">
      <c r="A296" s="102"/>
      <c r="B296" s="102"/>
      <c r="C296" s="102"/>
      <c r="D296" s="17"/>
      <c r="E296" s="8" t="s">
        <v>307</v>
      </c>
    </row>
    <row r="297" spans="1:5" x14ac:dyDescent="0.25">
      <c r="A297" s="102"/>
      <c r="B297" s="102"/>
      <c r="C297" s="102"/>
      <c r="D297" s="17"/>
      <c r="E297" s="8" t="s">
        <v>227</v>
      </c>
    </row>
    <row r="298" spans="1:5" x14ac:dyDescent="0.25">
      <c r="A298" s="101"/>
      <c r="B298" s="101"/>
      <c r="C298" s="101"/>
      <c r="D298" s="16"/>
      <c r="E298" s="8" t="s">
        <v>458</v>
      </c>
    </row>
    <row r="299" spans="1:5" ht="47.25" customHeight="1" x14ac:dyDescent="0.25">
      <c r="A299" s="100" t="s">
        <v>459</v>
      </c>
      <c r="B299" s="100" t="s">
        <v>460</v>
      </c>
      <c r="C299" s="100" t="s">
        <v>461</v>
      </c>
      <c r="D299" s="15"/>
      <c r="E299" s="8" t="s">
        <v>462</v>
      </c>
    </row>
    <row r="300" spans="1:5" x14ac:dyDescent="0.25">
      <c r="A300" s="102"/>
      <c r="B300" s="102"/>
      <c r="C300" s="102"/>
      <c r="D300" s="17"/>
      <c r="E300" s="8" t="s">
        <v>463</v>
      </c>
    </row>
    <row r="301" spans="1:5" x14ac:dyDescent="0.25">
      <c r="A301" s="102"/>
      <c r="B301" s="102"/>
      <c r="C301" s="102"/>
      <c r="D301" s="17"/>
      <c r="E301" s="8" t="s">
        <v>464</v>
      </c>
    </row>
    <row r="302" spans="1:5" x14ac:dyDescent="0.25">
      <c r="A302" s="101"/>
      <c r="B302" s="101"/>
      <c r="C302" s="101"/>
      <c r="D302" s="16"/>
      <c r="E302" s="8" t="s">
        <v>233</v>
      </c>
    </row>
    <row r="303" spans="1:5" ht="78.75" customHeight="1" x14ac:dyDescent="0.25">
      <c r="A303" s="100" t="s">
        <v>465</v>
      </c>
      <c r="B303" s="100" t="s">
        <v>466</v>
      </c>
      <c r="C303" s="100" t="s">
        <v>467</v>
      </c>
      <c r="D303" s="15"/>
      <c r="E303" s="8" t="s">
        <v>468</v>
      </c>
    </row>
    <row r="304" spans="1:5" x14ac:dyDescent="0.25">
      <c r="A304" s="102"/>
      <c r="B304" s="102"/>
      <c r="C304" s="102"/>
      <c r="D304" s="17"/>
      <c r="E304" s="8" t="s">
        <v>469</v>
      </c>
    </row>
    <row r="305" spans="1:12" x14ac:dyDescent="0.25">
      <c r="A305" s="102"/>
      <c r="B305" s="102"/>
      <c r="C305" s="102"/>
      <c r="D305" s="17"/>
      <c r="E305" s="8" t="s">
        <v>470</v>
      </c>
    </row>
    <row r="306" spans="1:12" x14ac:dyDescent="0.25">
      <c r="A306" s="101"/>
      <c r="B306" s="102"/>
      <c r="C306" s="102"/>
      <c r="D306" s="17"/>
      <c r="E306" s="8" t="s">
        <v>471</v>
      </c>
    </row>
    <row r="307" spans="1:12" ht="31.5" x14ac:dyDescent="0.25">
      <c r="A307" s="8" t="s">
        <v>472</v>
      </c>
      <c r="B307" s="101"/>
      <c r="C307" s="101"/>
      <c r="D307" s="16"/>
      <c r="E307" s="8"/>
    </row>
    <row r="308" spans="1:12" ht="47.25" customHeight="1" x14ac:dyDescent="0.25">
      <c r="A308" s="100" t="s">
        <v>473</v>
      </c>
      <c r="B308" s="100" t="s">
        <v>474</v>
      </c>
      <c r="C308" s="100" t="s">
        <v>475</v>
      </c>
      <c r="D308" s="15"/>
      <c r="E308" s="8" t="s">
        <v>476</v>
      </c>
    </row>
    <row r="309" spans="1:12" x14ac:dyDescent="0.25">
      <c r="A309" s="102"/>
      <c r="B309" s="102"/>
      <c r="C309" s="102"/>
      <c r="D309" s="17"/>
      <c r="E309" s="8" t="s">
        <v>477</v>
      </c>
    </row>
    <row r="310" spans="1:12" x14ac:dyDescent="0.25">
      <c r="A310" s="102"/>
      <c r="B310" s="102"/>
      <c r="C310" s="102"/>
      <c r="D310" s="17"/>
      <c r="E310" s="8" t="s">
        <v>478</v>
      </c>
    </row>
    <row r="311" spans="1:12" x14ac:dyDescent="0.25">
      <c r="A311" s="101"/>
      <c r="B311" s="101"/>
      <c r="C311" s="101"/>
      <c r="D311" s="16"/>
      <c r="E311" s="8" t="s">
        <v>479</v>
      </c>
    </row>
    <row r="312" spans="1:12" ht="63" customHeight="1" x14ac:dyDescent="0.25">
      <c r="A312" s="100" t="s">
        <v>480</v>
      </c>
      <c r="B312" s="100" t="s">
        <v>481</v>
      </c>
      <c r="C312" s="100" t="s">
        <v>482</v>
      </c>
      <c r="D312" s="15"/>
      <c r="E312" s="8" t="s">
        <v>312</v>
      </c>
    </row>
    <row r="313" spans="1:12" x14ac:dyDescent="0.25">
      <c r="A313" s="102"/>
      <c r="B313" s="102"/>
      <c r="C313" s="102"/>
      <c r="D313" s="17"/>
      <c r="E313" s="8" t="s">
        <v>483</v>
      </c>
    </row>
    <row r="314" spans="1:12" x14ac:dyDescent="0.25">
      <c r="A314" s="102"/>
      <c r="B314" s="102"/>
      <c r="C314" s="102"/>
      <c r="D314" s="17"/>
      <c r="E314" s="8" t="s">
        <v>484</v>
      </c>
    </row>
    <row r="315" spans="1:12" x14ac:dyDescent="0.25">
      <c r="A315" s="102"/>
      <c r="B315" s="102"/>
      <c r="C315" s="102"/>
      <c r="D315" s="17"/>
      <c r="E315" s="8" t="s">
        <v>485</v>
      </c>
    </row>
    <row r="316" spans="1:12" x14ac:dyDescent="0.25">
      <c r="A316" s="102"/>
      <c r="B316" s="102"/>
      <c r="C316" s="102"/>
      <c r="D316" s="17"/>
      <c r="E316" s="8" t="s">
        <v>486</v>
      </c>
    </row>
    <row r="317" spans="1:12" x14ac:dyDescent="0.25">
      <c r="A317" s="101"/>
      <c r="B317" s="101"/>
      <c r="C317" s="101"/>
      <c r="D317" s="16"/>
      <c r="E317" s="8" t="s">
        <v>487</v>
      </c>
    </row>
    <row r="318" spans="1:12" ht="47.25" customHeight="1" x14ac:dyDescent="0.25">
      <c r="A318" s="103" t="s">
        <v>488</v>
      </c>
      <c r="B318" s="100" t="s">
        <v>489</v>
      </c>
      <c r="C318" s="100" t="s">
        <v>490</v>
      </c>
      <c r="D318" s="15" t="s">
        <v>605</v>
      </c>
      <c r="E318" s="8" t="s">
        <v>491</v>
      </c>
      <c r="F318" s="5">
        <v>1.5</v>
      </c>
      <c r="G318" s="18">
        <f>подбор!I4</f>
        <v>0.4</v>
      </c>
      <c r="I318" s="5">
        <f>J318*I2/F318</f>
        <v>27.733333333333334</v>
      </c>
      <c r="J318" s="5">
        <f>G318/100*J2</f>
        <v>0.32</v>
      </c>
      <c r="K318" s="99">
        <f>подбор!O9</f>
        <v>9</v>
      </c>
      <c r="L318" s="74">
        <f>K318*F318/I2</f>
        <v>0.10384615384615385</v>
      </c>
    </row>
    <row r="319" spans="1:12" x14ac:dyDescent="0.25">
      <c r="A319" s="104"/>
      <c r="B319" s="102"/>
      <c r="C319" s="102"/>
      <c r="D319" s="17" t="s">
        <v>600</v>
      </c>
      <c r="E319" s="8" t="s">
        <v>389</v>
      </c>
      <c r="F319" s="5">
        <f>2</f>
        <v>2</v>
      </c>
      <c r="G319" s="5">
        <f>подбор!G4</f>
        <v>0.7</v>
      </c>
      <c r="H319" s="10"/>
      <c r="I319" s="5">
        <f>J319*J2/F319</f>
        <v>22.4</v>
      </c>
      <c r="J319" s="5">
        <f>G319/100*J2</f>
        <v>0.55999999999999994</v>
      </c>
      <c r="K319" s="99"/>
      <c r="L319" s="74">
        <f>K318*F319/I2</f>
        <v>0.13846153846153847</v>
      </c>
    </row>
    <row r="320" spans="1:12" x14ac:dyDescent="0.25">
      <c r="A320" s="104"/>
      <c r="B320" s="102"/>
      <c r="C320" s="102"/>
      <c r="D320" s="17" t="s">
        <v>601</v>
      </c>
      <c r="E320" s="8" t="s">
        <v>492</v>
      </c>
      <c r="F320" s="10">
        <v>5</v>
      </c>
      <c r="G320" s="5">
        <f>подбор!H4</f>
        <v>0.6</v>
      </c>
      <c r="I320" s="5">
        <f>(J320*I2)/F320</f>
        <v>12.48</v>
      </c>
      <c r="J320" s="10">
        <f>(G320/100)*J2</f>
        <v>0.48</v>
      </c>
      <c r="K320" s="99"/>
      <c r="L320" s="74">
        <f>K318*F320/I2</f>
        <v>0.34615384615384615</v>
      </c>
    </row>
    <row r="321" spans="1:12" x14ac:dyDescent="0.25">
      <c r="A321" s="104"/>
      <c r="B321" s="102"/>
      <c r="C321" s="102"/>
      <c r="D321" s="17" t="s">
        <v>602</v>
      </c>
      <c r="E321" s="8" t="s">
        <v>493</v>
      </c>
      <c r="F321" s="5">
        <v>0.7</v>
      </c>
      <c r="G321" s="5">
        <f>подбор!L4</f>
        <v>0.05</v>
      </c>
      <c r="I321" s="5">
        <f>(J321*I2)/F321</f>
        <v>7.4285714285714297</v>
      </c>
      <c r="J321" s="10">
        <f>(G321/100)*J2</f>
        <v>0.04</v>
      </c>
      <c r="K321" s="99"/>
      <c r="L321" s="74">
        <f>K318*F321/I2</f>
        <v>4.8461538461538459E-2</v>
      </c>
    </row>
    <row r="322" spans="1:12" x14ac:dyDescent="0.25">
      <c r="A322" s="105"/>
      <c r="B322" s="101"/>
      <c r="C322" s="101"/>
      <c r="D322" s="16" t="s">
        <v>606</v>
      </c>
      <c r="E322" s="8" t="s">
        <v>186</v>
      </c>
      <c r="K322" s="99"/>
    </row>
    <row r="323" spans="1:12" ht="31.5" customHeight="1" x14ac:dyDescent="0.25">
      <c r="A323" s="103" t="s">
        <v>494</v>
      </c>
      <c r="B323" s="100" t="s">
        <v>495</v>
      </c>
      <c r="C323" s="100" t="s">
        <v>496</v>
      </c>
      <c r="D323" s="15" t="s">
        <v>605</v>
      </c>
      <c r="E323" s="8" t="s">
        <v>497</v>
      </c>
      <c r="F323" s="5">
        <v>0.8</v>
      </c>
      <c r="G323" s="5">
        <f>подбор!I4</f>
        <v>0.4</v>
      </c>
      <c r="H323" s="11"/>
      <c r="I323" s="5">
        <f>J323*I2/F323</f>
        <v>52</v>
      </c>
      <c r="J323" s="5">
        <f>G323/100*J2</f>
        <v>0.32</v>
      </c>
      <c r="K323" s="99">
        <f>подбор!P9</f>
        <v>0</v>
      </c>
      <c r="L323" s="74">
        <f>K323*F323/I2</f>
        <v>0</v>
      </c>
    </row>
    <row r="324" spans="1:12" x14ac:dyDescent="0.25">
      <c r="A324" s="104"/>
      <c r="B324" s="102"/>
      <c r="C324" s="102"/>
      <c r="D324" s="17" t="s">
        <v>600</v>
      </c>
      <c r="E324" s="8" t="s">
        <v>498</v>
      </c>
      <c r="F324" s="5">
        <v>0.9</v>
      </c>
      <c r="G324" s="5">
        <f>подбор!G4</f>
        <v>0.7</v>
      </c>
      <c r="I324" s="5">
        <f>J324*I2/F324</f>
        <v>80.888888888888886</v>
      </c>
      <c r="J324" s="5">
        <f>G324/100*J2</f>
        <v>0.55999999999999994</v>
      </c>
      <c r="K324" s="99"/>
      <c r="L324" s="74">
        <f>K323*F324/I2</f>
        <v>0</v>
      </c>
    </row>
    <row r="325" spans="1:12" x14ac:dyDescent="0.25">
      <c r="A325" s="105"/>
      <c r="B325" s="101"/>
      <c r="C325" s="101"/>
      <c r="D325" s="16" t="s">
        <v>601</v>
      </c>
      <c r="E325" s="8" t="s">
        <v>499</v>
      </c>
      <c r="F325" s="5">
        <v>1.3</v>
      </c>
      <c r="G325" s="5">
        <f>подбор!H4</f>
        <v>0.6</v>
      </c>
      <c r="I325" s="5">
        <f>(J325*I2)/F325</f>
        <v>48</v>
      </c>
      <c r="J325" s="10">
        <f>(G325/100)*J2</f>
        <v>0.48</v>
      </c>
      <c r="K325" s="99"/>
      <c r="L325" s="74">
        <f>K323*F325/I2</f>
        <v>0</v>
      </c>
    </row>
    <row r="326" spans="1:12" ht="110.25" customHeight="1" x14ac:dyDescent="0.25">
      <c r="A326" s="100" t="s">
        <v>500</v>
      </c>
      <c r="B326" s="100" t="s">
        <v>501</v>
      </c>
      <c r="C326" s="100" t="s">
        <v>502</v>
      </c>
      <c r="D326" s="15"/>
      <c r="E326" s="8" t="s">
        <v>503</v>
      </c>
      <c r="H326" s="5">
        <f>(H323*F320)</f>
        <v>0</v>
      </c>
      <c r="I326" s="13" t="e">
        <f>H326/K322</f>
        <v>#DIV/0!</v>
      </c>
    </row>
    <row r="327" spans="1:12" x14ac:dyDescent="0.25">
      <c r="A327" s="102"/>
      <c r="B327" s="102"/>
      <c r="C327" s="102"/>
      <c r="D327" s="17"/>
      <c r="E327" s="8" t="s">
        <v>504</v>
      </c>
    </row>
    <row r="328" spans="1:12" x14ac:dyDescent="0.25">
      <c r="A328" s="102"/>
      <c r="B328" s="102"/>
      <c r="C328" s="102"/>
      <c r="D328" s="17"/>
      <c r="E328" s="8" t="s">
        <v>505</v>
      </c>
    </row>
    <row r="329" spans="1:12" x14ac:dyDescent="0.25">
      <c r="A329" s="101"/>
      <c r="B329" s="101"/>
      <c r="C329" s="101"/>
      <c r="D329" s="16"/>
      <c r="E329" s="8" t="s">
        <v>445</v>
      </c>
    </row>
    <row r="330" spans="1:12" ht="94.5" customHeight="1" x14ac:dyDescent="0.25">
      <c r="A330" s="100" t="s">
        <v>506</v>
      </c>
      <c r="B330" s="100" t="s">
        <v>507</v>
      </c>
      <c r="C330" s="100" t="s">
        <v>508</v>
      </c>
      <c r="D330" s="15"/>
      <c r="E330" s="8" t="s">
        <v>509</v>
      </c>
    </row>
    <row r="331" spans="1:12" x14ac:dyDescent="0.25">
      <c r="A331" s="102"/>
      <c r="B331" s="102"/>
      <c r="C331" s="102"/>
      <c r="D331" s="17"/>
      <c r="E331" s="8" t="s">
        <v>510</v>
      </c>
    </row>
    <row r="332" spans="1:12" x14ac:dyDescent="0.25">
      <c r="A332" s="102"/>
      <c r="B332" s="102"/>
      <c r="C332" s="102"/>
      <c r="D332" s="17"/>
      <c r="E332" s="8" t="s">
        <v>511</v>
      </c>
    </row>
    <row r="333" spans="1:12" x14ac:dyDescent="0.25">
      <c r="A333" s="102"/>
      <c r="B333" s="102"/>
      <c r="C333" s="102"/>
      <c r="D333" s="17"/>
      <c r="E333" s="8" t="s">
        <v>214</v>
      </c>
    </row>
    <row r="334" spans="1:12" x14ac:dyDescent="0.25">
      <c r="A334" s="101"/>
      <c r="B334" s="101"/>
      <c r="C334" s="101"/>
      <c r="D334" s="16"/>
      <c r="E334" s="8" t="s">
        <v>227</v>
      </c>
    </row>
    <row r="335" spans="1:12" ht="78.75" customHeight="1" x14ac:dyDescent="0.25">
      <c r="A335" s="100" t="s">
        <v>512</v>
      </c>
      <c r="B335" s="100" t="s">
        <v>513</v>
      </c>
      <c r="C335" s="100" t="s">
        <v>514</v>
      </c>
      <c r="D335" s="15"/>
      <c r="E335" s="8" t="s">
        <v>406</v>
      </c>
    </row>
    <row r="336" spans="1:12" x14ac:dyDescent="0.25">
      <c r="A336" s="102"/>
      <c r="B336" s="102"/>
      <c r="C336" s="102"/>
      <c r="D336" s="17"/>
      <c r="E336" s="8" t="s">
        <v>402</v>
      </c>
    </row>
    <row r="337" spans="1:5" x14ac:dyDescent="0.25">
      <c r="A337" s="102"/>
      <c r="B337" s="102"/>
      <c r="C337" s="102"/>
      <c r="D337" s="17"/>
      <c r="E337" s="8" t="s">
        <v>515</v>
      </c>
    </row>
    <row r="338" spans="1:5" x14ac:dyDescent="0.25">
      <c r="A338" s="102"/>
      <c r="B338" s="102"/>
      <c r="C338" s="102"/>
      <c r="D338" s="17"/>
      <c r="E338" s="8" t="s">
        <v>516</v>
      </c>
    </row>
    <row r="339" spans="1:5" x14ac:dyDescent="0.25">
      <c r="A339" s="102"/>
      <c r="B339" s="102"/>
      <c r="C339" s="102"/>
      <c r="D339" s="17"/>
      <c r="E339" s="8" t="s">
        <v>517</v>
      </c>
    </row>
    <row r="340" spans="1:5" x14ac:dyDescent="0.25">
      <c r="A340" s="102"/>
      <c r="B340" s="102"/>
      <c r="C340" s="102"/>
      <c r="D340" s="17"/>
      <c r="E340" s="8" t="s">
        <v>518</v>
      </c>
    </row>
    <row r="341" spans="1:5" x14ac:dyDescent="0.25">
      <c r="A341" s="102"/>
      <c r="B341" s="102"/>
      <c r="C341" s="102"/>
      <c r="D341" s="17"/>
      <c r="E341" s="8" t="s">
        <v>519</v>
      </c>
    </row>
    <row r="342" spans="1:5" x14ac:dyDescent="0.25">
      <c r="A342" s="102"/>
      <c r="B342" s="102"/>
      <c r="C342" s="102"/>
      <c r="D342" s="17"/>
      <c r="E342" s="8" t="s">
        <v>520</v>
      </c>
    </row>
    <row r="343" spans="1:5" x14ac:dyDescent="0.25">
      <c r="A343" s="101"/>
      <c r="B343" s="101"/>
      <c r="C343" s="101"/>
      <c r="D343" s="16"/>
      <c r="E343" s="8" t="s">
        <v>521</v>
      </c>
    </row>
    <row r="344" spans="1:5" ht="78.75" customHeight="1" x14ac:dyDescent="0.25">
      <c r="A344" s="100" t="s">
        <v>522</v>
      </c>
      <c r="B344" s="100" t="s">
        <v>523</v>
      </c>
      <c r="C344" s="100" t="s">
        <v>524</v>
      </c>
      <c r="D344" s="15"/>
      <c r="E344" s="8" t="s">
        <v>525</v>
      </c>
    </row>
    <row r="345" spans="1:5" x14ac:dyDescent="0.25">
      <c r="A345" s="102"/>
      <c r="B345" s="102"/>
      <c r="C345" s="102"/>
      <c r="D345" s="17"/>
      <c r="E345" s="8" t="s">
        <v>526</v>
      </c>
    </row>
    <row r="346" spans="1:5" x14ac:dyDescent="0.25">
      <c r="A346" s="102"/>
      <c r="B346" s="102"/>
      <c r="C346" s="102"/>
      <c r="D346" s="17"/>
      <c r="E346" s="8" t="s">
        <v>527</v>
      </c>
    </row>
    <row r="347" spans="1:5" x14ac:dyDescent="0.25">
      <c r="A347" s="102"/>
      <c r="B347" s="102"/>
      <c r="C347" s="102"/>
      <c r="D347" s="17"/>
      <c r="E347" s="8" t="s">
        <v>528</v>
      </c>
    </row>
    <row r="348" spans="1:5" x14ac:dyDescent="0.25">
      <c r="A348" s="101"/>
      <c r="B348" s="101"/>
      <c r="C348" s="101"/>
      <c r="D348" s="16"/>
      <c r="E348" s="8" t="s">
        <v>529</v>
      </c>
    </row>
    <row r="349" spans="1:5" ht="78.75" customHeight="1" x14ac:dyDescent="0.25">
      <c r="A349" s="100" t="s">
        <v>530</v>
      </c>
      <c r="B349" s="100" t="s">
        <v>531</v>
      </c>
      <c r="C349" s="100" t="s">
        <v>532</v>
      </c>
      <c r="D349" s="15"/>
      <c r="E349" s="8" t="s">
        <v>533</v>
      </c>
    </row>
    <row r="350" spans="1:5" x14ac:dyDescent="0.25">
      <c r="A350" s="102"/>
      <c r="B350" s="102"/>
      <c r="C350" s="102"/>
      <c r="D350" s="17"/>
      <c r="E350" s="8" t="s">
        <v>148</v>
      </c>
    </row>
    <row r="351" spans="1:5" x14ac:dyDescent="0.25">
      <c r="A351" s="102"/>
      <c r="B351" s="102"/>
      <c r="C351" s="102"/>
      <c r="D351" s="17"/>
      <c r="E351" s="8" t="s">
        <v>534</v>
      </c>
    </row>
    <row r="352" spans="1:5" x14ac:dyDescent="0.25">
      <c r="A352" s="102"/>
      <c r="B352" s="102"/>
      <c r="C352" s="102"/>
      <c r="D352" s="17"/>
      <c r="E352" s="8" t="s">
        <v>535</v>
      </c>
    </row>
    <row r="353" spans="1:5" x14ac:dyDescent="0.25">
      <c r="A353" s="102"/>
      <c r="B353" s="102"/>
      <c r="C353" s="102"/>
      <c r="D353" s="17"/>
      <c r="E353" s="8" t="s">
        <v>536</v>
      </c>
    </row>
    <row r="354" spans="1:5" x14ac:dyDescent="0.25">
      <c r="A354" s="101"/>
      <c r="B354" s="101"/>
      <c r="C354" s="101"/>
      <c r="D354" s="16"/>
      <c r="E354" s="8" t="s">
        <v>537</v>
      </c>
    </row>
    <row r="355" spans="1:5" ht="63" customHeight="1" x14ac:dyDescent="0.25">
      <c r="A355" s="100" t="s">
        <v>538</v>
      </c>
      <c r="B355" s="100" t="s">
        <v>539</v>
      </c>
      <c r="C355" s="100" t="s">
        <v>540</v>
      </c>
      <c r="D355" s="15"/>
      <c r="E355" s="8" t="s">
        <v>541</v>
      </c>
    </row>
    <row r="356" spans="1:5" x14ac:dyDescent="0.25">
      <c r="A356" s="102"/>
      <c r="B356" s="102"/>
      <c r="C356" s="102"/>
      <c r="D356" s="17"/>
      <c r="E356" s="8" t="s">
        <v>542</v>
      </c>
    </row>
    <row r="357" spans="1:5" x14ac:dyDescent="0.25">
      <c r="A357" s="102"/>
      <c r="B357" s="102"/>
      <c r="C357" s="102"/>
      <c r="D357" s="17"/>
      <c r="E357" s="8" t="s">
        <v>543</v>
      </c>
    </row>
    <row r="358" spans="1:5" x14ac:dyDescent="0.25">
      <c r="A358" s="102"/>
      <c r="B358" s="102"/>
      <c r="C358" s="102"/>
      <c r="D358" s="17"/>
      <c r="E358" s="8" t="s">
        <v>442</v>
      </c>
    </row>
    <row r="359" spans="1:5" x14ac:dyDescent="0.25">
      <c r="A359" s="102"/>
      <c r="B359" s="102"/>
      <c r="C359" s="102"/>
      <c r="D359" s="17"/>
      <c r="E359" s="8" t="s">
        <v>544</v>
      </c>
    </row>
    <row r="360" spans="1:5" x14ac:dyDescent="0.25">
      <c r="A360" s="101"/>
      <c r="B360" s="101"/>
      <c r="C360" s="101"/>
      <c r="D360" s="16"/>
      <c r="E360" s="8" t="s">
        <v>227</v>
      </c>
    </row>
    <row r="361" spans="1:5" ht="63" customHeight="1" x14ac:dyDescent="0.25">
      <c r="A361" s="100" t="s">
        <v>545</v>
      </c>
      <c r="B361" s="100" t="s">
        <v>546</v>
      </c>
      <c r="C361" s="100" t="s">
        <v>547</v>
      </c>
      <c r="D361" s="15"/>
      <c r="E361" s="8" t="s">
        <v>548</v>
      </c>
    </row>
    <row r="362" spans="1:5" x14ac:dyDescent="0.25">
      <c r="A362" s="102"/>
      <c r="B362" s="102"/>
      <c r="C362" s="102"/>
      <c r="D362" s="17"/>
      <c r="E362" s="8" t="s">
        <v>549</v>
      </c>
    </row>
    <row r="363" spans="1:5" x14ac:dyDescent="0.25">
      <c r="A363" s="102"/>
      <c r="B363" s="102"/>
      <c r="C363" s="102"/>
      <c r="D363" s="17"/>
      <c r="E363" s="8" t="s">
        <v>550</v>
      </c>
    </row>
    <row r="364" spans="1:5" x14ac:dyDescent="0.25">
      <c r="A364" s="101"/>
      <c r="B364" s="101"/>
      <c r="C364" s="101"/>
      <c r="D364" s="16"/>
      <c r="E364" s="8" t="s">
        <v>551</v>
      </c>
    </row>
    <row r="365" spans="1:5" ht="78.75" customHeight="1" x14ac:dyDescent="0.25">
      <c r="A365" s="100" t="s">
        <v>552</v>
      </c>
      <c r="B365" s="100" t="s">
        <v>553</v>
      </c>
      <c r="C365" s="100" t="s">
        <v>554</v>
      </c>
      <c r="D365" s="15"/>
      <c r="E365" s="8" t="s">
        <v>555</v>
      </c>
    </row>
    <row r="366" spans="1:5" x14ac:dyDescent="0.25">
      <c r="A366" s="102"/>
      <c r="B366" s="102"/>
      <c r="C366" s="102"/>
      <c r="D366" s="17"/>
      <c r="E366" s="8" t="s">
        <v>148</v>
      </c>
    </row>
    <row r="367" spans="1:5" x14ac:dyDescent="0.25">
      <c r="A367" s="102"/>
      <c r="B367" s="102"/>
      <c r="C367" s="102"/>
      <c r="D367" s="17"/>
      <c r="E367" s="8" t="s">
        <v>556</v>
      </c>
    </row>
    <row r="368" spans="1:5" x14ac:dyDescent="0.25">
      <c r="A368" s="102"/>
      <c r="B368" s="102"/>
      <c r="C368" s="102"/>
      <c r="D368" s="17"/>
      <c r="E368" s="8" t="s">
        <v>557</v>
      </c>
    </row>
    <row r="369" spans="1:5" x14ac:dyDescent="0.25">
      <c r="A369" s="102"/>
      <c r="B369" s="102"/>
      <c r="C369" s="102"/>
      <c r="D369" s="17"/>
      <c r="E369" s="8" t="s">
        <v>558</v>
      </c>
    </row>
    <row r="370" spans="1:5" x14ac:dyDescent="0.25">
      <c r="A370" s="101"/>
      <c r="B370" s="101"/>
      <c r="C370" s="101"/>
      <c r="D370" s="16"/>
      <c r="E370" s="8" t="s">
        <v>559</v>
      </c>
    </row>
    <row r="371" spans="1:5" ht="31.5" customHeight="1" x14ac:dyDescent="0.25">
      <c r="A371" s="100" t="s">
        <v>560</v>
      </c>
      <c r="B371" s="100" t="s">
        <v>561</v>
      </c>
      <c r="C371" s="100" t="s">
        <v>562</v>
      </c>
      <c r="D371" s="15"/>
      <c r="E371" s="8" t="s">
        <v>563</v>
      </c>
    </row>
    <row r="372" spans="1:5" x14ac:dyDescent="0.25">
      <c r="A372" s="102"/>
      <c r="B372" s="102"/>
      <c r="C372" s="102"/>
      <c r="D372" s="17"/>
      <c r="E372" s="8" t="s">
        <v>564</v>
      </c>
    </row>
    <row r="373" spans="1:5" x14ac:dyDescent="0.25">
      <c r="A373" s="102"/>
      <c r="B373" s="102"/>
      <c r="C373" s="102"/>
      <c r="D373" s="17"/>
      <c r="E373" s="8" t="s">
        <v>521</v>
      </c>
    </row>
    <row r="374" spans="1:5" x14ac:dyDescent="0.25">
      <c r="A374" s="101"/>
      <c r="B374" s="101"/>
      <c r="C374" s="101"/>
      <c r="D374" s="16"/>
      <c r="E374" s="8" t="s">
        <v>565</v>
      </c>
    </row>
    <row r="375" spans="1:5" ht="47.25" customHeight="1" x14ac:dyDescent="0.25">
      <c r="A375" s="100" t="s">
        <v>566</v>
      </c>
      <c r="B375" s="100" t="s">
        <v>567</v>
      </c>
      <c r="C375" s="100" t="s">
        <v>568</v>
      </c>
      <c r="D375" s="15"/>
      <c r="E375" s="8" t="s">
        <v>569</v>
      </c>
    </row>
    <row r="376" spans="1:5" x14ac:dyDescent="0.25">
      <c r="A376" s="102"/>
      <c r="B376" s="102"/>
      <c r="C376" s="102"/>
      <c r="D376" s="17"/>
      <c r="E376" s="8" t="s">
        <v>570</v>
      </c>
    </row>
    <row r="377" spans="1:5" x14ac:dyDescent="0.25">
      <c r="A377" s="102"/>
      <c r="B377" s="102"/>
      <c r="C377" s="102"/>
      <c r="D377" s="17"/>
      <c r="E377" s="8" t="s">
        <v>571</v>
      </c>
    </row>
    <row r="378" spans="1:5" x14ac:dyDescent="0.25">
      <c r="A378" s="101"/>
      <c r="B378" s="101"/>
      <c r="C378" s="101"/>
      <c r="D378" s="16"/>
      <c r="E378" s="8" t="s">
        <v>572</v>
      </c>
    </row>
    <row r="379" spans="1:5" ht="63" customHeight="1" x14ac:dyDescent="0.25">
      <c r="A379" s="100" t="s">
        <v>573</v>
      </c>
      <c r="B379" s="100" t="s">
        <v>574</v>
      </c>
      <c r="C379" s="100" t="s">
        <v>575</v>
      </c>
      <c r="D379" s="15"/>
      <c r="E379" s="8" t="s">
        <v>576</v>
      </c>
    </row>
    <row r="380" spans="1:5" x14ac:dyDescent="0.25">
      <c r="A380" s="102"/>
      <c r="B380" s="102"/>
      <c r="C380" s="102"/>
      <c r="D380" s="17"/>
      <c r="E380" s="8" t="s">
        <v>570</v>
      </c>
    </row>
    <row r="381" spans="1:5" x14ac:dyDescent="0.25">
      <c r="A381" s="102"/>
      <c r="B381" s="102"/>
      <c r="C381" s="102"/>
      <c r="D381" s="17"/>
      <c r="E381" s="8" t="s">
        <v>577</v>
      </c>
    </row>
    <row r="382" spans="1:5" x14ac:dyDescent="0.25">
      <c r="A382" s="102"/>
      <c r="B382" s="102"/>
      <c r="C382" s="102"/>
      <c r="D382" s="17"/>
      <c r="E382" s="8" t="s">
        <v>578</v>
      </c>
    </row>
    <row r="383" spans="1:5" x14ac:dyDescent="0.25">
      <c r="A383" s="101"/>
      <c r="B383" s="101"/>
      <c r="C383" s="101"/>
      <c r="D383" s="16"/>
      <c r="E383" s="8" t="s">
        <v>572</v>
      </c>
    </row>
    <row r="384" spans="1:5" ht="31.5" customHeight="1" x14ac:dyDescent="0.25">
      <c r="A384" s="100" t="s">
        <v>579</v>
      </c>
      <c r="B384" s="100" t="s">
        <v>580</v>
      </c>
      <c r="C384" s="100" t="s">
        <v>581</v>
      </c>
      <c r="D384" s="15"/>
      <c r="E384" s="8" t="s">
        <v>582</v>
      </c>
    </row>
    <row r="385" spans="1:5" x14ac:dyDescent="0.25">
      <c r="A385" s="101"/>
      <c r="B385" s="101"/>
      <c r="C385" s="101"/>
      <c r="D385" s="16"/>
      <c r="E385" s="8" t="s">
        <v>583</v>
      </c>
    </row>
    <row r="386" spans="1:5" ht="31.5" customHeight="1" x14ac:dyDescent="0.25">
      <c r="A386" s="100" t="s">
        <v>584</v>
      </c>
      <c r="B386" s="100" t="s">
        <v>585</v>
      </c>
      <c r="C386" s="100" t="s">
        <v>586</v>
      </c>
      <c r="D386" s="15"/>
      <c r="E386" s="8" t="s">
        <v>587</v>
      </c>
    </row>
    <row r="387" spans="1:5" x14ac:dyDescent="0.25">
      <c r="A387" s="102"/>
      <c r="B387" s="102"/>
      <c r="C387" s="102"/>
      <c r="D387" s="17"/>
      <c r="E387" s="8" t="s">
        <v>165</v>
      </c>
    </row>
    <row r="388" spans="1:5" x14ac:dyDescent="0.25">
      <c r="A388" s="101"/>
      <c r="B388" s="101"/>
      <c r="C388" s="101"/>
      <c r="D388" s="16"/>
      <c r="E388" s="8" t="s">
        <v>588</v>
      </c>
    </row>
    <row r="389" spans="1:5" ht="47.25" customHeight="1" x14ac:dyDescent="0.25">
      <c r="A389" s="100" t="s">
        <v>589</v>
      </c>
      <c r="B389" s="100" t="s">
        <v>590</v>
      </c>
      <c r="C389" s="100" t="s">
        <v>591</v>
      </c>
      <c r="D389" s="15"/>
      <c r="E389" s="8" t="s">
        <v>592</v>
      </c>
    </row>
    <row r="390" spans="1:5" x14ac:dyDescent="0.25">
      <c r="A390" s="102"/>
      <c r="B390" s="102"/>
      <c r="C390" s="102"/>
      <c r="D390" s="17"/>
      <c r="E390" s="8" t="s">
        <v>593</v>
      </c>
    </row>
    <row r="391" spans="1:5" x14ac:dyDescent="0.25">
      <c r="A391" s="102"/>
      <c r="B391" s="102"/>
      <c r="C391" s="102"/>
      <c r="D391" s="17"/>
      <c r="E391" s="8" t="s">
        <v>594</v>
      </c>
    </row>
    <row r="392" spans="1:5" x14ac:dyDescent="0.25">
      <c r="A392" s="102"/>
      <c r="B392" s="102"/>
      <c r="C392" s="102"/>
      <c r="D392" s="17"/>
      <c r="E392" s="8" t="s">
        <v>595</v>
      </c>
    </row>
    <row r="393" spans="1:5" x14ac:dyDescent="0.25">
      <c r="A393" s="101"/>
      <c r="B393" s="101"/>
      <c r="C393" s="101"/>
      <c r="D393" s="16"/>
      <c r="E393" s="8" t="s">
        <v>596</v>
      </c>
    </row>
  </sheetData>
  <mergeCells count="203">
    <mergeCell ref="A119:A122"/>
    <mergeCell ref="B119:B122"/>
    <mergeCell ref="C119:C122"/>
    <mergeCell ref="A123:A127"/>
    <mergeCell ref="B123:B127"/>
    <mergeCell ref="C123:C127"/>
    <mergeCell ref="A107:A112"/>
    <mergeCell ref="B107:B112"/>
    <mergeCell ref="C107:C112"/>
    <mergeCell ref="A113:A118"/>
    <mergeCell ref="B113:B118"/>
    <mergeCell ref="C113:C118"/>
    <mergeCell ref="A137:A139"/>
    <mergeCell ref="B137:B139"/>
    <mergeCell ref="C137:C139"/>
    <mergeCell ref="A140:A143"/>
    <mergeCell ref="B140:B143"/>
    <mergeCell ref="C140:C143"/>
    <mergeCell ref="A128:A131"/>
    <mergeCell ref="B128:B131"/>
    <mergeCell ref="C128:C131"/>
    <mergeCell ref="A132:A136"/>
    <mergeCell ref="B132:B136"/>
    <mergeCell ref="C132:C136"/>
    <mergeCell ref="A157:A159"/>
    <mergeCell ref="B157:B159"/>
    <mergeCell ref="C157:C159"/>
    <mergeCell ref="A160:A164"/>
    <mergeCell ref="B160:B164"/>
    <mergeCell ref="C160:C164"/>
    <mergeCell ref="A144:A148"/>
    <mergeCell ref="B144:B148"/>
    <mergeCell ref="C144:C148"/>
    <mergeCell ref="A149:A156"/>
    <mergeCell ref="B149:B156"/>
    <mergeCell ref="C149:C156"/>
    <mergeCell ref="A175:A177"/>
    <mergeCell ref="B175:B177"/>
    <mergeCell ref="C175:C177"/>
    <mergeCell ref="A178:A182"/>
    <mergeCell ref="B178:B182"/>
    <mergeCell ref="C178:C182"/>
    <mergeCell ref="A165:A168"/>
    <mergeCell ref="B165:B168"/>
    <mergeCell ref="C165:C168"/>
    <mergeCell ref="A169:A174"/>
    <mergeCell ref="B169:B174"/>
    <mergeCell ref="C169:C174"/>
    <mergeCell ref="A192:A199"/>
    <mergeCell ref="B192:B199"/>
    <mergeCell ref="C192:C199"/>
    <mergeCell ref="A200:A204"/>
    <mergeCell ref="B200:B204"/>
    <mergeCell ref="C200:C204"/>
    <mergeCell ref="A183:A186"/>
    <mergeCell ref="B183:B186"/>
    <mergeCell ref="C183:C186"/>
    <mergeCell ref="A187:A191"/>
    <mergeCell ref="B187:B191"/>
    <mergeCell ref="C187:C191"/>
    <mergeCell ref="A213:A215"/>
    <mergeCell ref="B213:B215"/>
    <mergeCell ref="C213:C215"/>
    <mergeCell ref="A216:A220"/>
    <mergeCell ref="B216:B220"/>
    <mergeCell ref="C216:C220"/>
    <mergeCell ref="A205:A207"/>
    <mergeCell ref="B205:B207"/>
    <mergeCell ref="C205:C207"/>
    <mergeCell ref="A208:A212"/>
    <mergeCell ref="B208:B212"/>
    <mergeCell ref="C208:C212"/>
    <mergeCell ref="A227:A231"/>
    <mergeCell ref="B227:B231"/>
    <mergeCell ref="C227:C231"/>
    <mergeCell ref="A232:A235"/>
    <mergeCell ref="B232:B235"/>
    <mergeCell ref="C232:C235"/>
    <mergeCell ref="A221:A223"/>
    <mergeCell ref="B221:B223"/>
    <mergeCell ref="C221:C223"/>
    <mergeCell ref="A224:A226"/>
    <mergeCell ref="B224:B226"/>
    <mergeCell ref="C224:C226"/>
    <mergeCell ref="A247:A250"/>
    <mergeCell ref="B247:B250"/>
    <mergeCell ref="C247:C250"/>
    <mergeCell ref="A251:A256"/>
    <mergeCell ref="B251:B256"/>
    <mergeCell ref="C251:C256"/>
    <mergeCell ref="A236:A241"/>
    <mergeCell ref="B236:B241"/>
    <mergeCell ref="C236:C241"/>
    <mergeCell ref="A242:A246"/>
    <mergeCell ref="B242:B246"/>
    <mergeCell ref="C242:C246"/>
    <mergeCell ref="A269:A271"/>
    <mergeCell ref="B269:B271"/>
    <mergeCell ref="C269:C271"/>
    <mergeCell ref="A272:A276"/>
    <mergeCell ref="B272:B276"/>
    <mergeCell ref="C272:C276"/>
    <mergeCell ref="A257:A263"/>
    <mergeCell ref="B257:B263"/>
    <mergeCell ref="C257:C263"/>
    <mergeCell ref="A264:A268"/>
    <mergeCell ref="B264:B268"/>
    <mergeCell ref="C264:C268"/>
    <mergeCell ref="A290:A293"/>
    <mergeCell ref="B290:B293"/>
    <mergeCell ref="C290:C293"/>
    <mergeCell ref="A294:A298"/>
    <mergeCell ref="B294:B298"/>
    <mergeCell ref="C294:C298"/>
    <mergeCell ref="A277:A282"/>
    <mergeCell ref="B277:B282"/>
    <mergeCell ref="C277:C282"/>
    <mergeCell ref="A283:A289"/>
    <mergeCell ref="B283:B289"/>
    <mergeCell ref="C283:C289"/>
    <mergeCell ref="A308:A311"/>
    <mergeCell ref="B308:B311"/>
    <mergeCell ref="C308:C311"/>
    <mergeCell ref="A312:A317"/>
    <mergeCell ref="B312:B317"/>
    <mergeCell ref="C312:C317"/>
    <mergeCell ref="A299:A302"/>
    <mergeCell ref="B299:B302"/>
    <mergeCell ref="C299:C302"/>
    <mergeCell ref="A303:A306"/>
    <mergeCell ref="B303:B307"/>
    <mergeCell ref="C303:C307"/>
    <mergeCell ref="A326:A329"/>
    <mergeCell ref="B326:B329"/>
    <mergeCell ref="C326:C329"/>
    <mergeCell ref="A330:A334"/>
    <mergeCell ref="B330:B334"/>
    <mergeCell ref="C330:C334"/>
    <mergeCell ref="A318:A322"/>
    <mergeCell ref="B318:B322"/>
    <mergeCell ref="C318:C322"/>
    <mergeCell ref="A323:A325"/>
    <mergeCell ref="B323:B325"/>
    <mergeCell ref="C323:C325"/>
    <mergeCell ref="A349:A354"/>
    <mergeCell ref="B349:B354"/>
    <mergeCell ref="C349:C354"/>
    <mergeCell ref="A355:A360"/>
    <mergeCell ref="B355:B360"/>
    <mergeCell ref="C355:C360"/>
    <mergeCell ref="A335:A343"/>
    <mergeCell ref="B335:B343"/>
    <mergeCell ref="C335:C343"/>
    <mergeCell ref="A344:A348"/>
    <mergeCell ref="B344:B348"/>
    <mergeCell ref="C344:C348"/>
    <mergeCell ref="A371:A374"/>
    <mergeCell ref="B371:B374"/>
    <mergeCell ref="C371:C374"/>
    <mergeCell ref="A375:A378"/>
    <mergeCell ref="B375:B378"/>
    <mergeCell ref="C375:C378"/>
    <mergeCell ref="A361:A364"/>
    <mergeCell ref="B361:B364"/>
    <mergeCell ref="C361:C364"/>
    <mergeCell ref="A365:A370"/>
    <mergeCell ref="B365:B370"/>
    <mergeCell ref="C365:C370"/>
    <mergeCell ref="A386:A388"/>
    <mergeCell ref="B386:B388"/>
    <mergeCell ref="C386:C388"/>
    <mergeCell ref="A389:A393"/>
    <mergeCell ref="B389:B393"/>
    <mergeCell ref="C389:C393"/>
    <mergeCell ref="A379:A383"/>
    <mergeCell ref="B379:B383"/>
    <mergeCell ref="C379:C383"/>
    <mergeCell ref="A384:A385"/>
    <mergeCell ref="B384:B385"/>
    <mergeCell ref="C384:C385"/>
    <mergeCell ref="A78:A83"/>
    <mergeCell ref="B78:B83"/>
    <mergeCell ref="B84:B87"/>
    <mergeCell ref="C78:C83"/>
    <mergeCell ref="C84:C87"/>
    <mergeCell ref="B88:B94"/>
    <mergeCell ref="C88:C94"/>
    <mergeCell ref="A103:A104"/>
    <mergeCell ref="A100:A102"/>
    <mergeCell ref="A97:A99"/>
    <mergeCell ref="A95:A96"/>
    <mergeCell ref="A88:A94"/>
    <mergeCell ref="A84:A87"/>
    <mergeCell ref="K318:K322"/>
    <mergeCell ref="K323:K325"/>
    <mergeCell ref="B103:B104"/>
    <mergeCell ref="C103:C104"/>
    <mergeCell ref="B95:B96"/>
    <mergeCell ref="C95:C96"/>
    <mergeCell ref="B97:B99"/>
    <mergeCell ref="C97:C99"/>
    <mergeCell ref="B100:B102"/>
    <mergeCell ref="C100:C10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2"/>
  <sheetViews>
    <sheetView tabSelected="1" workbookViewId="0">
      <selection activeCell="P19" sqref="P19"/>
    </sheetView>
  </sheetViews>
  <sheetFormatPr defaultRowHeight="15.75" x14ac:dyDescent="0.25"/>
  <cols>
    <col min="1" max="1" width="28.5" bestFit="1" customWidth="1"/>
    <col min="2" max="2" width="6.875" bestFit="1" customWidth="1"/>
    <col min="3" max="6" width="7.875" bestFit="1" customWidth="1"/>
    <col min="7" max="8" width="8.5" customWidth="1"/>
    <col min="9" max="9" width="7.125" bestFit="1" customWidth="1"/>
    <col min="10" max="10" width="10.375" bestFit="1" customWidth="1"/>
    <col min="11" max="11" width="8.625" bestFit="1" customWidth="1"/>
    <col min="12" max="12" width="7.5" bestFit="1" customWidth="1"/>
    <col min="13" max="13" width="7.875" bestFit="1" customWidth="1"/>
    <col min="14" max="14" width="7.875" customWidth="1"/>
    <col min="15" max="16" width="7.875" bestFit="1" customWidth="1"/>
    <col min="17" max="17" width="7.875" hidden="1" customWidth="1"/>
    <col min="18" max="18" width="15.25" customWidth="1"/>
    <col min="19" max="19" width="4.875" bestFit="1" customWidth="1"/>
    <col min="20" max="20" width="5.375" bestFit="1" customWidth="1"/>
    <col min="21" max="21" width="5.125" bestFit="1" customWidth="1"/>
    <col min="22" max="22" width="6.375" bestFit="1" customWidth="1"/>
    <col min="23" max="23" width="4.375" bestFit="1" customWidth="1"/>
    <col min="24" max="24" width="4.875" bestFit="1" customWidth="1"/>
    <col min="25" max="25" width="4.375" bestFit="1" customWidth="1"/>
    <col min="26" max="26" width="10.75" customWidth="1"/>
    <col min="27" max="27" width="7.125" bestFit="1" customWidth="1"/>
  </cols>
  <sheetData>
    <row r="1" spans="1:18" ht="16.5" thickBot="1" x14ac:dyDescent="0.3">
      <c r="A1" s="9" t="s">
        <v>642</v>
      </c>
      <c r="B1" s="9" t="s">
        <v>597</v>
      </c>
      <c r="C1" s="9" t="s">
        <v>598</v>
      </c>
      <c r="D1" s="9" t="s">
        <v>599</v>
      </c>
      <c r="E1" s="9" t="s">
        <v>604</v>
      </c>
      <c r="F1" s="9" t="s">
        <v>603</v>
      </c>
      <c r="G1" s="9" t="s">
        <v>600</v>
      </c>
      <c r="H1" s="9" t="s">
        <v>601</v>
      </c>
      <c r="I1" s="9" t="s">
        <v>605</v>
      </c>
      <c r="J1" s="9" t="s">
        <v>609</v>
      </c>
      <c r="K1" s="9" t="s">
        <v>608</v>
      </c>
      <c r="L1" s="40" t="s">
        <v>602</v>
      </c>
      <c r="M1" s="40" t="s">
        <v>606</v>
      </c>
      <c r="N1" s="40" t="s">
        <v>629</v>
      </c>
      <c r="O1" s="40" t="s">
        <v>607</v>
      </c>
      <c r="P1" s="40" t="s">
        <v>630</v>
      </c>
      <c r="Q1" s="41" t="s">
        <v>631</v>
      </c>
    </row>
    <row r="2" spans="1:18" x14ac:dyDescent="0.25">
      <c r="A2" s="4" t="s">
        <v>653</v>
      </c>
      <c r="B2" s="25">
        <f>VLOOKUP(A1,справочник!AA:AR,3,0)</f>
        <v>0.1</v>
      </c>
      <c r="C2" s="57">
        <f>VLOOKUP(A1,справочник!AA:AR,4,0)</f>
        <v>0.8</v>
      </c>
      <c r="D2" s="26">
        <f>VLOOKUP(A1,справочник!AA:AR,5,0)</f>
        <v>0.5</v>
      </c>
      <c r="E2" s="26">
        <f>VLOOKUP(A1,справочник!AA:AR,6,0)</f>
        <v>0</v>
      </c>
      <c r="F2" s="26">
        <f>VLOOKUP(A1,справочник!AA:AR,7,0)</f>
        <v>0</v>
      </c>
      <c r="G2" s="26">
        <f>VLOOKUP(A1,справочник!AA:AR,8,0)</f>
        <v>0.7</v>
      </c>
      <c r="H2" s="26">
        <f>VLOOKUP(A1,справочник!AA:AR,9,0)</f>
        <v>0.6</v>
      </c>
      <c r="I2" s="26">
        <f>VLOOKUP(A1,справочник!AA:AR,10,0)</f>
        <v>0.4</v>
      </c>
      <c r="J2" s="26">
        <f>VLOOKUP(A1,справочник!AA:AR,11,0)</f>
        <v>2.5000000000000001E-2</v>
      </c>
      <c r="K2" s="26">
        <f>VLOOKUP(A1,справочник!AA:AR,12,0)</f>
        <v>0</v>
      </c>
      <c r="L2" s="26">
        <f>VLOOKUP(A1,справочник!AA:AR,13,0)</f>
        <v>0</v>
      </c>
      <c r="M2" s="26">
        <f>VLOOKUP(A1,справочник!AA:AR,14,0)</f>
        <v>0</v>
      </c>
      <c r="N2" s="26">
        <f>VLOOKUP(A1,справочник!AA:AR,15,0)</f>
        <v>0</v>
      </c>
      <c r="O2" s="26">
        <f>VLOOKUP(A1,справочник!AA:AR,16,0)</f>
        <v>0</v>
      </c>
      <c r="P2" s="26">
        <f>VLOOKUP(A1,справочник!AA:AR,17,0)</f>
        <v>0</v>
      </c>
      <c r="Q2" s="58">
        <f>VLOOKUP(A1,справочник!AA:AR,18,0)</f>
        <v>0</v>
      </c>
    </row>
    <row r="3" spans="1:18" ht="16.5" thickBot="1" x14ac:dyDescent="0.3">
      <c r="A3" s="4" t="s">
        <v>654</v>
      </c>
      <c r="B3" s="31">
        <f>VLOOKUP(A1,справочник!AT:BK,3,0)</f>
        <v>0.12</v>
      </c>
      <c r="C3" s="59">
        <f>VLOOKUP(A1,справочник!AT:BK,4,0)</f>
        <v>1</v>
      </c>
      <c r="D3" s="59">
        <f>VLOOKUP(A1,справочник!AT:BK,5,0)</f>
        <v>0.65</v>
      </c>
      <c r="E3" s="59">
        <f>VLOOKUP(A1,справочник!AT:BK,6,0)</f>
        <v>1.4999999999999999E-2</v>
      </c>
      <c r="F3" s="59">
        <f>VLOOKUP(A1,справочник!AT:BK,7,0)</f>
        <v>5.0000000000000001E-4</v>
      </c>
      <c r="G3" s="59">
        <f>VLOOKUP(A1,справочник!AT:BK,8,0)</f>
        <v>0.9</v>
      </c>
      <c r="H3" s="59">
        <f>VLOOKUP(A1,справочник!AT:BK,9,0)</f>
        <v>0.8</v>
      </c>
      <c r="I3" s="59">
        <f>VLOOKUP(A1,справочник!AT:BK,10,0)</f>
        <v>0.6</v>
      </c>
      <c r="J3" s="59">
        <f>VLOOKUP(A1,справочник!AT:BK,11,0)</f>
        <v>0.05</v>
      </c>
      <c r="K3" s="59">
        <f>VLOOKUP(A1,справочник!AT:BK,12,0)</f>
        <v>8.0000000000000002E-3</v>
      </c>
      <c r="L3" s="59">
        <f>VLOOKUP(A1,справочник!AT:BK,13,0)</f>
        <v>0.05</v>
      </c>
      <c r="M3" s="59">
        <f>VLOOKUP(A1,справочник!AT:BK,14,0)</f>
        <v>0.01</v>
      </c>
      <c r="N3" s="59">
        <f>VLOOKUP(A1,справочник!AT:BK,15,0)</f>
        <v>0.01</v>
      </c>
      <c r="O3" s="59">
        <f>VLOOKUP(A1,справочник!AT:BK,16,0)</f>
        <v>0.02</v>
      </c>
      <c r="P3" s="59">
        <f>VLOOKUP(A1,справочник!AT:BK,17,0)</f>
        <v>0</v>
      </c>
      <c r="Q3" s="60">
        <f>VLOOKUP(A1,справочник!AT:BK,18,0)</f>
        <v>0.08</v>
      </c>
    </row>
    <row r="4" spans="1:18" s="133" customFormat="1" ht="16.5" thickBot="1" x14ac:dyDescent="0.3">
      <c r="B4" s="134">
        <f t="shared" ref="B4:K4" si="0">IF(B2&gt;0,B2,B3)</f>
        <v>0.1</v>
      </c>
      <c r="C4" s="134">
        <f t="shared" si="0"/>
        <v>0.8</v>
      </c>
      <c r="D4" s="134">
        <f t="shared" si="0"/>
        <v>0.5</v>
      </c>
      <c r="E4" s="134">
        <f t="shared" si="0"/>
        <v>1.4999999999999999E-2</v>
      </c>
      <c r="F4" s="134">
        <f t="shared" si="0"/>
        <v>5.0000000000000001E-4</v>
      </c>
      <c r="G4" s="134">
        <f t="shared" si="0"/>
        <v>0.7</v>
      </c>
      <c r="H4" s="134">
        <f t="shared" si="0"/>
        <v>0.6</v>
      </c>
      <c r="I4" s="134">
        <f t="shared" si="0"/>
        <v>0.4</v>
      </c>
      <c r="J4" s="134">
        <f t="shared" si="0"/>
        <v>2.5000000000000001E-2</v>
      </c>
      <c r="K4" s="134">
        <f t="shared" si="0"/>
        <v>8.0000000000000002E-3</v>
      </c>
      <c r="L4" s="134">
        <f>IF(L2&gt;0,L2,L3)</f>
        <v>0.05</v>
      </c>
      <c r="M4" s="134">
        <f t="shared" ref="M4:Q4" si="1">IF(M2&gt;0,M2,M3)</f>
        <v>0.01</v>
      </c>
      <c r="N4" s="134">
        <f t="shared" si="1"/>
        <v>0.01</v>
      </c>
      <c r="O4" s="134">
        <f t="shared" si="1"/>
        <v>0.02</v>
      </c>
      <c r="P4" s="134">
        <f t="shared" si="1"/>
        <v>0</v>
      </c>
      <c r="Q4" s="134">
        <f t="shared" si="1"/>
        <v>0.08</v>
      </c>
    </row>
    <row r="5" spans="1:18" ht="16.5" thickBot="1" x14ac:dyDescent="0.3">
      <c r="A5" s="117" t="s">
        <v>658</v>
      </c>
      <c r="B5" s="118"/>
      <c r="C5" s="118"/>
      <c r="D5" s="118"/>
      <c r="E5" s="118"/>
      <c r="F5" s="118"/>
      <c r="G5" s="118"/>
      <c r="H5" s="119"/>
      <c r="J5" s="106" t="s">
        <v>663</v>
      </c>
      <c r="K5" s="107"/>
      <c r="L5" s="107"/>
      <c r="M5" s="107"/>
      <c r="N5" s="107"/>
      <c r="O5" s="107"/>
      <c r="P5" s="107"/>
      <c r="Q5" s="108"/>
      <c r="R5" s="61"/>
    </row>
    <row r="6" spans="1:18" x14ac:dyDescent="0.25">
      <c r="A6" s="126"/>
      <c r="B6" s="120" t="s">
        <v>645</v>
      </c>
      <c r="C6" s="120" t="s">
        <v>656</v>
      </c>
      <c r="D6" s="120" t="s">
        <v>646</v>
      </c>
      <c r="E6" s="120" t="s">
        <v>647</v>
      </c>
      <c r="F6" s="120" t="s">
        <v>648</v>
      </c>
      <c r="G6" s="128" t="s">
        <v>657</v>
      </c>
      <c r="H6" s="129"/>
      <c r="J6" s="111"/>
      <c r="K6" s="112"/>
      <c r="L6" s="120" t="s">
        <v>645</v>
      </c>
      <c r="M6" s="120" t="s">
        <v>656</v>
      </c>
      <c r="N6" s="120" t="s">
        <v>646</v>
      </c>
      <c r="O6" s="120" t="s">
        <v>647</v>
      </c>
      <c r="P6" s="120" t="s">
        <v>648</v>
      </c>
      <c r="Q6" s="108" t="s">
        <v>660</v>
      </c>
    </row>
    <row r="7" spans="1:18" ht="16.5" thickBot="1" x14ac:dyDescent="0.3">
      <c r="A7" s="127"/>
      <c r="B7" s="121"/>
      <c r="C7" s="121"/>
      <c r="D7" s="121"/>
      <c r="E7" s="121"/>
      <c r="F7" s="121"/>
      <c r="G7" s="130"/>
      <c r="H7" s="131"/>
      <c r="J7" s="113"/>
      <c r="K7" s="114"/>
      <c r="L7" s="121"/>
      <c r="M7" s="121"/>
      <c r="N7" s="121"/>
      <c r="O7" s="121"/>
      <c r="P7" s="121"/>
      <c r="Q7" s="125"/>
      <c r="R7" s="137" t="s">
        <v>665</v>
      </c>
    </row>
    <row r="8" spans="1:18" ht="16.5" hidden="1" thickBot="1" x14ac:dyDescent="0.3">
      <c r="A8" s="68"/>
      <c r="B8" s="69"/>
      <c r="C8" s="69"/>
      <c r="D8" s="69"/>
      <c r="E8" s="69"/>
      <c r="F8" s="69"/>
      <c r="G8" s="71"/>
      <c r="H8" s="70"/>
      <c r="J8" s="62"/>
      <c r="K8" s="63"/>
      <c r="L8" s="63"/>
      <c r="M8" s="63"/>
      <c r="N8" s="63"/>
      <c r="O8" s="63"/>
      <c r="P8" s="63"/>
      <c r="Q8" s="64"/>
      <c r="R8" s="137"/>
    </row>
    <row r="9" spans="1:18" ht="16.5" thickBot="1" x14ac:dyDescent="0.3">
      <c r="A9" s="67" t="s">
        <v>662</v>
      </c>
      <c r="B9" s="79">
        <f>'ГОСТ 2787-75'!I107</f>
        <v>27.130434782608699</v>
      </c>
      <c r="C9" s="80">
        <f>'ГОСТ 2787-75'!I124</f>
        <v>208</v>
      </c>
      <c r="D9" s="80">
        <f>'ГОСТ 2787-75'!I192</f>
        <v>4.8</v>
      </c>
      <c r="E9" s="80">
        <f>'ГОСТ 2787-75'!I320</f>
        <v>12.48</v>
      </c>
      <c r="F9" s="81">
        <f>'ГОСТ 2787-75'!I325</f>
        <v>48</v>
      </c>
      <c r="G9" s="115">
        <f>(B10+C10+D10+E10+F10)/5</f>
        <v>0.48</v>
      </c>
      <c r="H9" s="116"/>
      <c r="J9" s="122" t="s">
        <v>659</v>
      </c>
      <c r="K9" s="123"/>
      <c r="L9" s="135">
        <v>0</v>
      </c>
      <c r="M9" s="136">
        <v>0</v>
      </c>
      <c r="N9" s="136">
        <v>0</v>
      </c>
      <c r="O9" s="136">
        <v>9</v>
      </c>
      <c r="P9" s="136">
        <v>0</v>
      </c>
      <c r="Q9" s="84"/>
      <c r="R9" s="137"/>
    </row>
    <row r="10" spans="1:18" hidden="1" x14ac:dyDescent="0.25">
      <c r="A10" s="66"/>
      <c r="B10" s="76">
        <f>'ГОСТ 2787-75'!J107</f>
        <v>0.48</v>
      </c>
      <c r="C10" s="77">
        <f>'ГОСТ 2787-75'!J124</f>
        <v>0.48</v>
      </c>
      <c r="D10" s="77">
        <f>'ГОСТ 2787-75'!J192</f>
        <v>0.48</v>
      </c>
      <c r="E10" s="77">
        <f>'ГОСТ 2787-75'!J320</f>
        <v>0.48</v>
      </c>
      <c r="F10" s="78">
        <f>'ГОСТ 2787-75'!J325</f>
        <v>0.48</v>
      </c>
      <c r="G10" s="72"/>
      <c r="H10" s="65"/>
      <c r="J10" s="62"/>
      <c r="K10" s="64"/>
      <c r="L10" s="63"/>
      <c r="M10" s="63"/>
      <c r="N10" s="63"/>
      <c r="O10" s="63"/>
      <c r="P10" s="63"/>
      <c r="Q10" s="64"/>
      <c r="R10" s="137"/>
    </row>
    <row r="11" spans="1:18" x14ac:dyDescent="0.25">
      <c r="J11" s="124" t="s">
        <v>601</v>
      </c>
      <c r="K11" s="125"/>
      <c r="L11" s="89">
        <f>'ГОСТ 2787-75'!L107</f>
        <v>0</v>
      </c>
      <c r="M11" s="82">
        <f>'ГОСТ 2787-75'!L124</f>
        <v>0</v>
      </c>
      <c r="N11" s="82">
        <f>'ГОСТ 2787-75'!L192</f>
        <v>0</v>
      </c>
      <c r="O11" s="82">
        <f>'ГОСТ 2787-75'!L320</f>
        <v>0.34615384615384615</v>
      </c>
      <c r="P11" s="82">
        <f>'ГОСТ 2787-75'!L325</f>
        <v>0</v>
      </c>
      <c r="Q11" s="92">
        <f>P11+O11+N11+M11+L11</f>
        <v>0.34615384615384615</v>
      </c>
      <c r="R11" s="137" t="s">
        <v>666</v>
      </c>
    </row>
    <row r="12" spans="1:18" hidden="1" x14ac:dyDescent="0.25">
      <c r="J12" s="62"/>
      <c r="K12" s="64"/>
      <c r="L12" s="90"/>
      <c r="M12" s="83"/>
      <c r="N12" s="83"/>
      <c r="O12" s="83"/>
      <c r="P12" s="83"/>
      <c r="Q12" s="93"/>
      <c r="R12" s="137" t="s">
        <v>667</v>
      </c>
    </row>
    <row r="13" spans="1:18" x14ac:dyDescent="0.25">
      <c r="J13" s="124" t="s">
        <v>602</v>
      </c>
      <c r="K13" s="125"/>
      <c r="L13" s="90">
        <f>'ГОСТ 2787-75'!L109</f>
        <v>0</v>
      </c>
      <c r="M13" s="83">
        <f>'ГОСТ 2787-75'!L125</f>
        <v>0</v>
      </c>
      <c r="N13" s="83">
        <f>'ГОСТ 2787-75'!L199</f>
        <v>0</v>
      </c>
      <c r="O13" s="83">
        <f>'ГОСТ 2787-75'!L321</f>
        <v>4.8461538461538459E-2</v>
      </c>
      <c r="P13" s="85" t="s">
        <v>643</v>
      </c>
      <c r="Q13" s="93">
        <f>O13+N13+M13+L13</f>
        <v>4.8461538461538459E-2</v>
      </c>
      <c r="R13" s="137" t="s">
        <v>668</v>
      </c>
    </row>
    <row r="14" spans="1:18" x14ac:dyDescent="0.25">
      <c r="J14" s="124" t="s">
        <v>600</v>
      </c>
      <c r="K14" s="125"/>
      <c r="L14" s="90">
        <f>'ГОСТ 2787-75'!L108</f>
        <v>0</v>
      </c>
      <c r="M14" s="83">
        <f>'ГОСТ 2787-75'!L123</f>
        <v>0</v>
      </c>
      <c r="N14" s="83">
        <f>'ГОСТ 2787-75'!L193</f>
        <v>0</v>
      </c>
      <c r="O14" s="83">
        <f>'ГОСТ 2787-75'!L319</f>
        <v>0.13846153846153847</v>
      </c>
      <c r="P14" s="83">
        <f>'ГОСТ 2787-75'!L324</f>
        <v>0</v>
      </c>
      <c r="Q14" s="93">
        <f>P14+O14+N14+M14+L14</f>
        <v>0.13846153846153847</v>
      </c>
      <c r="R14" s="137" t="s">
        <v>669</v>
      </c>
    </row>
    <row r="15" spans="1:18" x14ac:dyDescent="0.25">
      <c r="J15" s="124" t="s">
        <v>598</v>
      </c>
      <c r="K15" s="125"/>
      <c r="L15" s="90">
        <f>'ГОСТ 2787-75'!L110</f>
        <v>0</v>
      </c>
      <c r="M15" s="83">
        <f>'ГОСТ 2787-75'!L127</f>
        <v>0</v>
      </c>
      <c r="N15" s="83">
        <f>'ГОСТ 2787-75'!L195</f>
        <v>0</v>
      </c>
      <c r="O15" s="85" t="s">
        <v>643</v>
      </c>
      <c r="P15" s="85" t="s">
        <v>643</v>
      </c>
      <c r="Q15" s="93">
        <f>N15+M15+L15</f>
        <v>0</v>
      </c>
      <c r="R15" s="137"/>
    </row>
    <row r="16" spans="1:18" x14ac:dyDescent="0.25">
      <c r="J16" s="124" t="s">
        <v>605</v>
      </c>
      <c r="K16" s="125"/>
      <c r="L16" s="87" t="s">
        <v>643</v>
      </c>
      <c r="M16" s="87" t="s">
        <v>643</v>
      </c>
      <c r="N16" s="87" t="s">
        <v>643</v>
      </c>
      <c r="O16" s="88">
        <f>'ГОСТ 2787-75'!L318</f>
        <v>0.10384615384615385</v>
      </c>
      <c r="P16" s="88">
        <f>'ГОСТ 2787-75'!L323</f>
        <v>0</v>
      </c>
      <c r="Q16" s="94">
        <f>P16+O16</f>
        <v>0.10384615384615385</v>
      </c>
      <c r="R16" s="137" t="s">
        <v>670</v>
      </c>
    </row>
    <row r="17" spans="10:17" ht="16.5" thickBot="1" x14ac:dyDescent="0.3">
      <c r="J17" s="109" t="s">
        <v>599</v>
      </c>
      <c r="K17" s="110"/>
      <c r="L17" s="91">
        <f>'ГОСТ 2787-75'!L111</f>
        <v>0</v>
      </c>
      <c r="M17" s="86" t="s">
        <v>643</v>
      </c>
      <c r="N17" s="73">
        <f>'ГОСТ 2787-75'!L194</f>
        <v>0</v>
      </c>
      <c r="O17" s="86" t="s">
        <v>643</v>
      </c>
      <c r="P17" s="86" t="s">
        <v>643</v>
      </c>
      <c r="Q17" s="95">
        <f>N17+L17</f>
        <v>0</v>
      </c>
    </row>
    <row r="21" spans="10:17" ht="16.5" customHeight="1" x14ac:dyDescent="0.25"/>
    <row r="22" spans="10:17" ht="16.5" customHeight="1" x14ac:dyDescent="0.25"/>
  </sheetData>
  <mergeCells count="24">
    <mergeCell ref="G6:H7"/>
    <mergeCell ref="J15:K15"/>
    <mergeCell ref="J16:K16"/>
    <mergeCell ref="B6:B7"/>
    <mergeCell ref="D6:D7"/>
    <mergeCell ref="E6:E7"/>
    <mergeCell ref="F6:F7"/>
    <mergeCell ref="C6:C7"/>
    <mergeCell ref="J5:Q5"/>
    <mergeCell ref="J17:K17"/>
    <mergeCell ref="J6:K7"/>
    <mergeCell ref="G9:H9"/>
    <mergeCell ref="A5:H5"/>
    <mergeCell ref="L6:L7"/>
    <mergeCell ref="M6:M7"/>
    <mergeCell ref="N6:N7"/>
    <mergeCell ref="O6:O7"/>
    <mergeCell ref="P6:P7"/>
    <mergeCell ref="J9:K9"/>
    <mergeCell ref="J11:K11"/>
    <mergeCell ref="J13:K13"/>
    <mergeCell ref="Q6:Q7"/>
    <mergeCell ref="J14:K14"/>
    <mergeCell ref="A6:A7"/>
  </mergeCells>
  <conditionalFormatting sqref="O11">
    <cfRule type="cellIs" dxfId="59" priority="68" operator="greaterThan">
      <formula>$H$4</formula>
    </cfRule>
  </conditionalFormatting>
  <conditionalFormatting sqref="O13">
    <cfRule type="cellIs" dxfId="60" priority="61" operator="greaterThan">
      <formula>$L$4</formula>
    </cfRule>
  </conditionalFormatting>
  <conditionalFormatting sqref="B9:F10">
    <cfRule type="containsErrors" dxfId="117" priority="69">
      <formula>ISERROR(B9)</formula>
    </cfRule>
  </conditionalFormatting>
  <conditionalFormatting sqref="O14">
    <cfRule type="cellIs" dxfId="61" priority="59" operator="greaterThanOrEqual">
      <formula>$G$4</formula>
    </cfRule>
  </conditionalFormatting>
  <conditionalFormatting sqref="O16">
    <cfRule type="cellIs" dxfId="62" priority="58" operator="greaterThanOrEqual">
      <formula>$I$4</formula>
    </cfRule>
  </conditionalFormatting>
  <conditionalFormatting sqref="P11">
    <cfRule type="cellIs" dxfId="63" priority="57" operator="greaterThan">
      <formula>$H$4</formula>
    </cfRule>
  </conditionalFormatting>
  <conditionalFormatting sqref="P14">
    <cfRule type="cellIs" dxfId="64" priority="56" operator="greaterThan">
      <formula>$G$4</formula>
    </cfRule>
  </conditionalFormatting>
  <conditionalFormatting sqref="P16">
    <cfRule type="cellIs" dxfId="65" priority="55" operator="greaterThan">
      <formula>$I$4</formula>
    </cfRule>
  </conditionalFormatting>
  <conditionalFormatting sqref="Q11">
    <cfRule type="cellIs" dxfId="66" priority="54" operator="greaterThan">
      <formula>$H$4</formula>
    </cfRule>
  </conditionalFormatting>
  <conditionalFormatting sqref="Q13">
    <cfRule type="cellIs" dxfId="67" priority="53" operator="greaterThan">
      <formula>$L$4</formula>
    </cfRule>
  </conditionalFormatting>
  <conditionalFormatting sqref="Q14">
    <cfRule type="cellIs" dxfId="68" priority="52" operator="greaterThan">
      <formula>$G$4</formula>
    </cfRule>
  </conditionalFormatting>
  <conditionalFormatting sqref="Q15">
    <cfRule type="cellIs" dxfId="69" priority="51" operator="greaterThan">
      <formula>$C$4</formula>
    </cfRule>
  </conditionalFormatting>
  <conditionalFormatting sqref="Q16">
    <cfRule type="cellIs" dxfId="70" priority="50" operator="greaterThan">
      <formula>$I$4</formula>
    </cfRule>
  </conditionalFormatting>
  <conditionalFormatting sqref="N11">
    <cfRule type="cellIs" dxfId="71" priority="49" operator="greaterThan">
      <formula>$H$4</formula>
    </cfRule>
  </conditionalFormatting>
  <conditionalFormatting sqref="N13">
    <cfRule type="cellIs" dxfId="72" priority="48" operator="greaterThan">
      <formula>$L$4</formula>
    </cfRule>
  </conditionalFormatting>
  <conditionalFormatting sqref="N14">
    <cfRule type="cellIs" dxfId="73" priority="47" operator="greaterThan">
      <formula>$G$4</formula>
    </cfRule>
  </conditionalFormatting>
  <conditionalFormatting sqref="N15">
    <cfRule type="cellIs" dxfId="74" priority="46" operator="greaterThan">
      <formula>$C$4</formula>
    </cfRule>
  </conditionalFormatting>
  <conditionalFormatting sqref="M11">
    <cfRule type="cellIs" dxfId="75" priority="45" operator="greaterThan">
      <formula>$H$4</formula>
    </cfRule>
  </conditionalFormatting>
  <conditionalFormatting sqref="M13">
    <cfRule type="cellIs" dxfId="76" priority="44" operator="greaterThan">
      <formula>$L$4</formula>
    </cfRule>
  </conditionalFormatting>
  <conditionalFormatting sqref="M14">
    <cfRule type="cellIs" dxfId="77" priority="43" operator="greaterThan">
      <formula>$G$4</formula>
    </cfRule>
  </conditionalFormatting>
  <conditionalFormatting sqref="M15">
    <cfRule type="cellIs" dxfId="78" priority="42" operator="greaterThan">
      <formula>$C$4</formula>
    </cfRule>
  </conditionalFormatting>
  <conditionalFormatting sqref="Q17">
    <cfRule type="cellIs" dxfId="79" priority="40" operator="greaterThan">
      <formula>$D$4</formula>
    </cfRule>
  </conditionalFormatting>
  <conditionalFormatting sqref="L11">
    <cfRule type="cellIs" dxfId="116" priority="39" operator="greaterThan">
      <formula>$H$4</formula>
    </cfRule>
  </conditionalFormatting>
  <conditionalFormatting sqref="L13">
    <cfRule type="cellIs" dxfId="80" priority="38" operator="greaterThan">
      <formula>$L$4</formula>
    </cfRule>
  </conditionalFormatting>
  <conditionalFormatting sqref="L14">
    <cfRule type="cellIs" dxfId="81" priority="37" operator="greaterThan">
      <formula>$G$4</formula>
    </cfRule>
  </conditionalFormatting>
  <conditionalFormatting sqref="L15">
    <cfRule type="cellIs" dxfId="82" priority="36" operator="greaterThan">
      <formula>$C$4</formula>
    </cfRule>
  </conditionalFormatting>
  <conditionalFormatting sqref="L17">
    <cfRule type="cellIs" dxfId="83" priority="35" operator="greaterThan">
      <formula>$D$4</formula>
    </cfRule>
  </conditionalFormatting>
  <conditionalFormatting sqref="B2">
    <cfRule type="expression" dxfId="115" priority="32">
      <formula>$B$2=0</formula>
    </cfRule>
  </conditionalFormatting>
  <conditionalFormatting sqref="B3">
    <cfRule type="expression" dxfId="114" priority="31">
      <formula>$B$3=0</formula>
    </cfRule>
  </conditionalFormatting>
  <conditionalFormatting sqref="E2">
    <cfRule type="expression" dxfId="113" priority="30">
      <formula>$E$2=0</formula>
    </cfRule>
  </conditionalFormatting>
  <conditionalFormatting sqref="C2">
    <cfRule type="expression" dxfId="112" priority="29">
      <formula>$C$2=0</formula>
    </cfRule>
  </conditionalFormatting>
  <conditionalFormatting sqref="C3">
    <cfRule type="expression" dxfId="111" priority="28">
      <formula>$C$3=0</formula>
    </cfRule>
  </conditionalFormatting>
  <conditionalFormatting sqref="D2">
    <cfRule type="expression" dxfId="110" priority="27">
      <formula>$D$2=0</formula>
    </cfRule>
  </conditionalFormatting>
  <conditionalFormatting sqref="D3">
    <cfRule type="expression" dxfId="109" priority="26">
      <formula>$D$3=0</formula>
    </cfRule>
  </conditionalFormatting>
  <conditionalFormatting sqref="E3">
    <cfRule type="expression" dxfId="108" priority="25">
      <formula>$E$3=0</formula>
    </cfRule>
  </conditionalFormatting>
  <conditionalFormatting sqref="F2">
    <cfRule type="expression" dxfId="107" priority="24">
      <formula>$F$2=0</formula>
    </cfRule>
  </conditionalFormatting>
  <conditionalFormatting sqref="F3">
    <cfRule type="expression" dxfId="106" priority="23">
      <formula>$F$3=0</formula>
    </cfRule>
  </conditionalFormatting>
  <conditionalFormatting sqref="G2">
    <cfRule type="expression" dxfId="105" priority="22">
      <formula>$G$2=0</formula>
    </cfRule>
  </conditionalFormatting>
  <conditionalFormatting sqref="G3">
    <cfRule type="expression" dxfId="104" priority="21">
      <formula>$G$3=0</formula>
    </cfRule>
  </conditionalFormatting>
  <conditionalFormatting sqref="H2">
    <cfRule type="expression" dxfId="103" priority="20">
      <formula>$H$2=0</formula>
    </cfRule>
  </conditionalFormatting>
  <conditionalFormatting sqref="H3">
    <cfRule type="expression" dxfId="102" priority="19">
      <formula>$H$3=0</formula>
    </cfRule>
  </conditionalFormatting>
  <conditionalFormatting sqref="I2">
    <cfRule type="expression" dxfId="101" priority="18">
      <formula>$I$2=0</formula>
    </cfRule>
  </conditionalFormatting>
  <conditionalFormatting sqref="I3">
    <cfRule type="expression" dxfId="100" priority="17">
      <formula>$I$3=0</formula>
    </cfRule>
  </conditionalFormatting>
  <conditionalFormatting sqref="J2">
    <cfRule type="expression" dxfId="99" priority="16">
      <formula>$J$2=0</formula>
    </cfRule>
  </conditionalFormatting>
  <conditionalFormatting sqref="J3">
    <cfRule type="expression" dxfId="98" priority="15">
      <formula>$J$3=0</formula>
    </cfRule>
  </conditionalFormatting>
  <conditionalFormatting sqref="K2">
    <cfRule type="expression" dxfId="97" priority="14">
      <formula>$K$2=0</formula>
    </cfRule>
  </conditionalFormatting>
  <conditionalFormatting sqref="K3">
    <cfRule type="expression" dxfId="96" priority="13">
      <formula>$K$3=0</formula>
    </cfRule>
  </conditionalFormatting>
  <conditionalFormatting sqref="L2">
    <cfRule type="expression" dxfId="95" priority="12">
      <formula>$L$2=0</formula>
    </cfRule>
  </conditionalFormatting>
  <conditionalFormatting sqref="L3">
    <cfRule type="expression" dxfId="94" priority="11">
      <formula>$L$3=0</formula>
    </cfRule>
  </conditionalFormatting>
  <conditionalFormatting sqref="M2">
    <cfRule type="expression" dxfId="93" priority="10">
      <formula>$M$2=0</formula>
    </cfRule>
  </conditionalFormatting>
  <conditionalFormatting sqref="M3">
    <cfRule type="expression" dxfId="92" priority="9">
      <formula>$M$3=0</formula>
    </cfRule>
  </conditionalFormatting>
  <conditionalFormatting sqref="N2">
    <cfRule type="expression" dxfId="91" priority="8">
      <formula>$N$2=0</formula>
    </cfRule>
  </conditionalFormatting>
  <conditionalFormatting sqref="N3">
    <cfRule type="expression" dxfId="90" priority="7">
      <formula>$N$3=0</formula>
    </cfRule>
  </conditionalFormatting>
  <conditionalFormatting sqref="O2">
    <cfRule type="expression" dxfId="89" priority="6">
      <formula>$O$2=0</formula>
    </cfRule>
  </conditionalFormatting>
  <conditionalFormatting sqref="O3">
    <cfRule type="expression" dxfId="88" priority="5">
      <formula>$O$3=0</formula>
    </cfRule>
  </conditionalFormatting>
  <conditionalFormatting sqref="P2">
    <cfRule type="expression" dxfId="87" priority="4">
      <formula>$P$2=0</formula>
    </cfRule>
  </conditionalFormatting>
  <conditionalFormatting sqref="P3">
    <cfRule type="expression" dxfId="86" priority="3">
      <formula>$P$3=0</formula>
    </cfRule>
  </conditionalFormatting>
  <conditionalFormatting sqref="Q2">
    <cfRule type="expression" dxfId="85" priority="2">
      <formula>$Q$2=0</formula>
    </cfRule>
  </conditionalFormatting>
  <conditionalFormatting sqref="Q3">
    <cfRule type="expression" dxfId="84" priority="1">
      <formula>$Q$3=0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справочник!$A:$A</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47"/>
  <sheetViews>
    <sheetView topLeftCell="Q1" zoomScaleNormal="100" workbookViewId="0">
      <pane ySplit="1" topLeftCell="A2" activePane="bottomLeft" state="frozen"/>
      <selection pane="bottomLeft" activeCell="AS7" sqref="AS7"/>
    </sheetView>
  </sheetViews>
  <sheetFormatPr defaultRowHeight="16.5" thickBottom="1" x14ac:dyDescent="0.3"/>
  <cols>
    <col min="2" max="2" width="12" style="4" customWidth="1"/>
    <col min="3" max="3" width="4.625" style="27" customWidth="1"/>
    <col min="4" max="6" width="7.5" bestFit="1" customWidth="1"/>
    <col min="7" max="7" width="5.5" bestFit="1" customWidth="1"/>
    <col min="8" max="8" width="5.875" bestFit="1" customWidth="1"/>
    <col min="9" max="10" width="7.5" bestFit="1" customWidth="1"/>
    <col min="11" max="11" width="6.375" bestFit="1" customWidth="1"/>
    <col min="12" max="12" width="8.25" bestFit="1" customWidth="1"/>
    <col min="14" max="14" width="7.5" bestFit="1" customWidth="1"/>
    <col min="15" max="15" width="8.25" bestFit="1" customWidth="1"/>
    <col min="17" max="17" width="5.875" bestFit="1" customWidth="1"/>
    <col min="18" max="18" width="5.5" bestFit="1" customWidth="1"/>
    <col min="19" max="19" width="6.375" bestFit="1" customWidth="1"/>
    <col min="26" max="26" width="3.625" customWidth="1"/>
    <col min="27" max="27" width="14.5" style="51" customWidth="1"/>
    <col min="28" max="28" width="5.125" style="51" customWidth="1"/>
    <col min="29" max="29" width="6.375" customWidth="1"/>
    <col min="30" max="32" width="4.875" bestFit="1" customWidth="1"/>
    <col min="33" max="33" width="1.875" bestFit="1" customWidth="1"/>
    <col min="34" max="36" width="3.875" bestFit="1" customWidth="1"/>
    <col min="37" max="37" width="5.25" bestFit="1" customWidth="1"/>
    <col min="38" max="39" width="5.875" bestFit="1" customWidth="1"/>
    <col min="40" max="40" width="4.875" bestFit="1" customWidth="1"/>
    <col min="41" max="42" width="5.875" bestFit="1" customWidth="1"/>
    <col min="43" max="43" width="2.625" customWidth="1"/>
    <col min="44" max="44" width="4.375" customWidth="1"/>
    <col min="46" max="46" width="14.5" style="51" customWidth="1"/>
    <col min="47" max="47" width="5.125" style="51" customWidth="1"/>
    <col min="48" max="48" width="6.375" customWidth="1"/>
    <col min="49" max="51" width="4.875" bestFit="1" customWidth="1"/>
    <col min="52" max="52" width="1.875" bestFit="1" customWidth="1"/>
    <col min="53" max="53" width="2.875" bestFit="1" customWidth="1"/>
    <col min="54" max="56" width="3.875" bestFit="1" customWidth="1"/>
    <col min="57" max="58" width="5.875" bestFit="1" customWidth="1"/>
    <col min="59" max="59" width="4.875" bestFit="1" customWidth="1"/>
    <col min="60" max="61" width="5.875" bestFit="1" customWidth="1"/>
    <col min="62" max="62" width="2.625" customWidth="1"/>
    <col min="63" max="63" width="4.375" customWidth="1"/>
  </cols>
  <sheetData>
    <row r="1" spans="1:63" thickBot="1" x14ac:dyDescent="0.3">
      <c r="B1" s="34"/>
      <c r="D1" s="9" t="s">
        <v>597</v>
      </c>
      <c r="E1" s="9" t="s">
        <v>598</v>
      </c>
      <c r="F1" s="9" t="s">
        <v>599</v>
      </c>
      <c r="G1" s="9" t="s">
        <v>604</v>
      </c>
      <c r="H1" s="9" t="s">
        <v>603</v>
      </c>
      <c r="I1" s="9" t="s">
        <v>600</v>
      </c>
      <c r="J1" s="9" t="s">
        <v>601</v>
      </c>
      <c r="K1" s="9" t="s">
        <v>605</v>
      </c>
      <c r="L1" s="9" t="s">
        <v>609</v>
      </c>
      <c r="M1" s="9" t="s">
        <v>608</v>
      </c>
      <c r="N1" s="9" t="s">
        <v>602</v>
      </c>
      <c r="O1" s="9" t="s">
        <v>606</v>
      </c>
      <c r="P1" s="9" t="s">
        <v>629</v>
      </c>
      <c r="Q1" s="9" t="s">
        <v>607</v>
      </c>
      <c r="R1" s="9" t="s">
        <v>630</v>
      </c>
      <c r="S1" s="9" t="s">
        <v>631</v>
      </c>
      <c r="AA1" s="48"/>
      <c r="AB1" s="52"/>
      <c r="AC1" s="40" t="s">
        <v>597</v>
      </c>
      <c r="AD1" s="40" t="s">
        <v>598</v>
      </c>
      <c r="AE1" s="40" t="s">
        <v>599</v>
      </c>
      <c r="AF1" s="40" t="s">
        <v>604</v>
      </c>
      <c r="AG1" s="40" t="s">
        <v>603</v>
      </c>
      <c r="AH1" s="40" t="s">
        <v>600</v>
      </c>
      <c r="AI1" s="40" t="s">
        <v>601</v>
      </c>
      <c r="AJ1" s="40" t="s">
        <v>605</v>
      </c>
      <c r="AK1" s="40" t="s">
        <v>609</v>
      </c>
      <c r="AL1" s="40" t="s">
        <v>608</v>
      </c>
      <c r="AM1" s="40" t="s">
        <v>602</v>
      </c>
      <c r="AN1" s="40" t="s">
        <v>606</v>
      </c>
      <c r="AO1" s="40" t="s">
        <v>629</v>
      </c>
      <c r="AP1" s="40" t="s">
        <v>607</v>
      </c>
      <c r="AQ1" s="40" t="s">
        <v>630</v>
      </c>
      <c r="AR1" s="41" t="s">
        <v>631</v>
      </c>
      <c r="AT1" s="48"/>
      <c r="AU1" s="52"/>
      <c r="AV1" s="40" t="s">
        <v>597</v>
      </c>
      <c r="AW1" s="40" t="s">
        <v>598</v>
      </c>
      <c r="AX1" s="40" t="s">
        <v>599</v>
      </c>
      <c r="AY1" s="40" t="s">
        <v>604</v>
      </c>
      <c r="AZ1" s="40" t="s">
        <v>603</v>
      </c>
      <c r="BA1" s="40" t="s">
        <v>600</v>
      </c>
      <c r="BB1" s="40" t="s">
        <v>601</v>
      </c>
      <c r="BC1" s="40" t="s">
        <v>605</v>
      </c>
      <c r="BD1" s="40" t="s">
        <v>609</v>
      </c>
      <c r="BE1" s="40" t="s">
        <v>608</v>
      </c>
      <c r="BF1" s="40" t="s">
        <v>602</v>
      </c>
      <c r="BG1" s="40" t="s">
        <v>606</v>
      </c>
      <c r="BH1" s="40" t="s">
        <v>629</v>
      </c>
      <c r="BI1" s="40" t="s">
        <v>607</v>
      </c>
      <c r="BJ1" s="40" t="s">
        <v>630</v>
      </c>
      <c r="BK1" s="41" t="s">
        <v>631</v>
      </c>
    </row>
    <row r="2" spans="1:63" ht="15.75" x14ac:dyDescent="0.25">
      <c r="A2" s="132">
        <f t="shared" ref="A2" si="0">B2</f>
        <v>10</v>
      </c>
      <c r="B2" s="35">
        <v>10</v>
      </c>
      <c r="C2" s="32" t="s">
        <v>653</v>
      </c>
      <c r="D2" s="28">
        <v>7.0000000000000007E-2</v>
      </c>
      <c r="E2" s="20">
        <v>0.17</v>
      </c>
      <c r="F2" s="20">
        <v>0.35</v>
      </c>
      <c r="G2" s="20"/>
      <c r="H2" s="20"/>
      <c r="I2" s="20"/>
      <c r="J2" s="20"/>
      <c r="K2" s="20"/>
      <c r="L2" s="20"/>
      <c r="M2" s="20"/>
      <c r="N2" s="20"/>
      <c r="O2" s="20"/>
      <c r="P2" s="20"/>
      <c r="Q2" s="20"/>
      <c r="R2" s="20"/>
      <c r="S2" s="21"/>
      <c r="AA2" s="42">
        <f>B2</f>
        <v>10</v>
      </c>
      <c r="AB2" s="53" t="str">
        <f>C2</f>
        <v>мин</v>
      </c>
      <c r="AC2" s="39">
        <f>D2</f>
        <v>7.0000000000000007E-2</v>
      </c>
      <c r="AD2" s="39">
        <f t="shared" ref="AD2:AK2" si="1">E2</f>
        <v>0.17</v>
      </c>
      <c r="AE2" s="39">
        <f t="shared" si="1"/>
        <v>0.35</v>
      </c>
      <c r="AF2" s="39">
        <f t="shared" si="1"/>
        <v>0</v>
      </c>
      <c r="AG2" s="39">
        <f t="shared" si="1"/>
        <v>0</v>
      </c>
      <c r="AH2" s="39">
        <f t="shared" si="1"/>
        <v>0</v>
      </c>
      <c r="AI2" s="39">
        <f t="shared" si="1"/>
        <v>0</v>
      </c>
      <c r="AJ2" s="39">
        <f t="shared" si="1"/>
        <v>0</v>
      </c>
      <c r="AK2" s="39">
        <f t="shared" si="1"/>
        <v>0</v>
      </c>
      <c r="AL2" s="39"/>
      <c r="AM2" s="39"/>
      <c r="AN2" s="39"/>
      <c r="AO2" s="39"/>
      <c r="AP2" s="39"/>
      <c r="AQ2" s="39"/>
      <c r="AR2" s="43"/>
      <c r="AT2" s="49">
        <f>B3</f>
        <v>10</v>
      </c>
      <c r="AU2" s="55" t="str">
        <f t="shared" ref="AU2:BK2" si="2">C3</f>
        <v>мах</v>
      </c>
      <c r="AV2" s="38">
        <f t="shared" si="2"/>
        <v>0.14000000000000001</v>
      </c>
      <c r="AW2" s="38">
        <f t="shared" si="2"/>
        <v>0.37</v>
      </c>
      <c r="AX2" s="38">
        <f t="shared" si="2"/>
        <v>0.65</v>
      </c>
      <c r="AY2" s="38">
        <f t="shared" si="2"/>
        <v>0</v>
      </c>
      <c r="AZ2" s="38">
        <f t="shared" si="2"/>
        <v>0</v>
      </c>
      <c r="BA2" s="38">
        <f t="shared" si="2"/>
        <v>0.15</v>
      </c>
      <c r="BB2" s="38">
        <f t="shared" si="2"/>
        <v>0.3</v>
      </c>
      <c r="BC2" s="38">
        <f t="shared" si="2"/>
        <v>0</v>
      </c>
      <c r="BD2" s="38">
        <f t="shared" si="2"/>
        <v>0</v>
      </c>
      <c r="BE2" s="38">
        <f t="shared" si="2"/>
        <v>0</v>
      </c>
      <c r="BF2" s="38">
        <f t="shared" si="2"/>
        <v>0</v>
      </c>
      <c r="BG2" s="38">
        <f t="shared" si="2"/>
        <v>0</v>
      </c>
      <c r="BH2" s="38">
        <f t="shared" si="2"/>
        <v>0</v>
      </c>
      <c r="BI2" s="38">
        <f t="shared" si="2"/>
        <v>0</v>
      </c>
      <c r="BJ2" s="38">
        <f t="shared" si="2"/>
        <v>0</v>
      </c>
      <c r="BK2" s="44">
        <f t="shared" si="2"/>
        <v>0</v>
      </c>
    </row>
    <row r="3" spans="1:63" thickBot="1" x14ac:dyDescent="0.3">
      <c r="A3" s="132"/>
      <c r="B3" s="35">
        <v>10</v>
      </c>
      <c r="C3" s="33" t="s">
        <v>654</v>
      </c>
      <c r="D3" s="24">
        <v>0.14000000000000001</v>
      </c>
      <c r="E3" s="22">
        <v>0.37</v>
      </c>
      <c r="F3" s="22">
        <v>0.65</v>
      </c>
      <c r="G3" s="22"/>
      <c r="H3" s="22"/>
      <c r="I3" s="22">
        <v>0.15</v>
      </c>
      <c r="J3" s="22">
        <v>0.3</v>
      </c>
      <c r="K3" s="22"/>
      <c r="L3" s="22"/>
      <c r="M3" s="22"/>
      <c r="N3" s="22"/>
      <c r="O3" s="22"/>
      <c r="P3" s="22"/>
      <c r="Q3" s="22"/>
      <c r="R3" s="22"/>
      <c r="S3" s="23"/>
      <c r="AA3" s="42">
        <f>B4</f>
        <v>20</v>
      </c>
      <c r="AB3" s="53" t="str">
        <f>C4</f>
        <v>мин</v>
      </c>
      <c r="AC3" s="39">
        <f>D4</f>
        <v>0.17</v>
      </c>
      <c r="AD3" s="39">
        <f t="shared" ref="AD3:AL3" si="3">E4</f>
        <v>0.17</v>
      </c>
      <c r="AE3" s="39">
        <f t="shared" si="3"/>
        <v>0.35</v>
      </c>
      <c r="AF3" s="39">
        <f t="shared" si="3"/>
        <v>0</v>
      </c>
      <c r="AG3" s="39">
        <f t="shared" si="3"/>
        <v>0</v>
      </c>
      <c r="AH3" s="39">
        <f t="shared" si="3"/>
        <v>0</v>
      </c>
      <c r="AI3" s="39">
        <f t="shared" si="3"/>
        <v>0</v>
      </c>
      <c r="AJ3" s="39">
        <f t="shared" si="3"/>
        <v>0</v>
      </c>
      <c r="AK3" s="39">
        <f t="shared" si="3"/>
        <v>0</v>
      </c>
      <c r="AL3" s="39">
        <f t="shared" si="3"/>
        <v>0</v>
      </c>
      <c r="AM3" s="39">
        <f t="shared" ref="AM3" si="4">N4</f>
        <v>0</v>
      </c>
      <c r="AN3" s="39">
        <f t="shared" ref="AN3" si="5">O4</f>
        <v>0</v>
      </c>
      <c r="AO3" s="39">
        <f t="shared" ref="AO3" si="6">P4</f>
        <v>0</v>
      </c>
      <c r="AP3" s="39">
        <f t="shared" ref="AP3" si="7">Q4</f>
        <v>0</v>
      </c>
      <c r="AQ3" s="39">
        <f t="shared" ref="AQ3" si="8">R4</f>
        <v>0</v>
      </c>
      <c r="AR3" s="39">
        <f t="shared" ref="AR3" si="9">S4</f>
        <v>0</v>
      </c>
      <c r="AT3" s="49">
        <f>B5</f>
        <v>20</v>
      </c>
      <c r="AU3" s="55" t="str">
        <f t="shared" ref="AU3:BK3" si="10">C5</f>
        <v>мах</v>
      </c>
      <c r="AV3" s="38">
        <f t="shared" si="10"/>
        <v>0.24</v>
      </c>
      <c r="AW3" s="38">
        <f t="shared" si="10"/>
        <v>0.37</v>
      </c>
      <c r="AX3" s="38">
        <f t="shared" si="10"/>
        <v>0.65</v>
      </c>
      <c r="AY3" s="38">
        <f t="shared" si="10"/>
        <v>2.5000000000000001E-2</v>
      </c>
      <c r="AZ3" s="38">
        <f t="shared" si="10"/>
        <v>0.03</v>
      </c>
      <c r="BA3" s="38">
        <f t="shared" si="10"/>
        <v>0.25</v>
      </c>
      <c r="BB3" s="38">
        <f t="shared" si="10"/>
        <v>0.25</v>
      </c>
      <c r="BC3" s="38">
        <f t="shared" si="10"/>
        <v>0.3</v>
      </c>
      <c r="BD3" s="38">
        <f t="shared" si="10"/>
        <v>0</v>
      </c>
      <c r="BE3" s="38">
        <f t="shared" si="10"/>
        <v>8.0000000000000002E-3</v>
      </c>
      <c r="BF3" s="38">
        <f t="shared" si="10"/>
        <v>0</v>
      </c>
      <c r="BG3" s="38">
        <f t="shared" si="10"/>
        <v>0</v>
      </c>
      <c r="BH3" s="38">
        <f t="shared" si="10"/>
        <v>0</v>
      </c>
      <c r="BI3" s="38">
        <f t="shared" si="10"/>
        <v>0</v>
      </c>
      <c r="BJ3" s="38">
        <f t="shared" si="10"/>
        <v>0</v>
      </c>
      <c r="BK3" s="44">
        <f t="shared" si="10"/>
        <v>0</v>
      </c>
    </row>
    <row r="4" spans="1:63" ht="15.75" x14ac:dyDescent="0.25">
      <c r="A4" s="132">
        <f t="shared" ref="A4" si="11">B4</f>
        <v>20</v>
      </c>
      <c r="B4" s="35">
        <v>20</v>
      </c>
      <c r="C4" s="32" t="s">
        <v>653</v>
      </c>
      <c r="D4" s="28">
        <v>0.17</v>
      </c>
      <c r="E4" s="20">
        <v>0.17</v>
      </c>
      <c r="F4" s="20">
        <v>0.35</v>
      </c>
      <c r="G4" s="20"/>
      <c r="H4" s="20"/>
      <c r="I4" s="20"/>
      <c r="J4" s="20"/>
      <c r="K4" s="20"/>
      <c r="L4" s="20"/>
      <c r="M4" s="20"/>
      <c r="N4" s="20"/>
      <c r="O4" s="20"/>
      <c r="P4" s="20"/>
      <c r="Q4" s="20"/>
      <c r="R4" s="20"/>
      <c r="S4" s="21"/>
      <c r="AA4" s="42" t="str">
        <f>B6</f>
        <v>12Х18Н10Т</v>
      </c>
      <c r="AB4" s="53" t="str">
        <f>C6</f>
        <v>мин</v>
      </c>
      <c r="AC4" s="39">
        <f>D6</f>
        <v>0</v>
      </c>
      <c r="AD4" s="39">
        <f t="shared" ref="AD4:AR4" si="12">E6</f>
        <v>0</v>
      </c>
      <c r="AE4" s="39">
        <f t="shared" si="12"/>
        <v>0</v>
      </c>
      <c r="AF4" s="39">
        <f t="shared" si="12"/>
        <v>0</v>
      </c>
      <c r="AG4" s="39">
        <f t="shared" si="12"/>
        <v>0</v>
      </c>
      <c r="AH4" s="39">
        <f t="shared" si="12"/>
        <v>17</v>
      </c>
      <c r="AI4" s="39">
        <f t="shared" si="12"/>
        <v>9</v>
      </c>
      <c r="AJ4" s="39">
        <f t="shared" si="12"/>
        <v>0</v>
      </c>
      <c r="AK4" s="39">
        <f t="shared" si="12"/>
        <v>0</v>
      </c>
      <c r="AL4" s="39">
        <f t="shared" si="12"/>
        <v>0</v>
      </c>
      <c r="AM4" s="39">
        <f t="shared" si="12"/>
        <v>0</v>
      </c>
      <c r="AN4" s="39">
        <f t="shared" si="12"/>
        <v>0</v>
      </c>
      <c r="AO4" s="39">
        <f t="shared" si="12"/>
        <v>0</v>
      </c>
      <c r="AP4" s="39">
        <f t="shared" si="12"/>
        <v>0</v>
      </c>
      <c r="AQ4" s="39">
        <f t="shared" si="12"/>
        <v>0</v>
      </c>
      <c r="AR4" s="43">
        <f t="shared" si="12"/>
        <v>0</v>
      </c>
      <c r="AT4" s="49" t="str">
        <f>B7</f>
        <v>12Х18Н10Т</v>
      </c>
      <c r="AU4" s="55" t="str">
        <f t="shared" ref="AU4:BK4" si="13">C7</f>
        <v>мах</v>
      </c>
      <c r="AV4" s="38">
        <f t="shared" si="13"/>
        <v>0.12</v>
      </c>
      <c r="AW4" s="38">
        <f t="shared" si="13"/>
        <v>0.8</v>
      </c>
      <c r="AX4" s="38">
        <f t="shared" si="13"/>
        <v>2</v>
      </c>
      <c r="AY4" s="38">
        <f t="shared" si="13"/>
        <v>3.5000000000000003E-2</v>
      </c>
      <c r="AZ4" s="38">
        <f t="shared" si="13"/>
        <v>0.02</v>
      </c>
      <c r="BA4" s="38">
        <f t="shared" si="13"/>
        <v>19</v>
      </c>
      <c r="BB4" s="38">
        <f t="shared" si="13"/>
        <v>11</v>
      </c>
      <c r="BC4" s="38">
        <f t="shared" si="13"/>
        <v>0</v>
      </c>
      <c r="BD4" s="38">
        <f t="shared" si="13"/>
        <v>0</v>
      </c>
      <c r="BE4" s="38">
        <f t="shared" si="13"/>
        <v>0</v>
      </c>
      <c r="BF4" s="38">
        <f t="shared" si="13"/>
        <v>0</v>
      </c>
      <c r="BG4" s="38">
        <f t="shared" si="13"/>
        <v>0</v>
      </c>
      <c r="BH4" s="38">
        <f t="shared" si="13"/>
        <v>0</v>
      </c>
      <c r="BI4" s="38">
        <f t="shared" si="13"/>
        <v>0.8</v>
      </c>
      <c r="BJ4" s="38">
        <f t="shared" si="13"/>
        <v>0</v>
      </c>
      <c r="BK4" s="44">
        <f t="shared" si="13"/>
        <v>0</v>
      </c>
    </row>
    <row r="5" spans="1:63" thickBot="1" x14ac:dyDescent="0.3">
      <c r="A5" s="132"/>
      <c r="B5" s="35">
        <v>20</v>
      </c>
      <c r="C5" s="33" t="s">
        <v>654</v>
      </c>
      <c r="D5" s="24">
        <v>0.24</v>
      </c>
      <c r="E5" s="22">
        <v>0.37</v>
      </c>
      <c r="F5" s="22">
        <v>0.65</v>
      </c>
      <c r="G5" s="22">
        <v>2.5000000000000001E-2</v>
      </c>
      <c r="H5" s="22">
        <v>0.03</v>
      </c>
      <c r="I5" s="22">
        <v>0.25</v>
      </c>
      <c r="J5" s="22">
        <v>0.25</v>
      </c>
      <c r="K5" s="22">
        <v>0.3</v>
      </c>
      <c r="L5" s="22"/>
      <c r="M5" s="22">
        <v>8.0000000000000002E-3</v>
      </c>
      <c r="N5" s="22"/>
      <c r="O5" s="22"/>
      <c r="P5" s="22"/>
      <c r="Q5" s="22"/>
      <c r="R5" s="22"/>
      <c r="S5" s="23"/>
      <c r="AA5" s="42" t="str">
        <f>B8</f>
        <v>17Г1С</v>
      </c>
      <c r="AB5" s="53" t="str">
        <f>C8</f>
        <v>мин</v>
      </c>
      <c r="AC5" s="39">
        <f>D8</f>
        <v>0</v>
      </c>
      <c r="AD5" s="39">
        <f>E8</f>
        <v>0</v>
      </c>
      <c r="AE5" s="39">
        <f t="shared" ref="AE5:AR5" si="14">F8</f>
        <v>0</v>
      </c>
      <c r="AF5" s="39">
        <f t="shared" si="14"/>
        <v>0</v>
      </c>
      <c r="AG5" s="39">
        <f t="shared" si="14"/>
        <v>0</v>
      </c>
      <c r="AH5" s="39">
        <f t="shared" si="14"/>
        <v>0</v>
      </c>
      <c r="AI5" s="39">
        <f t="shared" si="14"/>
        <v>0</v>
      </c>
      <c r="AJ5" s="39">
        <f t="shared" si="14"/>
        <v>0</v>
      </c>
      <c r="AK5" s="39">
        <f t="shared" si="14"/>
        <v>0</v>
      </c>
      <c r="AL5" s="39">
        <f t="shared" si="14"/>
        <v>0</v>
      </c>
      <c r="AM5" s="39">
        <f t="shared" si="14"/>
        <v>0</v>
      </c>
      <c r="AN5" s="39">
        <f t="shared" si="14"/>
        <v>0</v>
      </c>
      <c r="AO5" s="39">
        <f t="shared" si="14"/>
        <v>0</v>
      </c>
      <c r="AP5" s="39">
        <f t="shared" si="14"/>
        <v>0</v>
      </c>
      <c r="AQ5" s="39">
        <f t="shared" si="14"/>
        <v>0</v>
      </c>
      <c r="AR5" s="43">
        <f t="shared" si="14"/>
        <v>0</v>
      </c>
      <c r="AT5" s="49" t="str">
        <f>B9</f>
        <v>17Г1С</v>
      </c>
      <c r="AU5" s="55" t="str">
        <f t="shared" ref="AU5:BK5" si="15">C9</f>
        <v>мах</v>
      </c>
      <c r="AV5" s="38">
        <f t="shared" si="15"/>
        <v>0.2</v>
      </c>
      <c r="AW5" s="38">
        <f t="shared" si="15"/>
        <v>0.55000000000000004</v>
      </c>
      <c r="AX5" s="38">
        <f t="shared" si="15"/>
        <v>1.6</v>
      </c>
      <c r="AY5" s="38">
        <f t="shared" si="15"/>
        <v>3.5000000000000003E-2</v>
      </c>
      <c r="AZ5" s="38">
        <f t="shared" si="15"/>
        <v>3.5000000000000003E-2</v>
      </c>
      <c r="BA5" s="38">
        <f t="shared" si="15"/>
        <v>0.3</v>
      </c>
      <c r="BB5" s="38">
        <f t="shared" si="15"/>
        <v>0</v>
      </c>
      <c r="BC5" s="38">
        <f t="shared" si="15"/>
        <v>0</v>
      </c>
      <c r="BD5" s="38">
        <f t="shared" si="15"/>
        <v>0.02</v>
      </c>
      <c r="BE5" s="38">
        <f t="shared" si="15"/>
        <v>0</v>
      </c>
      <c r="BF5" s="38">
        <f t="shared" si="15"/>
        <v>0</v>
      </c>
      <c r="BG5" s="38">
        <f t="shared" si="15"/>
        <v>0</v>
      </c>
      <c r="BH5" s="38">
        <f t="shared" si="15"/>
        <v>0</v>
      </c>
      <c r="BI5" s="38">
        <f t="shared" si="15"/>
        <v>0</v>
      </c>
      <c r="BJ5" s="38">
        <f t="shared" si="15"/>
        <v>0</v>
      </c>
      <c r="BK5" s="44">
        <f t="shared" si="15"/>
        <v>0</v>
      </c>
    </row>
    <row r="6" spans="1:63" ht="15.75" x14ac:dyDescent="0.25">
      <c r="A6" s="132" t="str">
        <f t="shared" ref="A6" si="16">B6</f>
        <v>12Х18Н10Т</v>
      </c>
      <c r="B6" s="35" t="s">
        <v>610</v>
      </c>
      <c r="C6" s="32" t="s">
        <v>653</v>
      </c>
      <c r="D6" s="28"/>
      <c r="E6" s="20"/>
      <c r="F6" s="20"/>
      <c r="G6" s="20"/>
      <c r="H6" s="20"/>
      <c r="I6" s="20">
        <v>17</v>
      </c>
      <c r="J6" s="20">
        <v>9</v>
      </c>
      <c r="K6" s="20"/>
      <c r="L6" s="20"/>
      <c r="M6" s="20"/>
      <c r="N6" s="20"/>
      <c r="O6" s="20"/>
      <c r="P6" s="20"/>
      <c r="Q6" s="20"/>
      <c r="R6" s="20"/>
      <c r="S6" s="21"/>
      <c r="AA6" s="42" t="str">
        <f>B10</f>
        <v>Ст1пс</v>
      </c>
      <c r="AB6" s="53" t="str">
        <f t="shared" ref="AB6:AR6" si="17">C10</f>
        <v>мин</v>
      </c>
      <c r="AC6" s="38">
        <f t="shared" si="17"/>
        <v>0.06</v>
      </c>
      <c r="AD6" s="38">
        <f t="shared" si="17"/>
        <v>0.05</v>
      </c>
      <c r="AE6" s="38">
        <f t="shared" si="17"/>
        <v>0.25</v>
      </c>
      <c r="AF6" s="38">
        <f t="shared" si="17"/>
        <v>0</v>
      </c>
      <c r="AG6" s="38">
        <f t="shared" si="17"/>
        <v>0</v>
      </c>
      <c r="AH6" s="38">
        <f t="shared" si="17"/>
        <v>0</v>
      </c>
      <c r="AI6" s="38">
        <f t="shared" si="17"/>
        <v>0</v>
      </c>
      <c r="AJ6" s="38">
        <f t="shared" si="17"/>
        <v>0</v>
      </c>
      <c r="AK6" s="38">
        <f t="shared" si="17"/>
        <v>0</v>
      </c>
      <c r="AL6" s="38">
        <f t="shared" si="17"/>
        <v>0</v>
      </c>
      <c r="AM6" s="38">
        <f t="shared" si="17"/>
        <v>0</v>
      </c>
      <c r="AN6" s="38">
        <f t="shared" si="17"/>
        <v>0</v>
      </c>
      <c r="AO6" s="38">
        <f t="shared" si="17"/>
        <v>0</v>
      </c>
      <c r="AP6" s="38">
        <f t="shared" si="17"/>
        <v>0</v>
      </c>
      <c r="AQ6" s="38">
        <f t="shared" si="17"/>
        <v>0</v>
      </c>
      <c r="AR6" s="44">
        <f t="shared" si="17"/>
        <v>0</v>
      </c>
      <c r="AT6" s="49" t="str">
        <f>B11</f>
        <v>Ст1пс</v>
      </c>
      <c r="AU6" s="55" t="str">
        <f t="shared" ref="AU6:BK6" si="18">C11</f>
        <v>мах</v>
      </c>
      <c r="AV6" s="38">
        <f t="shared" si="18"/>
        <v>0.12</v>
      </c>
      <c r="AW6" s="38">
        <f t="shared" si="18"/>
        <v>0.15</v>
      </c>
      <c r="AX6" s="38">
        <f t="shared" si="18"/>
        <v>0.5</v>
      </c>
      <c r="AY6" s="38">
        <f t="shared" si="18"/>
        <v>0.04</v>
      </c>
      <c r="AZ6" s="38">
        <f t="shared" si="18"/>
        <v>0.05</v>
      </c>
      <c r="BA6" s="38">
        <f t="shared" si="18"/>
        <v>0.3</v>
      </c>
      <c r="BB6" s="38">
        <f t="shared" si="18"/>
        <v>0</v>
      </c>
      <c r="BC6" s="38">
        <f t="shared" si="18"/>
        <v>0</v>
      </c>
      <c r="BD6" s="38">
        <f t="shared" si="18"/>
        <v>0</v>
      </c>
      <c r="BE6" s="38">
        <f t="shared" si="18"/>
        <v>0.01</v>
      </c>
      <c r="BF6" s="38">
        <f t="shared" si="18"/>
        <v>0</v>
      </c>
      <c r="BG6" s="38">
        <f t="shared" si="18"/>
        <v>0</v>
      </c>
      <c r="BH6" s="38">
        <f t="shared" si="18"/>
        <v>0</v>
      </c>
      <c r="BI6" s="38">
        <f t="shared" si="18"/>
        <v>0</v>
      </c>
      <c r="BJ6" s="38">
        <f t="shared" si="18"/>
        <v>0</v>
      </c>
      <c r="BK6" s="44">
        <f t="shared" si="18"/>
        <v>0</v>
      </c>
    </row>
    <row r="7" spans="1:63" thickBot="1" x14ac:dyDescent="0.3">
      <c r="A7" s="132"/>
      <c r="B7" s="35" t="s">
        <v>610</v>
      </c>
      <c r="C7" s="33" t="s">
        <v>654</v>
      </c>
      <c r="D7" s="24">
        <v>0.12</v>
      </c>
      <c r="E7" s="22">
        <v>0.8</v>
      </c>
      <c r="F7" s="22">
        <v>2</v>
      </c>
      <c r="G7" s="22">
        <v>3.5000000000000003E-2</v>
      </c>
      <c r="H7" s="22">
        <v>0.02</v>
      </c>
      <c r="I7" s="22">
        <v>19</v>
      </c>
      <c r="J7" s="22">
        <v>11</v>
      </c>
      <c r="K7" s="22"/>
      <c r="L7" s="22"/>
      <c r="M7" s="22"/>
      <c r="N7" s="22"/>
      <c r="O7" s="22"/>
      <c r="P7" s="22"/>
      <c r="Q7" s="22">
        <v>0.8</v>
      </c>
      <c r="R7" s="22"/>
      <c r="S7" s="23"/>
      <c r="AA7" s="42" t="str">
        <f>B12</f>
        <v>Ст2пс</v>
      </c>
      <c r="AB7" s="53" t="str">
        <f t="shared" ref="AB7:AR7" si="19">C12</f>
        <v>мин</v>
      </c>
      <c r="AC7" s="38">
        <f t="shared" si="19"/>
        <v>0.09</v>
      </c>
      <c r="AD7" s="38">
        <f t="shared" si="19"/>
        <v>0.05</v>
      </c>
      <c r="AE7" s="38">
        <f t="shared" si="19"/>
        <v>0.25</v>
      </c>
      <c r="AF7" s="38">
        <f t="shared" si="19"/>
        <v>0</v>
      </c>
      <c r="AG7" s="38">
        <f t="shared" si="19"/>
        <v>0</v>
      </c>
      <c r="AH7" s="38">
        <f t="shared" si="19"/>
        <v>0</v>
      </c>
      <c r="AI7" s="38">
        <f t="shared" si="19"/>
        <v>0</v>
      </c>
      <c r="AJ7" s="38">
        <f t="shared" si="19"/>
        <v>0</v>
      </c>
      <c r="AK7" s="38">
        <f t="shared" si="19"/>
        <v>0</v>
      </c>
      <c r="AL7" s="38">
        <f t="shared" si="19"/>
        <v>0</v>
      </c>
      <c r="AM7" s="38">
        <f t="shared" si="19"/>
        <v>0</v>
      </c>
      <c r="AN7" s="38">
        <f t="shared" si="19"/>
        <v>0</v>
      </c>
      <c r="AO7" s="38">
        <f t="shared" si="19"/>
        <v>0</v>
      </c>
      <c r="AP7" s="38">
        <f t="shared" si="19"/>
        <v>0</v>
      </c>
      <c r="AQ7" s="38">
        <f t="shared" si="19"/>
        <v>0</v>
      </c>
      <c r="AR7" s="44">
        <f t="shared" si="19"/>
        <v>0</v>
      </c>
      <c r="AT7" s="49" t="str">
        <f>B13</f>
        <v>Ст2пс</v>
      </c>
      <c r="AU7" s="55" t="str">
        <f t="shared" ref="AU7:BK7" si="20">C13</f>
        <v>мах</v>
      </c>
      <c r="AV7" s="38">
        <f t="shared" si="20"/>
        <v>0.15</v>
      </c>
      <c r="AW7" s="38">
        <f t="shared" si="20"/>
        <v>0.15</v>
      </c>
      <c r="AX7" s="38">
        <f t="shared" si="20"/>
        <v>0.5</v>
      </c>
      <c r="AY7" s="38">
        <f t="shared" si="20"/>
        <v>0.04</v>
      </c>
      <c r="AZ7" s="38">
        <f t="shared" si="20"/>
        <v>0.05</v>
      </c>
      <c r="BA7" s="38">
        <f t="shared" si="20"/>
        <v>0.3</v>
      </c>
      <c r="BB7" s="38">
        <f t="shared" si="20"/>
        <v>0</v>
      </c>
      <c r="BC7" s="38">
        <f t="shared" si="20"/>
        <v>0</v>
      </c>
      <c r="BD7" s="38">
        <f t="shared" si="20"/>
        <v>0</v>
      </c>
      <c r="BE7" s="38">
        <f t="shared" si="20"/>
        <v>0.01</v>
      </c>
      <c r="BF7" s="38">
        <f t="shared" si="20"/>
        <v>0</v>
      </c>
      <c r="BG7" s="38">
        <f t="shared" si="20"/>
        <v>0</v>
      </c>
      <c r="BH7" s="38">
        <f t="shared" si="20"/>
        <v>0</v>
      </c>
      <c r="BI7" s="38">
        <f t="shared" si="20"/>
        <v>0</v>
      </c>
      <c r="BJ7" s="38">
        <f t="shared" si="20"/>
        <v>0</v>
      </c>
      <c r="BK7" s="44">
        <f t="shared" si="20"/>
        <v>0</v>
      </c>
    </row>
    <row r="8" spans="1:63" ht="15.75" x14ac:dyDescent="0.25">
      <c r="A8" s="132" t="str">
        <f t="shared" ref="A8" si="21">B8</f>
        <v>17Г1С</v>
      </c>
      <c r="B8" s="35" t="s">
        <v>611</v>
      </c>
      <c r="C8" s="32" t="s">
        <v>653</v>
      </c>
      <c r="D8" s="28"/>
      <c r="E8" s="20"/>
      <c r="F8" s="20"/>
      <c r="G8" s="20"/>
      <c r="H8" s="20"/>
      <c r="I8" s="20"/>
      <c r="J8" s="20"/>
      <c r="K8" s="20"/>
      <c r="L8" s="20"/>
      <c r="M8" s="20"/>
      <c r="N8" s="20"/>
      <c r="O8" s="20"/>
      <c r="P8" s="20"/>
      <c r="Q8" s="20"/>
      <c r="R8" s="20"/>
      <c r="S8" s="21"/>
      <c r="AA8" s="42" t="str">
        <f>B14</f>
        <v>Ст2сп</v>
      </c>
      <c r="AB8" s="53" t="str">
        <f t="shared" ref="AB8:AR8" si="22">C14</f>
        <v>мин</v>
      </c>
      <c r="AC8" s="38">
        <f t="shared" si="22"/>
        <v>0.09</v>
      </c>
      <c r="AD8" s="38">
        <f t="shared" si="22"/>
        <v>0.15</v>
      </c>
      <c r="AE8" s="38">
        <f t="shared" si="22"/>
        <v>0.25</v>
      </c>
      <c r="AF8" s="38">
        <f t="shared" si="22"/>
        <v>0</v>
      </c>
      <c r="AG8" s="38">
        <f t="shared" si="22"/>
        <v>0</v>
      </c>
      <c r="AH8" s="38">
        <f t="shared" si="22"/>
        <v>0</v>
      </c>
      <c r="AI8" s="38">
        <f t="shared" si="22"/>
        <v>0</v>
      </c>
      <c r="AJ8" s="38">
        <f t="shared" si="22"/>
        <v>0</v>
      </c>
      <c r="AK8" s="38">
        <f t="shared" si="22"/>
        <v>0</v>
      </c>
      <c r="AL8" s="38">
        <f t="shared" si="22"/>
        <v>0</v>
      </c>
      <c r="AM8" s="38">
        <f t="shared" si="22"/>
        <v>0</v>
      </c>
      <c r="AN8" s="38">
        <f t="shared" si="22"/>
        <v>0</v>
      </c>
      <c r="AO8" s="38">
        <f t="shared" si="22"/>
        <v>0</v>
      </c>
      <c r="AP8" s="38">
        <f t="shared" si="22"/>
        <v>0</v>
      </c>
      <c r="AQ8" s="38">
        <f t="shared" si="22"/>
        <v>0</v>
      </c>
      <c r="AR8" s="44">
        <f t="shared" si="22"/>
        <v>0</v>
      </c>
      <c r="AT8" s="49" t="str">
        <f>B15</f>
        <v>Ст2сп</v>
      </c>
      <c r="AU8" s="55" t="str">
        <f t="shared" ref="AU8:BK8" si="23">C15</f>
        <v>мах</v>
      </c>
      <c r="AV8" s="38">
        <f t="shared" si="23"/>
        <v>0.15</v>
      </c>
      <c r="AW8" s="38">
        <f t="shared" si="23"/>
        <v>0.3</v>
      </c>
      <c r="AX8" s="38">
        <f t="shared" si="23"/>
        <v>0.5</v>
      </c>
      <c r="AY8" s="38">
        <f t="shared" si="23"/>
        <v>0.04</v>
      </c>
      <c r="AZ8" s="38">
        <f t="shared" si="23"/>
        <v>0.05</v>
      </c>
      <c r="BA8" s="38">
        <f t="shared" si="23"/>
        <v>0.3</v>
      </c>
      <c r="BB8" s="38">
        <f t="shared" si="23"/>
        <v>0</v>
      </c>
      <c r="BC8" s="38">
        <f t="shared" si="23"/>
        <v>0</v>
      </c>
      <c r="BD8" s="38">
        <f t="shared" si="23"/>
        <v>0</v>
      </c>
      <c r="BE8" s="38">
        <f t="shared" si="23"/>
        <v>0.01</v>
      </c>
      <c r="BF8" s="38">
        <f t="shared" si="23"/>
        <v>0</v>
      </c>
      <c r="BG8" s="38">
        <f t="shared" si="23"/>
        <v>0</v>
      </c>
      <c r="BH8" s="38">
        <f t="shared" si="23"/>
        <v>0</v>
      </c>
      <c r="BI8" s="38">
        <f t="shared" si="23"/>
        <v>0</v>
      </c>
      <c r="BJ8" s="38">
        <f t="shared" si="23"/>
        <v>0</v>
      </c>
      <c r="BK8" s="44">
        <f t="shared" si="23"/>
        <v>0</v>
      </c>
    </row>
    <row r="9" spans="1:63" thickBot="1" x14ac:dyDescent="0.3">
      <c r="A9" s="132"/>
      <c r="B9" s="35" t="s">
        <v>611</v>
      </c>
      <c r="C9" s="33" t="s">
        <v>654</v>
      </c>
      <c r="D9" s="24">
        <v>0.2</v>
      </c>
      <c r="E9" s="22">
        <v>0.55000000000000004</v>
      </c>
      <c r="F9" s="22">
        <v>1.6</v>
      </c>
      <c r="G9" s="22">
        <v>3.5000000000000003E-2</v>
      </c>
      <c r="H9" s="22">
        <v>3.5000000000000003E-2</v>
      </c>
      <c r="I9" s="22">
        <v>0.3</v>
      </c>
      <c r="J9" s="22"/>
      <c r="K9" s="22"/>
      <c r="L9" s="22">
        <v>0.02</v>
      </c>
      <c r="M9" s="22"/>
      <c r="N9" s="22"/>
      <c r="O9" s="22"/>
      <c r="P9" s="22"/>
      <c r="Q9" s="22"/>
      <c r="R9" s="22"/>
      <c r="S9" s="23"/>
      <c r="AA9" s="42" t="str">
        <f>B16</f>
        <v>Ст3сп</v>
      </c>
      <c r="AB9" s="53" t="str">
        <f t="shared" ref="AB9:AR9" si="24">C16</f>
        <v>мин</v>
      </c>
      <c r="AC9" s="38">
        <f t="shared" si="24"/>
        <v>0.14000000000000001</v>
      </c>
      <c r="AD9" s="38">
        <f t="shared" si="24"/>
        <v>0.15</v>
      </c>
      <c r="AE9" s="38">
        <f t="shared" si="24"/>
        <v>0.4</v>
      </c>
      <c r="AF9" s="38">
        <f t="shared" si="24"/>
        <v>0</v>
      </c>
      <c r="AG9" s="38">
        <f t="shared" si="24"/>
        <v>0</v>
      </c>
      <c r="AH9" s="38">
        <f t="shared" si="24"/>
        <v>0</v>
      </c>
      <c r="AI9" s="38">
        <f t="shared" si="24"/>
        <v>0</v>
      </c>
      <c r="AJ9" s="38">
        <f t="shared" si="24"/>
        <v>0</v>
      </c>
      <c r="AK9" s="38">
        <f t="shared" si="24"/>
        <v>0</v>
      </c>
      <c r="AL9" s="38">
        <f t="shared" si="24"/>
        <v>0</v>
      </c>
      <c r="AM9" s="38">
        <f t="shared" si="24"/>
        <v>0</v>
      </c>
      <c r="AN9" s="38">
        <f t="shared" si="24"/>
        <v>0</v>
      </c>
      <c r="AO9" s="38">
        <f t="shared" si="24"/>
        <v>0</v>
      </c>
      <c r="AP9" s="38">
        <f t="shared" si="24"/>
        <v>0</v>
      </c>
      <c r="AQ9" s="38">
        <f t="shared" si="24"/>
        <v>0</v>
      </c>
      <c r="AR9" s="44">
        <f t="shared" si="24"/>
        <v>0</v>
      </c>
      <c r="AT9" s="49" t="str">
        <f>B17</f>
        <v>Ст3сп</v>
      </c>
      <c r="AU9" s="55" t="str">
        <f t="shared" ref="AU9:BK9" si="25">C17</f>
        <v>мах</v>
      </c>
      <c r="AV9" s="38">
        <f t="shared" si="25"/>
        <v>0.22</v>
      </c>
      <c r="AW9" s="38">
        <f t="shared" si="25"/>
        <v>0.3</v>
      </c>
      <c r="AX9" s="38">
        <f t="shared" si="25"/>
        <v>0.65</v>
      </c>
      <c r="AY9" s="38">
        <f t="shared" si="25"/>
        <v>0.04</v>
      </c>
      <c r="AZ9" s="38">
        <f t="shared" si="25"/>
        <v>0.05</v>
      </c>
      <c r="BA9" s="38">
        <f t="shared" si="25"/>
        <v>0.3</v>
      </c>
      <c r="BB9" s="38">
        <f t="shared" si="25"/>
        <v>0</v>
      </c>
      <c r="BC9" s="38">
        <f t="shared" si="25"/>
        <v>0</v>
      </c>
      <c r="BD9" s="38">
        <f t="shared" si="25"/>
        <v>0</v>
      </c>
      <c r="BE9" s="38">
        <f t="shared" si="25"/>
        <v>0.01</v>
      </c>
      <c r="BF9" s="38">
        <f t="shared" si="25"/>
        <v>0</v>
      </c>
      <c r="BG9" s="38">
        <f t="shared" si="25"/>
        <v>0</v>
      </c>
      <c r="BH9" s="38">
        <f t="shared" si="25"/>
        <v>0</v>
      </c>
      <c r="BI9" s="38">
        <f t="shared" si="25"/>
        <v>0</v>
      </c>
      <c r="BJ9" s="38">
        <f t="shared" si="25"/>
        <v>0</v>
      </c>
      <c r="BK9" s="44">
        <f t="shared" si="25"/>
        <v>0</v>
      </c>
    </row>
    <row r="10" spans="1:63" ht="15.75" x14ac:dyDescent="0.25">
      <c r="A10" s="132" t="str">
        <f t="shared" ref="A10" si="26">B10</f>
        <v>Ст1пс</v>
      </c>
      <c r="B10" s="35" t="s">
        <v>612</v>
      </c>
      <c r="C10" s="32" t="s">
        <v>653</v>
      </c>
      <c r="D10" s="28">
        <v>0.06</v>
      </c>
      <c r="E10" s="20">
        <v>0.05</v>
      </c>
      <c r="F10" s="20">
        <v>0.25</v>
      </c>
      <c r="G10" s="20"/>
      <c r="H10" s="20"/>
      <c r="I10" s="20"/>
      <c r="J10" s="20"/>
      <c r="K10" s="20"/>
      <c r="L10" s="20"/>
      <c r="M10" s="20"/>
      <c r="N10" s="20"/>
      <c r="O10" s="20"/>
      <c r="P10" s="20"/>
      <c r="Q10" s="20"/>
      <c r="R10" s="20"/>
      <c r="S10" s="21"/>
      <c r="AA10" s="42">
        <f>B18</f>
        <v>35</v>
      </c>
      <c r="AB10" s="53" t="str">
        <f t="shared" ref="AB10:AR10" si="27">C18</f>
        <v>мин</v>
      </c>
      <c r="AC10" s="38">
        <f t="shared" si="27"/>
        <v>0.32</v>
      </c>
      <c r="AD10" s="38">
        <f t="shared" si="27"/>
        <v>0.17</v>
      </c>
      <c r="AE10" s="38">
        <f t="shared" si="27"/>
        <v>0.5</v>
      </c>
      <c r="AF10" s="38">
        <f t="shared" si="27"/>
        <v>0</v>
      </c>
      <c r="AG10" s="38">
        <f t="shared" si="27"/>
        <v>0</v>
      </c>
      <c r="AH10" s="38">
        <f t="shared" si="27"/>
        <v>0</v>
      </c>
      <c r="AI10" s="38">
        <f t="shared" si="27"/>
        <v>0</v>
      </c>
      <c r="AJ10" s="38">
        <f t="shared" si="27"/>
        <v>0</v>
      </c>
      <c r="AK10" s="38">
        <f t="shared" si="27"/>
        <v>0</v>
      </c>
      <c r="AL10" s="38">
        <f t="shared" si="27"/>
        <v>0</v>
      </c>
      <c r="AM10" s="38">
        <f t="shared" si="27"/>
        <v>0</v>
      </c>
      <c r="AN10" s="38">
        <f t="shared" si="27"/>
        <v>0</v>
      </c>
      <c r="AO10" s="38">
        <f t="shared" si="27"/>
        <v>0</v>
      </c>
      <c r="AP10" s="38">
        <f t="shared" si="27"/>
        <v>0</v>
      </c>
      <c r="AQ10" s="38">
        <f t="shared" si="27"/>
        <v>0</v>
      </c>
      <c r="AR10" s="44">
        <f t="shared" si="27"/>
        <v>0</v>
      </c>
      <c r="AT10" s="49">
        <f>B19</f>
        <v>35</v>
      </c>
      <c r="AU10" s="55" t="str">
        <f t="shared" ref="AU10:BK10" si="28">C19</f>
        <v>мах</v>
      </c>
      <c r="AV10" s="38">
        <f t="shared" si="28"/>
        <v>0.4</v>
      </c>
      <c r="AW10" s="38">
        <f t="shared" si="28"/>
        <v>0.37</v>
      </c>
      <c r="AX10" s="38">
        <f t="shared" si="28"/>
        <v>0.8</v>
      </c>
      <c r="AY10" s="38">
        <f t="shared" si="28"/>
        <v>3.5000000000000003E-2</v>
      </c>
      <c r="AZ10" s="38">
        <f t="shared" si="28"/>
        <v>0.04</v>
      </c>
      <c r="BA10" s="38">
        <f t="shared" si="28"/>
        <v>0.25</v>
      </c>
      <c r="BB10" s="38">
        <f t="shared" si="28"/>
        <v>0.3</v>
      </c>
      <c r="BC10" s="38">
        <f t="shared" si="28"/>
        <v>0.3</v>
      </c>
      <c r="BD10" s="38">
        <f t="shared" si="28"/>
        <v>0</v>
      </c>
      <c r="BE10" s="38">
        <f t="shared" si="28"/>
        <v>0</v>
      </c>
      <c r="BF10" s="38">
        <f t="shared" si="28"/>
        <v>0</v>
      </c>
      <c r="BG10" s="38">
        <f t="shared" si="28"/>
        <v>0</v>
      </c>
      <c r="BH10" s="38">
        <f t="shared" si="28"/>
        <v>0</v>
      </c>
      <c r="BI10" s="38">
        <f t="shared" si="28"/>
        <v>0</v>
      </c>
      <c r="BJ10" s="38">
        <f t="shared" si="28"/>
        <v>0</v>
      </c>
      <c r="BK10" s="44">
        <f t="shared" si="28"/>
        <v>0</v>
      </c>
    </row>
    <row r="11" spans="1:63" thickBot="1" x14ac:dyDescent="0.3">
      <c r="A11" s="132"/>
      <c r="B11" s="35" t="s">
        <v>612</v>
      </c>
      <c r="C11" s="33" t="s">
        <v>654</v>
      </c>
      <c r="D11" s="24">
        <v>0.12</v>
      </c>
      <c r="E11" s="22">
        <v>0.15</v>
      </c>
      <c r="F11" s="22">
        <v>0.5</v>
      </c>
      <c r="G11" s="22">
        <v>0.04</v>
      </c>
      <c r="H11" s="22">
        <v>0.05</v>
      </c>
      <c r="I11" s="22">
        <v>0.3</v>
      </c>
      <c r="J11" s="22"/>
      <c r="K11" s="22"/>
      <c r="L11" s="22"/>
      <c r="M11" s="22">
        <v>0.01</v>
      </c>
      <c r="N11" s="22"/>
      <c r="O11" s="22"/>
      <c r="P11" s="22"/>
      <c r="Q11" s="22"/>
      <c r="R11" s="22"/>
      <c r="S11" s="23"/>
      <c r="AA11" s="42" t="str">
        <f>B20</f>
        <v>35 ГС</v>
      </c>
      <c r="AB11" s="53" t="str">
        <f t="shared" ref="AB11:AR11" si="29">C20</f>
        <v>мин</v>
      </c>
      <c r="AC11" s="38">
        <f t="shared" si="29"/>
        <v>0.34</v>
      </c>
      <c r="AD11" s="38">
        <f t="shared" si="29"/>
        <v>0.4</v>
      </c>
      <c r="AE11" s="38">
        <f t="shared" si="29"/>
        <v>1</v>
      </c>
      <c r="AF11" s="38">
        <f t="shared" si="29"/>
        <v>0</v>
      </c>
      <c r="AG11" s="38">
        <f t="shared" si="29"/>
        <v>0</v>
      </c>
      <c r="AH11" s="38">
        <f t="shared" si="29"/>
        <v>0</v>
      </c>
      <c r="AI11" s="38">
        <f t="shared" si="29"/>
        <v>0</v>
      </c>
      <c r="AJ11" s="38">
        <f t="shared" si="29"/>
        <v>0</v>
      </c>
      <c r="AK11" s="38">
        <f t="shared" si="29"/>
        <v>0</v>
      </c>
      <c r="AL11" s="38">
        <f t="shared" si="29"/>
        <v>0</v>
      </c>
      <c r="AM11" s="38">
        <f t="shared" si="29"/>
        <v>0</v>
      </c>
      <c r="AN11" s="38">
        <f t="shared" si="29"/>
        <v>0</v>
      </c>
      <c r="AO11" s="38">
        <f t="shared" si="29"/>
        <v>0</v>
      </c>
      <c r="AP11" s="38">
        <f t="shared" si="29"/>
        <v>0</v>
      </c>
      <c r="AQ11" s="38">
        <f t="shared" si="29"/>
        <v>0</v>
      </c>
      <c r="AR11" s="44">
        <f t="shared" si="29"/>
        <v>0</v>
      </c>
      <c r="AT11" s="49" t="str">
        <f>B21</f>
        <v>36 ГС</v>
      </c>
      <c r="AU11" s="55" t="str">
        <f t="shared" ref="AU11:BK11" si="30">C21</f>
        <v>мах</v>
      </c>
      <c r="AV11" s="38">
        <f t="shared" si="30"/>
        <v>0.4</v>
      </c>
      <c r="AW11" s="38">
        <f t="shared" si="30"/>
        <v>0.6</v>
      </c>
      <c r="AX11" s="38">
        <f t="shared" si="30"/>
        <v>1.4</v>
      </c>
      <c r="AY11" s="38">
        <f t="shared" si="30"/>
        <v>3.5000000000000003E-2</v>
      </c>
      <c r="AZ11" s="38">
        <f t="shared" si="30"/>
        <v>0.03</v>
      </c>
      <c r="BA11" s="38">
        <f t="shared" si="30"/>
        <v>0.3</v>
      </c>
      <c r="BB11" s="38">
        <f t="shared" si="30"/>
        <v>0.3</v>
      </c>
      <c r="BC11" s="38">
        <f t="shared" si="30"/>
        <v>0.3</v>
      </c>
      <c r="BD11" s="38">
        <f t="shared" si="30"/>
        <v>0</v>
      </c>
      <c r="BE11" s="38">
        <f t="shared" si="30"/>
        <v>0</v>
      </c>
      <c r="BF11" s="38">
        <f t="shared" si="30"/>
        <v>0</v>
      </c>
      <c r="BG11" s="38">
        <f t="shared" si="30"/>
        <v>0</v>
      </c>
      <c r="BH11" s="38">
        <f t="shared" si="30"/>
        <v>0</v>
      </c>
      <c r="BI11" s="38">
        <f t="shared" si="30"/>
        <v>0</v>
      </c>
      <c r="BJ11" s="38">
        <f t="shared" si="30"/>
        <v>0</v>
      </c>
      <c r="BK11" s="44">
        <f t="shared" si="30"/>
        <v>0</v>
      </c>
    </row>
    <row r="12" spans="1:63" ht="15.75" x14ac:dyDescent="0.25">
      <c r="A12" s="132" t="str">
        <f t="shared" ref="A12" si="31">B12</f>
        <v>Ст2пс</v>
      </c>
      <c r="B12" s="35" t="s">
        <v>613</v>
      </c>
      <c r="C12" s="32" t="s">
        <v>653</v>
      </c>
      <c r="D12" s="28">
        <v>0.09</v>
      </c>
      <c r="E12" s="20">
        <v>0.05</v>
      </c>
      <c r="F12" s="20">
        <v>0.25</v>
      </c>
      <c r="G12" s="20"/>
      <c r="H12" s="20"/>
      <c r="I12" s="20"/>
      <c r="J12" s="20"/>
      <c r="K12" s="20"/>
      <c r="L12" s="20"/>
      <c r="M12" s="20"/>
      <c r="N12" s="20"/>
      <c r="O12" s="20"/>
      <c r="P12" s="20"/>
      <c r="Q12" s="20"/>
      <c r="R12" s="20"/>
      <c r="S12" s="21"/>
      <c r="AA12" s="42" t="str">
        <f>B22</f>
        <v>65Г</v>
      </c>
      <c r="AB12" s="53" t="str">
        <f t="shared" ref="AB12:AR12" si="32">C22</f>
        <v>мин</v>
      </c>
      <c r="AC12" s="38">
        <f t="shared" si="32"/>
        <v>0.62</v>
      </c>
      <c r="AD12" s="38">
        <f t="shared" si="32"/>
        <v>0.17</v>
      </c>
      <c r="AE12" s="38">
        <f t="shared" si="32"/>
        <v>0.9</v>
      </c>
      <c r="AF12" s="38">
        <f t="shared" si="32"/>
        <v>0</v>
      </c>
      <c r="AG12" s="38">
        <f t="shared" si="32"/>
        <v>0</v>
      </c>
      <c r="AH12" s="38">
        <f t="shared" si="32"/>
        <v>0</v>
      </c>
      <c r="AI12" s="38">
        <f t="shared" si="32"/>
        <v>0</v>
      </c>
      <c r="AJ12" s="38">
        <f t="shared" si="32"/>
        <v>0</v>
      </c>
      <c r="AK12" s="38">
        <f t="shared" si="32"/>
        <v>0.01</v>
      </c>
      <c r="AL12" s="38">
        <f t="shared" si="32"/>
        <v>0</v>
      </c>
      <c r="AM12" s="38">
        <f t="shared" si="32"/>
        <v>0</v>
      </c>
      <c r="AN12" s="38">
        <f t="shared" si="32"/>
        <v>0</v>
      </c>
      <c r="AO12" s="38">
        <f t="shared" si="32"/>
        <v>0</v>
      </c>
      <c r="AP12" s="38">
        <f t="shared" si="32"/>
        <v>0</v>
      </c>
      <c r="AQ12" s="38">
        <f t="shared" si="32"/>
        <v>0</v>
      </c>
      <c r="AR12" s="44">
        <f t="shared" si="32"/>
        <v>0</v>
      </c>
      <c r="AT12" s="49" t="str">
        <f>B23</f>
        <v>65Г</v>
      </c>
      <c r="AU12" s="55" t="str">
        <f t="shared" ref="AU12:BK12" si="33">C23</f>
        <v>мах</v>
      </c>
      <c r="AV12" s="38">
        <f t="shared" si="33"/>
        <v>0.67</v>
      </c>
      <c r="AW12" s="38">
        <f t="shared" si="33"/>
        <v>0.37</v>
      </c>
      <c r="AX12" s="38">
        <f t="shared" si="33"/>
        <v>1.1000000000000001</v>
      </c>
      <c r="AY12" s="38">
        <f t="shared" si="33"/>
        <v>0.02</v>
      </c>
      <c r="AZ12" s="38">
        <f t="shared" si="33"/>
        <v>0.02</v>
      </c>
      <c r="BA12" s="38">
        <f t="shared" si="33"/>
        <v>0.25</v>
      </c>
      <c r="BB12" s="38">
        <f t="shared" si="33"/>
        <v>0.25</v>
      </c>
      <c r="BC12" s="38">
        <f t="shared" si="33"/>
        <v>0.2</v>
      </c>
      <c r="BD12" s="38">
        <f t="shared" si="33"/>
        <v>0.03</v>
      </c>
      <c r="BE12" s="38">
        <f t="shared" si="33"/>
        <v>1.2E-2</v>
      </c>
      <c r="BF12" s="38">
        <f t="shared" si="33"/>
        <v>0</v>
      </c>
      <c r="BG12" s="38">
        <f t="shared" si="33"/>
        <v>0</v>
      </c>
      <c r="BH12" s="38">
        <f t="shared" si="33"/>
        <v>0</v>
      </c>
      <c r="BI12" s="38">
        <f t="shared" si="33"/>
        <v>0</v>
      </c>
      <c r="BJ12" s="38">
        <f t="shared" si="33"/>
        <v>0</v>
      </c>
      <c r="BK12" s="44">
        <f t="shared" si="33"/>
        <v>0</v>
      </c>
    </row>
    <row r="13" spans="1:63" thickBot="1" x14ac:dyDescent="0.3">
      <c r="A13" s="132"/>
      <c r="B13" s="35" t="s">
        <v>613</v>
      </c>
      <c r="C13" s="33" t="s">
        <v>654</v>
      </c>
      <c r="D13" s="24">
        <v>0.15</v>
      </c>
      <c r="E13" s="22">
        <v>0.15</v>
      </c>
      <c r="F13" s="22">
        <v>0.5</v>
      </c>
      <c r="G13" s="22">
        <v>0.04</v>
      </c>
      <c r="H13" s="22">
        <v>0.05</v>
      </c>
      <c r="I13" s="22">
        <v>0.3</v>
      </c>
      <c r="J13" s="22"/>
      <c r="K13" s="22"/>
      <c r="L13" s="22"/>
      <c r="M13" s="22">
        <v>0.01</v>
      </c>
      <c r="N13" s="22"/>
      <c r="O13" s="22"/>
      <c r="P13" s="22"/>
      <c r="Q13" s="22"/>
      <c r="R13" s="22"/>
      <c r="S13" s="23"/>
      <c r="AA13" s="42" t="str">
        <f>B24</f>
        <v>Ст3пс</v>
      </c>
      <c r="AB13" s="53" t="str">
        <f t="shared" ref="AB13:AR13" si="34">C24</f>
        <v>мин</v>
      </c>
      <c r="AC13" s="38">
        <f t="shared" si="34"/>
        <v>0.14000000000000001</v>
      </c>
      <c r="AD13" s="38">
        <f t="shared" si="34"/>
        <v>0.05</v>
      </c>
      <c r="AE13" s="38">
        <f t="shared" si="34"/>
        <v>0.4</v>
      </c>
      <c r="AF13" s="38">
        <f t="shared" si="34"/>
        <v>0</v>
      </c>
      <c r="AG13" s="38">
        <f t="shared" si="34"/>
        <v>0</v>
      </c>
      <c r="AH13" s="38">
        <f t="shared" si="34"/>
        <v>0</v>
      </c>
      <c r="AI13" s="38">
        <f t="shared" si="34"/>
        <v>0</v>
      </c>
      <c r="AJ13" s="38">
        <f t="shared" si="34"/>
        <v>0</v>
      </c>
      <c r="AK13" s="38">
        <f t="shared" si="34"/>
        <v>0</v>
      </c>
      <c r="AL13" s="38">
        <f t="shared" si="34"/>
        <v>0</v>
      </c>
      <c r="AM13" s="38">
        <f t="shared" si="34"/>
        <v>0</v>
      </c>
      <c r="AN13" s="38">
        <f t="shared" si="34"/>
        <v>0</v>
      </c>
      <c r="AO13" s="38">
        <f t="shared" si="34"/>
        <v>0</v>
      </c>
      <c r="AP13" s="38">
        <f t="shared" si="34"/>
        <v>0</v>
      </c>
      <c r="AQ13" s="38">
        <f t="shared" si="34"/>
        <v>0</v>
      </c>
      <c r="AR13" s="44">
        <f t="shared" si="34"/>
        <v>0</v>
      </c>
      <c r="AT13" s="49" t="str">
        <f>B25</f>
        <v>Ст3пс</v>
      </c>
      <c r="AU13" s="55" t="str">
        <f t="shared" ref="AU13:BK13" si="35">C25</f>
        <v>мах</v>
      </c>
      <c r="AV13" s="38">
        <f t="shared" si="35"/>
        <v>0.22</v>
      </c>
      <c r="AW13" s="38">
        <f t="shared" si="35"/>
        <v>0.15</v>
      </c>
      <c r="AX13" s="38">
        <f t="shared" si="35"/>
        <v>0.65</v>
      </c>
      <c r="AY13" s="38">
        <f t="shared" si="35"/>
        <v>0.04</v>
      </c>
      <c r="AZ13" s="38">
        <f t="shared" si="35"/>
        <v>0.05</v>
      </c>
      <c r="BA13" s="38">
        <f t="shared" si="35"/>
        <v>0.3</v>
      </c>
      <c r="BB13" s="38">
        <f t="shared" si="35"/>
        <v>0</v>
      </c>
      <c r="BC13" s="38">
        <f t="shared" si="35"/>
        <v>0</v>
      </c>
      <c r="BD13" s="38">
        <f t="shared" si="35"/>
        <v>0</v>
      </c>
      <c r="BE13" s="38">
        <f t="shared" si="35"/>
        <v>0.01</v>
      </c>
      <c r="BF13" s="38">
        <f t="shared" si="35"/>
        <v>0</v>
      </c>
      <c r="BG13" s="38">
        <f t="shared" si="35"/>
        <v>0</v>
      </c>
      <c r="BH13" s="38">
        <f t="shared" si="35"/>
        <v>0</v>
      </c>
      <c r="BI13" s="38">
        <f t="shared" si="35"/>
        <v>0</v>
      </c>
      <c r="BJ13" s="38">
        <f t="shared" si="35"/>
        <v>0</v>
      </c>
      <c r="BK13" s="44">
        <f t="shared" si="35"/>
        <v>0</v>
      </c>
    </row>
    <row r="14" spans="1:63" ht="15.75" x14ac:dyDescent="0.25">
      <c r="A14" s="132" t="str">
        <f>B14</f>
        <v>Ст2сп</v>
      </c>
      <c r="B14" s="35" t="s">
        <v>614</v>
      </c>
      <c r="C14" s="32" t="s">
        <v>653</v>
      </c>
      <c r="D14" s="28">
        <v>0.09</v>
      </c>
      <c r="E14" s="20">
        <v>0.15</v>
      </c>
      <c r="F14" s="20">
        <v>0.25</v>
      </c>
      <c r="G14" s="20"/>
      <c r="H14" s="20"/>
      <c r="I14" s="20"/>
      <c r="J14" s="20"/>
      <c r="K14" s="20"/>
      <c r="L14" s="20"/>
      <c r="M14" s="20"/>
      <c r="N14" s="20"/>
      <c r="O14" s="20"/>
      <c r="P14" s="20"/>
      <c r="Q14" s="20"/>
      <c r="R14" s="20"/>
      <c r="S14" s="21"/>
      <c r="AA14" s="42" t="str">
        <f>B26</f>
        <v>40Х</v>
      </c>
      <c r="AB14" s="53" t="str">
        <f t="shared" ref="AB14:AR14" si="36">C26</f>
        <v>мин</v>
      </c>
      <c r="AC14" s="38">
        <f t="shared" si="36"/>
        <v>0.36</v>
      </c>
      <c r="AD14" s="38">
        <f t="shared" si="36"/>
        <v>0.17</v>
      </c>
      <c r="AE14" s="38">
        <f t="shared" si="36"/>
        <v>0.5</v>
      </c>
      <c r="AF14" s="38">
        <f t="shared" si="36"/>
        <v>0</v>
      </c>
      <c r="AG14" s="38">
        <f t="shared" si="36"/>
        <v>0</v>
      </c>
      <c r="AH14" s="38">
        <f t="shared" si="36"/>
        <v>0.8</v>
      </c>
      <c r="AI14" s="38">
        <f t="shared" si="36"/>
        <v>0</v>
      </c>
      <c r="AJ14" s="38">
        <f t="shared" si="36"/>
        <v>0</v>
      </c>
      <c r="AK14" s="38">
        <f t="shared" si="36"/>
        <v>0</v>
      </c>
      <c r="AL14" s="38">
        <f t="shared" si="36"/>
        <v>0</v>
      </c>
      <c r="AM14" s="38">
        <f t="shared" si="36"/>
        <v>0</v>
      </c>
      <c r="AN14" s="38">
        <f t="shared" si="36"/>
        <v>0</v>
      </c>
      <c r="AO14" s="38">
        <f t="shared" si="36"/>
        <v>0</v>
      </c>
      <c r="AP14" s="38">
        <f t="shared" si="36"/>
        <v>0</v>
      </c>
      <c r="AQ14" s="38">
        <f t="shared" si="36"/>
        <v>0</v>
      </c>
      <c r="AR14" s="44">
        <f t="shared" si="36"/>
        <v>0</v>
      </c>
      <c r="AS14" s="37"/>
      <c r="AT14" s="49" t="str">
        <f>B27</f>
        <v>40Х</v>
      </c>
      <c r="AU14" s="55" t="str">
        <f t="shared" ref="AU14:BK14" si="37">C27</f>
        <v>мах</v>
      </c>
      <c r="AV14" s="38">
        <f t="shared" si="37"/>
        <v>0.44</v>
      </c>
      <c r="AW14" s="38">
        <f t="shared" si="37"/>
        <v>0.37</v>
      </c>
      <c r="AX14" s="38">
        <f t="shared" si="37"/>
        <v>0.8</v>
      </c>
      <c r="AY14" s="38">
        <f t="shared" si="37"/>
        <v>3.5000000000000003E-2</v>
      </c>
      <c r="AZ14" s="38">
        <f t="shared" si="37"/>
        <v>3.5000000000000003E-2</v>
      </c>
      <c r="BA14" s="38">
        <f t="shared" si="37"/>
        <v>1.1000000000000001</v>
      </c>
      <c r="BB14" s="38">
        <f t="shared" si="37"/>
        <v>0.3</v>
      </c>
      <c r="BC14" s="38">
        <f t="shared" si="37"/>
        <v>0.3</v>
      </c>
      <c r="BD14" s="38">
        <f t="shared" si="37"/>
        <v>0</v>
      </c>
      <c r="BE14" s="38">
        <f t="shared" si="37"/>
        <v>0</v>
      </c>
      <c r="BF14" s="38">
        <f t="shared" si="37"/>
        <v>0</v>
      </c>
      <c r="BG14" s="38">
        <f t="shared" si="37"/>
        <v>0</v>
      </c>
      <c r="BH14" s="38">
        <f t="shared" si="37"/>
        <v>0</v>
      </c>
      <c r="BI14" s="38">
        <f t="shared" si="37"/>
        <v>0</v>
      </c>
      <c r="BJ14" s="38">
        <f t="shared" si="37"/>
        <v>0</v>
      </c>
      <c r="BK14" s="44">
        <f t="shared" si="37"/>
        <v>0</v>
      </c>
    </row>
    <row r="15" spans="1:63" thickBot="1" x14ac:dyDescent="0.3">
      <c r="A15" s="132"/>
      <c r="B15" s="35" t="s">
        <v>614</v>
      </c>
      <c r="C15" s="33" t="s">
        <v>654</v>
      </c>
      <c r="D15" s="24">
        <v>0.15</v>
      </c>
      <c r="E15" s="22">
        <v>0.3</v>
      </c>
      <c r="F15" s="22">
        <v>0.5</v>
      </c>
      <c r="G15" s="22">
        <v>0.04</v>
      </c>
      <c r="H15" s="22">
        <v>0.05</v>
      </c>
      <c r="I15" s="22">
        <v>0.3</v>
      </c>
      <c r="J15" s="22"/>
      <c r="K15" s="22"/>
      <c r="L15" s="22"/>
      <c r="M15" s="22">
        <v>0.01</v>
      </c>
      <c r="N15" s="22"/>
      <c r="O15" s="22"/>
      <c r="P15" s="22"/>
      <c r="Q15" s="22"/>
      <c r="R15" s="22"/>
      <c r="S15" s="23"/>
      <c r="AA15" s="42">
        <f>B28</f>
        <v>45</v>
      </c>
      <c r="AB15" s="53" t="str">
        <f t="shared" ref="AB15:AR15" si="38">C28</f>
        <v>мин</v>
      </c>
      <c r="AC15" s="38">
        <f t="shared" si="38"/>
        <v>0.42</v>
      </c>
      <c r="AD15" s="38">
        <f t="shared" si="38"/>
        <v>0.17</v>
      </c>
      <c r="AE15" s="38">
        <f t="shared" si="38"/>
        <v>0.5</v>
      </c>
      <c r="AF15" s="38">
        <f t="shared" si="38"/>
        <v>0</v>
      </c>
      <c r="AG15" s="38">
        <f t="shared" si="38"/>
        <v>0</v>
      </c>
      <c r="AH15" s="38">
        <f t="shared" si="38"/>
        <v>0</v>
      </c>
      <c r="AI15" s="38">
        <f t="shared" si="38"/>
        <v>0</v>
      </c>
      <c r="AJ15" s="38">
        <f t="shared" si="38"/>
        <v>0</v>
      </c>
      <c r="AK15" s="38">
        <f t="shared" si="38"/>
        <v>0</v>
      </c>
      <c r="AL15" s="38">
        <f t="shared" si="38"/>
        <v>0</v>
      </c>
      <c r="AM15" s="38">
        <f t="shared" si="38"/>
        <v>0</v>
      </c>
      <c r="AN15" s="38">
        <f t="shared" si="38"/>
        <v>0</v>
      </c>
      <c r="AO15" s="38">
        <f t="shared" si="38"/>
        <v>0</v>
      </c>
      <c r="AP15" s="38">
        <f t="shared" si="38"/>
        <v>0</v>
      </c>
      <c r="AQ15" s="38">
        <f t="shared" si="38"/>
        <v>0</v>
      </c>
      <c r="AR15" s="44">
        <f t="shared" si="38"/>
        <v>0</v>
      </c>
      <c r="AS15" s="37">
        <f>V28</f>
        <v>0</v>
      </c>
      <c r="AT15" s="49">
        <f>B29</f>
        <v>45</v>
      </c>
      <c r="AU15" s="55" t="str">
        <f t="shared" ref="AU15:BK15" si="39">C29</f>
        <v>мах</v>
      </c>
      <c r="AV15" s="38">
        <f t="shared" si="39"/>
        <v>0.45</v>
      </c>
      <c r="AW15" s="38">
        <f t="shared" si="39"/>
        <v>0.37</v>
      </c>
      <c r="AX15" s="38">
        <f t="shared" si="39"/>
        <v>0.8</v>
      </c>
      <c r="AY15" s="38">
        <f t="shared" si="39"/>
        <v>0</v>
      </c>
      <c r="AZ15" s="38">
        <f t="shared" si="39"/>
        <v>0</v>
      </c>
      <c r="BA15" s="38">
        <f t="shared" si="39"/>
        <v>0.25</v>
      </c>
      <c r="BB15" s="38">
        <f t="shared" si="39"/>
        <v>0</v>
      </c>
      <c r="BC15" s="38">
        <f t="shared" si="39"/>
        <v>0</v>
      </c>
      <c r="BD15" s="38">
        <f t="shared" si="39"/>
        <v>0</v>
      </c>
      <c r="BE15" s="38">
        <f t="shared" si="39"/>
        <v>0</v>
      </c>
      <c r="BF15" s="38">
        <f t="shared" si="39"/>
        <v>0</v>
      </c>
      <c r="BG15" s="38">
        <f t="shared" si="39"/>
        <v>0</v>
      </c>
      <c r="BH15" s="38">
        <f t="shared" si="39"/>
        <v>0</v>
      </c>
      <c r="BI15" s="38">
        <f t="shared" si="39"/>
        <v>0</v>
      </c>
      <c r="BJ15" s="38">
        <f t="shared" si="39"/>
        <v>0</v>
      </c>
      <c r="BK15" s="44">
        <f t="shared" si="39"/>
        <v>0</v>
      </c>
    </row>
    <row r="16" spans="1:63" ht="15.75" x14ac:dyDescent="0.25">
      <c r="A16" s="132" t="str">
        <f t="shared" ref="A16" si="40">B16</f>
        <v>Ст3сп</v>
      </c>
      <c r="B16" s="35" t="s">
        <v>615</v>
      </c>
      <c r="C16" s="32" t="s">
        <v>653</v>
      </c>
      <c r="D16" s="28">
        <v>0.14000000000000001</v>
      </c>
      <c r="E16" s="20">
        <v>0.15</v>
      </c>
      <c r="F16" s="20">
        <v>0.4</v>
      </c>
      <c r="G16" s="20"/>
      <c r="H16" s="20"/>
      <c r="I16" s="20"/>
      <c r="J16" s="20"/>
      <c r="K16" s="20"/>
      <c r="L16" s="20"/>
      <c r="M16" s="20"/>
      <c r="N16" s="20"/>
      <c r="O16" s="20"/>
      <c r="P16" s="20"/>
      <c r="Q16" s="20"/>
      <c r="R16" s="20"/>
      <c r="S16" s="21"/>
      <c r="AA16" s="42" t="str">
        <f>B30</f>
        <v>09Г2С</v>
      </c>
      <c r="AB16" s="53" t="str">
        <f t="shared" ref="AB16:AR16" si="41">C30</f>
        <v>мин</v>
      </c>
      <c r="AC16" s="38">
        <f t="shared" si="41"/>
        <v>0</v>
      </c>
      <c r="AD16" s="38">
        <f t="shared" si="41"/>
        <v>0.5</v>
      </c>
      <c r="AE16" s="38">
        <f t="shared" si="41"/>
        <v>1.3</v>
      </c>
      <c r="AF16" s="38">
        <f t="shared" si="41"/>
        <v>0</v>
      </c>
      <c r="AG16" s="38">
        <f t="shared" si="41"/>
        <v>0</v>
      </c>
      <c r="AH16" s="38">
        <f t="shared" si="41"/>
        <v>0</v>
      </c>
      <c r="AI16" s="38">
        <f t="shared" si="41"/>
        <v>0</v>
      </c>
      <c r="AJ16" s="38">
        <f t="shared" si="41"/>
        <v>0</v>
      </c>
      <c r="AK16" s="38">
        <f t="shared" si="41"/>
        <v>0</v>
      </c>
      <c r="AL16" s="38">
        <f t="shared" si="41"/>
        <v>0</v>
      </c>
      <c r="AM16" s="38">
        <f t="shared" si="41"/>
        <v>0</v>
      </c>
      <c r="AN16" s="38">
        <f t="shared" si="41"/>
        <v>0</v>
      </c>
      <c r="AO16" s="38">
        <f t="shared" si="41"/>
        <v>0</v>
      </c>
      <c r="AP16" s="38">
        <f t="shared" si="41"/>
        <v>0</v>
      </c>
      <c r="AQ16" s="38">
        <f t="shared" si="41"/>
        <v>0</v>
      </c>
      <c r="AR16" s="44">
        <f t="shared" si="41"/>
        <v>0</v>
      </c>
      <c r="AT16" s="49" t="str">
        <f>B31</f>
        <v>09Г2С</v>
      </c>
      <c r="AU16" s="55" t="str">
        <f t="shared" ref="AU16:BK16" si="42">C31</f>
        <v>мах</v>
      </c>
      <c r="AV16" s="38">
        <f t="shared" si="42"/>
        <v>0.12</v>
      </c>
      <c r="AW16" s="38">
        <f t="shared" si="42"/>
        <v>0.8</v>
      </c>
      <c r="AX16" s="38">
        <f t="shared" si="42"/>
        <v>1.7</v>
      </c>
      <c r="AY16" s="38">
        <f t="shared" si="42"/>
        <v>3.5000000000000003E-2</v>
      </c>
      <c r="AZ16" s="38">
        <f t="shared" si="42"/>
        <v>0.04</v>
      </c>
      <c r="BA16" s="38">
        <f t="shared" si="42"/>
        <v>0.3</v>
      </c>
      <c r="BB16" s="38">
        <f t="shared" si="42"/>
        <v>0.3</v>
      </c>
      <c r="BC16" s="38">
        <f t="shared" si="42"/>
        <v>0.3</v>
      </c>
      <c r="BD16" s="38">
        <f t="shared" si="42"/>
        <v>0</v>
      </c>
      <c r="BE16" s="38">
        <f t="shared" si="42"/>
        <v>0</v>
      </c>
      <c r="BF16" s="38">
        <f t="shared" si="42"/>
        <v>0</v>
      </c>
      <c r="BG16" s="38">
        <f t="shared" si="42"/>
        <v>0</v>
      </c>
      <c r="BH16" s="38">
        <f t="shared" si="42"/>
        <v>0</v>
      </c>
      <c r="BI16" s="38">
        <f t="shared" si="42"/>
        <v>0</v>
      </c>
      <c r="BJ16" s="38">
        <f t="shared" si="42"/>
        <v>0</v>
      </c>
      <c r="BK16" s="44">
        <f t="shared" si="42"/>
        <v>0</v>
      </c>
    </row>
    <row r="17" spans="1:65" thickBot="1" x14ac:dyDescent="0.3">
      <c r="A17" s="132"/>
      <c r="B17" s="35" t="s">
        <v>615</v>
      </c>
      <c r="C17" s="33" t="s">
        <v>654</v>
      </c>
      <c r="D17" s="24">
        <v>0.22</v>
      </c>
      <c r="E17" s="22">
        <v>0.3</v>
      </c>
      <c r="F17" s="22">
        <v>0.65</v>
      </c>
      <c r="G17" s="22">
        <v>0.04</v>
      </c>
      <c r="H17" s="22">
        <v>0.05</v>
      </c>
      <c r="I17" s="22">
        <v>0.3</v>
      </c>
      <c r="J17" s="22"/>
      <c r="K17" s="22"/>
      <c r="L17" s="22"/>
      <c r="M17" s="22">
        <v>0.01</v>
      </c>
      <c r="N17" s="22"/>
      <c r="O17" s="22"/>
      <c r="P17" s="22"/>
      <c r="Q17" s="22"/>
      <c r="R17" s="22"/>
      <c r="S17" s="23"/>
      <c r="AA17" s="42" t="str">
        <f>B32</f>
        <v>75Г</v>
      </c>
      <c r="AB17" s="53" t="str">
        <f t="shared" ref="AB17:AR17" si="43">C32</f>
        <v>мин</v>
      </c>
      <c r="AC17" s="38">
        <f t="shared" si="43"/>
        <v>0.74</v>
      </c>
      <c r="AD17" s="38">
        <f t="shared" si="43"/>
        <v>0.2</v>
      </c>
      <c r="AE17" s="38">
        <f t="shared" si="43"/>
        <v>1.05</v>
      </c>
      <c r="AF17" s="38">
        <f t="shared" si="43"/>
        <v>0</v>
      </c>
      <c r="AG17" s="38">
        <f t="shared" si="43"/>
        <v>0</v>
      </c>
      <c r="AH17" s="38">
        <f t="shared" si="43"/>
        <v>0.1</v>
      </c>
      <c r="AI17" s="38">
        <f t="shared" si="43"/>
        <v>0</v>
      </c>
      <c r="AJ17" s="38">
        <f t="shared" si="43"/>
        <v>0</v>
      </c>
      <c r="AK17" s="38">
        <f t="shared" si="43"/>
        <v>0</v>
      </c>
      <c r="AL17" s="38">
        <f t="shared" si="43"/>
        <v>0</v>
      </c>
      <c r="AM17" s="38">
        <f t="shared" si="43"/>
        <v>0</v>
      </c>
      <c r="AN17" s="38">
        <f t="shared" si="43"/>
        <v>0</v>
      </c>
      <c r="AO17" s="38">
        <f t="shared" si="43"/>
        <v>0</v>
      </c>
      <c r="AP17" s="38">
        <f t="shared" si="43"/>
        <v>0</v>
      </c>
      <c r="AQ17" s="38">
        <f t="shared" si="43"/>
        <v>0</v>
      </c>
      <c r="AR17" s="44">
        <f t="shared" si="43"/>
        <v>0</v>
      </c>
      <c r="AT17" s="49" t="str">
        <f>B33</f>
        <v>75Г</v>
      </c>
      <c r="AU17" s="55" t="str">
        <f t="shared" ref="AU17:BK17" si="44">C33</f>
        <v>мах</v>
      </c>
      <c r="AV17" s="38">
        <f t="shared" si="44"/>
        <v>0.82</v>
      </c>
      <c r="AW17" s="38">
        <f t="shared" si="44"/>
        <v>0.37</v>
      </c>
      <c r="AX17" s="38">
        <f t="shared" si="44"/>
        <v>1.2</v>
      </c>
      <c r="AY17" s="38">
        <f t="shared" si="44"/>
        <v>3.5000000000000003E-2</v>
      </c>
      <c r="AZ17" s="38">
        <f t="shared" si="44"/>
        <v>3.5000000000000003E-2</v>
      </c>
      <c r="BA17" s="38">
        <f t="shared" si="44"/>
        <v>0.25</v>
      </c>
      <c r="BB17" s="38">
        <f t="shared" si="44"/>
        <v>0.25</v>
      </c>
      <c r="BC17" s="38">
        <f t="shared" si="44"/>
        <v>0.2</v>
      </c>
      <c r="BD17" s="38">
        <f t="shared" si="44"/>
        <v>0.05</v>
      </c>
      <c r="BE17" s="38">
        <f t="shared" si="44"/>
        <v>8.0000000000000002E-3</v>
      </c>
      <c r="BF17" s="38">
        <f t="shared" si="44"/>
        <v>0</v>
      </c>
      <c r="BG17" s="38">
        <f t="shared" si="44"/>
        <v>0</v>
      </c>
      <c r="BH17" s="38">
        <f t="shared" si="44"/>
        <v>0</v>
      </c>
      <c r="BI17" s="38">
        <f t="shared" si="44"/>
        <v>0</v>
      </c>
      <c r="BJ17" s="38">
        <f t="shared" si="44"/>
        <v>0</v>
      </c>
      <c r="BK17" s="44">
        <f t="shared" si="44"/>
        <v>0</v>
      </c>
    </row>
    <row r="18" spans="1:65" ht="15.75" x14ac:dyDescent="0.25">
      <c r="A18" s="132">
        <f t="shared" ref="A18" si="45">B18</f>
        <v>35</v>
      </c>
      <c r="B18" s="35">
        <v>35</v>
      </c>
      <c r="C18" s="32" t="s">
        <v>653</v>
      </c>
      <c r="D18" s="28">
        <v>0.32</v>
      </c>
      <c r="E18" s="20">
        <v>0.17</v>
      </c>
      <c r="F18" s="20">
        <v>0.5</v>
      </c>
      <c r="G18" s="20"/>
      <c r="H18" s="20"/>
      <c r="I18" s="20"/>
      <c r="J18" s="20"/>
      <c r="K18" s="20"/>
      <c r="L18" s="20"/>
      <c r="M18" s="20"/>
      <c r="N18" s="20"/>
      <c r="O18" s="20"/>
      <c r="P18" s="20"/>
      <c r="Q18" s="20"/>
      <c r="R18" s="20"/>
      <c r="S18" s="21"/>
      <c r="AA18" s="42" t="str">
        <f>B34</f>
        <v>15Х5М</v>
      </c>
      <c r="AB18" s="53" t="str">
        <f t="shared" ref="AB18:AR19" si="46">C34</f>
        <v>мин</v>
      </c>
      <c r="AC18" s="38">
        <f t="shared" si="46"/>
        <v>0</v>
      </c>
      <c r="AD18" s="38">
        <f t="shared" si="46"/>
        <v>0</v>
      </c>
      <c r="AE18" s="38">
        <f t="shared" si="46"/>
        <v>0</v>
      </c>
      <c r="AF18" s="38">
        <f t="shared" si="46"/>
        <v>0</v>
      </c>
      <c r="AG18" s="38">
        <f t="shared" si="46"/>
        <v>0</v>
      </c>
      <c r="AH18" s="38">
        <f t="shared" si="46"/>
        <v>4.5</v>
      </c>
      <c r="AI18" s="38">
        <f t="shared" si="46"/>
        <v>0</v>
      </c>
      <c r="AJ18" s="38">
        <f t="shared" si="46"/>
        <v>0</v>
      </c>
      <c r="AK18" s="38">
        <f t="shared" si="46"/>
        <v>0</v>
      </c>
      <c r="AL18" s="38">
        <f t="shared" si="46"/>
        <v>0</v>
      </c>
      <c r="AM18" s="38">
        <f t="shared" si="46"/>
        <v>0.45</v>
      </c>
      <c r="AN18" s="38">
        <f t="shared" si="46"/>
        <v>0</v>
      </c>
      <c r="AO18" s="38">
        <f t="shared" si="46"/>
        <v>0</v>
      </c>
      <c r="AP18" s="38">
        <f t="shared" si="46"/>
        <v>0</v>
      </c>
      <c r="AQ18" s="38">
        <f t="shared" si="46"/>
        <v>0</v>
      </c>
      <c r="AR18" s="44">
        <f t="shared" si="46"/>
        <v>0</v>
      </c>
      <c r="AT18" s="49" t="str">
        <f>B35</f>
        <v>15Х5М</v>
      </c>
      <c r="AU18" s="55" t="str">
        <f t="shared" ref="AU18:BK18" si="47">C35</f>
        <v>мах</v>
      </c>
      <c r="AV18" s="38">
        <f t="shared" si="47"/>
        <v>0.15</v>
      </c>
      <c r="AW18" s="38">
        <f t="shared" si="47"/>
        <v>0.5</v>
      </c>
      <c r="AX18" s="38">
        <f t="shared" si="47"/>
        <v>0.5</v>
      </c>
      <c r="AY18" s="38">
        <f t="shared" si="47"/>
        <v>2.5000000000000001E-2</v>
      </c>
      <c r="AZ18" s="38">
        <f t="shared" si="47"/>
        <v>2.5000000000000001E-2</v>
      </c>
      <c r="BA18" s="38">
        <f t="shared" si="47"/>
        <v>6</v>
      </c>
      <c r="BB18" s="38">
        <f t="shared" si="47"/>
        <v>0.6</v>
      </c>
      <c r="BC18" s="38">
        <f t="shared" si="47"/>
        <v>0.2</v>
      </c>
      <c r="BD18" s="38">
        <f t="shared" si="47"/>
        <v>0</v>
      </c>
      <c r="BE18" s="38">
        <f t="shared" si="47"/>
        <v>0</v>
      </c>
      <c r="BF18" s="38">
        <f t="shared" si="47"/>
        <v>0.6</v>
      </c>
      <c r="BG18" s="38">
        <f t="shared" si="47"/>
        <v>0</v>
      </c>
      <c r="BH18" s="38">
        <f t="shared" si="47"/>
        <v>0</v>
      </c>
      <c r="BI18" s="38">
        <f t="shared" si="47"/>
        <v>0</v>
      </c>
      <c r="BJ18" s="38">
        <f t="shared" si="47"/>
        <v>0</v>
      </c>
      <c r="BK18" s="44">
        <f t="shared" si="47"/>
        <v>0</v>
      </c>
    </row>
    <row r="19" spans="1:65" thickBot="1" x14ac:dyDescent="0.3">
      <c r="A19" s="132"/>
      <c r="B19" s="35">
        <v>35</v>
      </c>
      <c r="C19" s="33" t="s">
        <v>654</v>
      </c>
      <c r="D19" s="24">
        <v>0.4</v>
      </c>
      <c r="E19" s="22">
        <v>0.37</v>
      </c>
      <c r="F19" s="22">
        <v>0.8</v>
      </c>
      <c r="G19" s="22">
        <v>3.5000000000000003E-2</v>
      </c>
      <c r="H19" s="22">
        <v>0.04</v>
      </c>
      <c r="I19" s="22">
        <v>0.25</v>
      </c>
      <c r="J19" s="22">
        <v>0.3</v>
      </c>
      <c r="K19" s="22">
        <v>0.3</v>
      </c>
      <c r="L19" s="22"/>
      <c r="M19" s="22"/>
      <c r="N19" s="22"/>
      <c r="O19" s="22"/>
      <c r="P19" s="22"/>
      <c r="Q19" s="22"/>
      <c r="R19" s="22"/>
      <c r="S19" s="23"/>
      <c r="AA19" s="42" t="str">
        <f>B36</f>
        <v>10ХСНД</v>
      </c>
      <c r="AB19" s="53" t="str">
        <f t="shared" ref="AB19:AR19" si="48">C36</f>
        <v>мин</v>
      </c>
      <c r="AC19" s="38">
        <f t="shared" si="48"/>
        <v>0.1</v>
      </c>
      <c r="AD19" s="38">
        <f t="shared" si="48"/>
        <v>0.8</v>
      </c>
      <c r="AE19" s="38">
        <f t="shared" si="48"/>
        <v>0.5</v>
      </c>
      <c r="AF19" s="38">
        <f t="shared" si="48"/>
        <v>0</v>
      </c>
      <c r="AG19" s="38">
        <f t="shared" si="48"/>
        <v>0</v>
      </c>
      <c r="AH19" s="38">
        <f t="shared" si="48"/>
        <v>0.7</v>
      </c>
      <c r="AI19" s="38">
        <f t="shared" si="48"/>
        <v>0.6</v>
      </c>
      <c r="AJ19" s="38">
        <f t="shared" si="48"/>
        <v>0.4</v>
      </c>
      <c r="AK19" s="38">
        <f t="shared" si="48"/>
        <v>2.5000000000000001E-2</v>
      </c>
      <c r="AL19" s="38">
        <f t="shared" si="46"/>
        <v>0</v>
      </c>
      <c r="AM19" s="38">
        <f t="shared" si="48"/>
        <v>0</v>
      </c>
      <c r="AN19" s="38">
        <f t="shared" si="48"/>
        <v>0</v>
      </c>
      <c r="AO19" s="38">
        <f t="shared" si="48"/>
        <v>0</v>
      </c>
      <c r="AP19" s="38">
        <f t="shared" si="46"/>
        <v>0</v>
      </c>
      <c r="AQ19" s="38">
        <f t="shared" si="48"/>
        <v>0</v>
      </c>
      <c r="AR19" s="44">
        <f t="shared" si="48"/>
        <v>0</v>
      </c>
      <c r="AT19" s="49" t="str">
        <f>B37</f>
        <v>10ХСНД</v>
      </c>
      <c r="AU19" s="55" t="str">
        <f t="shared" ref="AU19:BK19" si="49">C37</f>
        <v>мах</v>
      </c>
      <c r="AV19" s="38">
        <f t="shared" si="49"/>
        <v>0.12</v>
      </c>
      <c r="AW19" s="38">
        <f t="shared" si="49"/>
        <v>1</v>
      </c>
      <c r="AX19" s="38">
        <f t="shared" si="49"/>
        <v>0.65</v>
      </c>
      <c r="AY19" s="38">
        <f t="shared" si="49"/>
        <v>1.4999999999999999E-2</v>
      </c>
      <c r="AZ19" s="38">
        <f t="shared" si="49"/>
        <v>5.0000000000000001E-4</v>
      </c>
      <c r="BA19" s="38">
        <f t="shared" si="49"/>
        <v>0.9</v>
      </c>
      <c r="BB19" s="38">
        <f t="shared" si="49"/>
        <v>0.8</v>
      </c>
      <c r="BC19" s="38">
        <f t="shared" si="49"/>
        <v>0.6</v>
      </c>
      <c r="BD19" s="38">
        <f t="shared" si="49"/>
        <v>0.05</v>
      </c>
      <c r="BE19" s="38">
        <f t="shared" si="49"/>
        <v>8.0000000000000002E-3</v>
      </c>
      <c r="BF19" s="38">
        <f t="shared" si="49"/>
        <v>0.05</v>
      </c>
      <c r="BG19" s="38">
        <f t="shared" si="49"/>
        <v>0.01</v>
      </c>
      <c r="BH19" s="38">
        <f t="shared" si="49"/>
        <v>0.01</v>
      </c>
      <c r="BI19" s="38">
        <f t="shared" si="49"/>
        <v>0.02</v>
      </c>
      <c r="BJ19" s="38">
        <f t="shared" si="49"/>
        <v>0</v>
      </c>
      <c r="BK19" s="44">
        <f t="shared" si="49"/>
        <v>0.08</v>
      </c>
    </row>
    <row r="20" spans="1:65" ht="15.75" x14ac:dyDescent="0.25">
      <c r="A20" s="132" t="str">
        <f t="shared" ref="A20" si="50">B20</f>
        <v>35 ГС</v>
      </c>
      <c r="B20" s="35" t="s">
        <v>616</v>
      </c>
      <c r="C20" s="32" t="s">
        <v>653</v>
      </c>
      <c r="D20" s="28">
        <v>0.34</v>
      </c>
      <c r="E20" s="20">
        <v>0.4</v>
      </c>
      <c r="F20" s="20">
        <v>1</v>
      </c>
      <c r="G20" s="20"/>
      <c r="H20" s="20"/>
      <c r="I20" s="20"/>
      <c r="J20" s="20"/>
      <c r="K20" s="20"/>
      <c r="L20" s="20"/>
      <c r="M20" s="20"/>
      <c r="N20" s="20"/>
      <c r="O20" s="20"/>
      <c r="P20" s="20"/>
      <c r="Q20" s="20"/>
      <c r="R20" s="20"/>
      <c r="S20" s="21"/>
      <c r="AA20" s="42" t="str">
        <f>B38</f>
        <v>15ХСНД</v>
      </c>
      <c r="AB20" s="53" t="str">
        <f t="shared" ref="AB20:AR20" si="51">C38</f>
        <v>мин</v>
      </c>
      <c r="AC20" s="38">
        <f t="shared" si="51"/>
        <v>0.16</v>
      </c>
      <c r="AD20" s="38">
        <f t="shared" si="51"/>
        <v>0.55000000000000004</v>
      </c>
      <c r="AE20" s="38">
        <f t="shared" si="51"/>
        <v>0.6</v>
      </c>
      <c r="AF20" s="38">
        <f t="shared" si="51"/>
        <v>0</v>
      </c>
      <c r="AG20" s="38">
        <f t="shared" si="51"/>
        <v>0</v>
      </c>
      <c r="AH20" s="38">
        <f t="shared" si="51"/>
        <v>0.8</v>
      </c>
      <c r="AI20" s="38">
        <f t="shared" si="51"/>
        <v>0.5</v>
      </c>
      <c r="AJ20" s="38">
        <f t="shared" si="51"/>
        <v>0.3</v>
      </c>
      <c r="AK20" s="38">
        <f t="shared" si="51"/>
        <v>0.02</v>
      </c>
      <c r="AL20" s="38">
        <f t="shared" si="51"/>
        <v>0</v>
      </c>
      <c r="AM20" s="38">
        <f t="shared" si="51"/>
        <v>0</v>
      </c>
      <c r="AN20" s="38">
        <f t="shared" si="51"/>
        <v>0</v>
      </c>
      <c r="AO20" s="38">
        <f t="shared" si="51"/>
        <v>0</v>
      </c>
      <c r="AP20" s="38">
        <f t="shared" si="51"/>
        <v>0</v>
      </c>
      <c r="AQ20" s="38">
        <f t="shared" si="51"/>
        <v>0</v>
      </c>
      <c r="AR20" s="44">
        <f t="shared" si="51"/>
        <v>0</v>
      </c>
      <c r="AT20" s="49" t="str">
        <f>B39</f>
        <v>15ХСНД</v>
      </c>
      <c r="AU20" s="55" t="str">
        <f t="shared" ref="AU20:BK20" si="52">C39</f>
        <v>мах</v>
      </c>
      <c r="AV20" s="38">
        <f t="shared" si="52"/>
        <v>0.19</v>
      </c>
      <c r="AW20" s="38">
        <f t="shared" si="52"/>
        <v>0.7</v>
      </c>
      <c r="AX20" s="38">
        <f t="shared" si="52"/>
        <v>0.75</v>
      </c>
      <c r="AY20" s="38">
        <f t="shared" si="52"/>
        <v>1.4999999999999999E-2</v>
      </c>
      <c r="AZ20" s="38">
        <f t="shared" si="52"/>
        <v>5.0000000000000001E-3</v>
      </c>
      <c r="BA20" s="38">
        <f t="shared" si="52"/>
        <v>0.9</v>
      </c>
      <c r="BB20" s="38">
        <f t="shared" si="52"/>
        <v>0.6</v>
      </c>
      <c r="BC20" s="38">
        <f t="shared" si="52"/>
        <v>0.4</v>
      </c>
      <c r="BD20" s="38">
        <f t="shared" si="52"/>
        <v>0.05</v>
      </c>
      <c r="BE20" s="38">
        <f t="shared" si="52"/>
        <v>8.0000000000000002E-3</v>
      </c>
      <c r="BF20" s="38">
        <f t="shared" si="52"/>
        <v>0</v>
      </c>
      <c r="BG20" s="38">
        <f t="shared" si="52"/>
        <v>0</v>
      </c>
      <c r="BH20" s="38">
        <f t="shared" si="52"/>
        <v>0</v>
      </c>
      <c r="BI20" s="38">
        <f t="shared" si="52"/>
        <v>0</v>
      </c>
      <c r="BJ20" s="38">
        <f t="shared" si="52"/>
        <v>0</v>
      </c>
      <c r="BK20" s="44">
        <f t="shared" si="52"/>
        <v>0.08</v>
      </c>
    </row>
    <row r="21" spans="1:65" thickBot="1" x14ac:dyDescent="0.3">
      <c r="A21" s="132"/>
      <c r="B21" s="35" t="s">
        <v>655</v>
      </c>
      <c r="C21" s="33" t="s">
        <v>654</v>
      </c>
      <c r="D21" s="24">
        <v>0.4</v>
      </c>
      <c r="E21" s="22">
        <v>0.6</v>
      </c>
      <c r="F21" s="22">
        <v>1.4</v>
      </c>
      <c r="G21" s="22">
        <v>3.5000000000000003E-2</v>
      </c>
      <c r="H21" s="22">
        <v>0.03</v>
      </c>
      <c r="I21" s="22">
        <v>0.3</v>
      </c>
      <c r="J21" s="22">
        <v>0.3</v>
      </c>
      <c r="K21" s="22">
        <v>0.3</v>
      </c>
      <c r="L21" s="22"/>
      <c r="M21" s="22"/>
      <c r="N21" s="22"/>
      <c r="O21" s="22"/>
      <c r="P21" s="22"/>
      <c r="Q21" s="22"/>
      <c r="R21" s="22"/>
      <c r="S21" s="23"/>
      <c r="AA21" s="42" t="str">
        <f>B40</f>
        <v>30ХГСА</v>
      </c>
      <c r="AB21" s="53" t="str">
        <f t="shared" ref="AB21:AR21" si="53">C40</f>
        <v>мин</v>
      </c>
      <c r="AC21" s="38">
        <f t="shared" si="53"/>
        <v>0.28000000000000003</v>
      </c>
      <c r="AD21" s="38">
        <f t="shared" si="53"/>
        <v>0.9</v>
      </c>
      <c r="AE21" s="38">
        <f t="shared" si="53"/>
        <v>0.8</v>
      </c>
      <c r="AF21" s="38">
        <f t="shared" si="53"/>
        <v>0</v>
      </c>
      <c r="AG21" s="38">
        <f t="shared" si="53"/>
        <v>0</v>
      </c>
      <c r="AH21" s="38">
        <f t="shared" si="53"/>
        <v>0.8</v>
      </c>
      <c r="AI21" s="38">
        <f t="shared" si="53"/>
        <v>0</v>
      </c>
      <c r="AJ21" s="38">
        <f t="shared" si="53"/>
        <v>0</v>
      </c>
      <c r="AK21" s="38">
        <f t="shared" si="53"/>
        <v>0</v>
      </c>
      <c r="AL21" s="38">
        <f t="shared" si="53"/>
        <v>0</v>
      </c>
      <c r="AM21" s="38">
        <f t="shared" si="53"/>
        <v>0</v>
      </c>
      <c r="AN21" s="38">
        <f t="shared" si="53"/>
        <v>0</v>
      </c>
      <c r="AO21" s="38">
        <f t="shared" si="53"/>
        <v>0</v>
      </c>
      <c r="AP21" s="38">
        <f t="shared" si="53"/>
        <v>0</v>
      </c>
      <c r="AQ21" s="38">
        <f t="shared" si="53"/>
        <v>0</v>
      </c>
      <c r="AR21" s="44">
        <f t="shared" si="53"/>
        <v>0</v>
      </c>
      <c r="AT21" s="49" t="str">
        <f>B41</f>
        <v>30ХГСА</v>
      </c>
      <c r="AU21" s="55" t="str">
        <f t="shared" ref="AU21:BK21" si="54">C41</f>
        <v>мах</v>
      </c>
      <c r="AV21" s="38">
        <f t="shared" si="54"/>
        <v>0.34</v>
      </c>
      <c r="AW21" s="38">
        <f t="shared" si="54"/>
        <v>1.2</v>
      </c>
      <c r="AX21" s="38">
        <f t="shared" si="54"/>
        <v>1.1000000000000001</v>
      </c>
      <c r="AY21" s="38">
        <f t="shared" si="54"/>
        <v>2.5000000000000001E-2</v>
      </c>
      <c r="AZ21" s="38">
        <f t="shared" si="54"/>
        <v>5.0000000000000001E-3</v>
      </c>
      <c r="BA21" s="38">
        <f t="shared" si="54"/>
        <v>1.1000000000000001</v>
      </c>
      <c r="BB21" s="38">
        <f t="shared" si="54"/>
        <v>0.3</v>
      </c>
      <c r="BC21" s="38">
        <f t="shared" si="54"/>
        <v>0</v>
      </c>
      <c r="BD21" s="38">
        <f t="shared" si="54"/>
        <v>0</v>
      </c>
      <c r="BE21" s="38">
        <f t="shared" si="54"/>
        <v>0</v>
      </c>
      <c r="BF21" s="38">
        <f t="shared" si="54"/>
        <v>0</v>
      </c>
      <c r="BG21" s="38">
        <f t="shared" si="54"/>
        <v>0</v>
      </c>
      <c r="BH21" s="38">
        <f t="shared" si="54"/>
        <v>0</v>
      </c>
      <c r="BI21" s="38">
        <f t="shared" si="54"/>
        <v>0</v>
      </c>
      <c r="BJ21" s="38">
        <f t="shared" si="54"/>
        <v>0</v>
      </c>
      <c r="BK21" s="44">
        <f t="shared" si="54"/>
        <v>0</v>
      </c>
    </row>
    <row r="22" spans="1:65" ht="15.75" x14ac:dyDescent="0.25">
      <c r="A22" s="132" t="str">
        <f t="shared" ref="A22:A84" si="55">B22</f>
        <v>65Г</v>
      </c>
      <c r="B22" s="35" t="s">
        <v>634</v>
      </c>
      <c r="C22" s="32" t="s">
        <v>653</v>
      </c>
      <c r="D22" s="28">
        <v>0.62</v>
      </c>
      <c r="E22" s="20">
        <v>0.17</v>
      </c>
      <c r="F22" s="20">
        <v>0.9</v>
      </c>
      <c r="G22" s="20"/>
      <c r="H22" s="20"/>
      <c r="I22" s="20"/>
      <c r="J22" s="20"/>
      <c r="K22" s="20"/>
      <c r="L22" s="20">
        <v>0.01</v>
      </c>
      <c r="M22" s="20"/>
      <c r="N22" s="20"/>
      <c r="O22" s="20"/>
      <c r="P22" s="20"/>
      <c r="Q22" s="20"/>
      <c r="R22" s="20"/>
      <c r="S22" s="21"/>
      <c r="AA22" s="42" t="str">
        <f>B42</f>
        <v>12Х1МФ</v>
      </c>
      <c r="AB22" s="53" t="str">
        <f t="shared" ref="AB22:AR22" si="56">C42</f>
        <v>мин</v>
      </c>
      <c r="AC22" s="38">
        <f t="shared" si="56"/>
        <v>0.1</v>
      </c>
      <c r="AD22" s="38">
        <f t="shared" si="56"/>
        <v>0.17</v>
      </c>
      <c r="AE22" s="38">
        <f t="shared" si="56"/>
        <v>0.4</v>
      </c>
      <c r="AF22" s="38">
        <f t="shared" si="56"/>
        <v>0</v>
      </c>
      <c r="AG22" s="38">
        <f t="shared" si="56"/>
        <v>0</v>
      </c>
      <c r="AH22" s="38">
        <f t="shared" si="56"/>
        <v>0.9</v>
      </c>
      <c r="AI22" s="38">
        <f t="shared" si="56"/>
        <v>0</v>
      </c>
      <c r="AJ22" s="38">
        <f t="shared" si="56"/>
        <v>0</v>
      </c>
      <c r="AK22" s="38">
        <f t="shared" si="56"/>
        <v>0</v>
      </c>
      <c r="AL22" s="38">
        <f t="shared" si="56"/>
        <v>0</v>
      </c>
      <c r="AM22" s="38">
        <f t="shared" si="56"/>
        <v>0.25</v>
      </c>
      <c r="AN22" s="38">
        <f t="shared" si="56"/>
        <v>0.15</v>
      </c>
      <c r="AO22" s="38">
        <f t="shared" si="56"/>
        <v>0</v>
      </c>
      <c r="AP22" s="38">
        <f t="shared" si="56"/>
        <v>0</v>
      </c>
      <c r="AQ22" s="38">
        <f t="shared" si="56"/>
        <v>0</v>
      </c>
      <c r="AR22" s="44">
        <f t="shared" si="56"/>
        <v>0</v>
      </c>
      <c r="AT22" s="49" t="str">
        <f>B43</f>
        <v>12Х1МФ</v>
      </c>
      <c r="AU22" s="55" t="str">
        <f t="shared" ref="AU22:BK22" si="57">C43</f>
        <v>мах</v>
      </c>
      <c r="AV22" s="38">
        <f t="shared" si="57"/>
        <v>0.15</v>
      </c>
      <c r="AW22" s="38">
        <f t="shared" si="57"/>
        <v>0.37</v>
      </c>
      <c r="AX22" s="38">
        <f t="shared" si="57"/>
        <v>0.7</v>
      </c>
      <c r="AY22" s="38">
        <f t="shared" si="57"/>
        <v>2.5000000000000001E-2</v>
      </c>
      <c r="AZ22" s="38">
        <f t="shared" si="57"/>
        <v>2.5000000000000001E-2</v>
      </c>
      <c r="BA22" s="38">
        <f t="shared" si="57"/>
        <v>1.2</v>
      </c>
      <c r="BB22" s="38">
        <f t="shared" si="57"/>
        <v>0.25</v>
      </c>
      <c r="BC22" s="38">
        <f t="shared" si="57"/>
        <v>0.2</v>
      </c>
      <c r="BD22" s="38">
        <f t="shared" si="57"/>
        <v>0</v>
      </c>
      <c r="BE22" s="38">
        <f t="shared" si="57"/>
        <v>0</v>
      </c>
      <c r="BF22" s="38">
        <f t="shared" si="57"/>
        <v>0.35</v>
      </c>
      <c r="BG22" s="38">
        <f t="shared" si="57"/>
        <v>0.3</v>
      </c>
      <c r="BH22" s="38">
        <f t="shared" si="57"/>
        <v>0</v>
      </c>
      <c r="BI22" s="38">
        <f t="shared" si="57"/>
        <v>0</v>
      </c>
      <c r="BJ22" s="38">
        <f t="shared" si="57"/>
        <v>0</v>
      </c>
      <c r="BK22" s="44">
        <f t="shared" si="57"/>
        <v>0</v>
      </c>
    </row>
    <row r="23" spans="1:65" thickBot="1" x14ac:dyDescent="0.3">
      <c r="A23" s="132"/>
      <c r="B23" s="35" t="s">
        <v>634</v>
      </c>
      <c r="C23" s="33" t="s">
        <v>654</v>
      </c>
      <c r="D23" s="24">
        <v>0.67</v>
      </c>
      <c r="E23" s="22">
        <v>0.37</v>
      </c>
      <c r="F23" s="22">
        <v>1.1000000000000001</v>
      </c>
      <c r="G23" s="22">
        <v>0.02</v>
      </c>
      <c r="H23" s="22">
        <v>0.02</v>
      </c>
      <c r="I23" s="22">
        <v>0.25</v>
      </c>
      <c r="J23" s="22">
        <v>0.25</v>
      </c>
      <c r="K23" s="22">
        <v>0.2</v>
      </c>
      <c r="L23" s="22">
        <v>0.03</v>
      </c>
      <c r="M23" s="22">
        <v>1.2E-2</v>
      </c>
      <c r="N23" s="22"/>
      <c r="O23" s="22"/>
      <c r="P23" s="22"/>
      <c r="Q23" s="22"/>
      <c r="R23" s="22"/>
      <c r="S23" s="23"/>
      <c r="AA23" s="42" t="str">
        <f>B44</f>
        <v>12ХМ</v>
      </c>
      <c r="AB23" s="53" t="str">
        <f t="shared" ref="AB23:AR23" si="58">C44</f>
        <v>мин</v>
      </c>
      <c r="AC23" s="38">
        <f t="shared" si="58"/>
        <v>0.1</v>
      </c>
      <c r="AD23" s="38">
        <f t="shared" si="58"/>
        <v>0.17</v>
      </c>
      <c r="AE23" s="38">
        <f t="shared" si="58"/>
        <v>0.5</v>
      </c>
      <c r="AF23" s="38">
        <f t="shared" si="58"/>
        <v>0</v>
      </c>
      <c r="AG23" s="38">
        <f t="shared" si="58"/>
        <v>0</v>
      </c>
      <c r="AH23" s="38">
        <f t="shared" si="58"/>
        <v>0</v>
      </c>
      <c r="AI23" s="38">
        <f t="shared" si="58"/>
        <v>0</v>
      </c>
      <c r="AJ23" s="38">
        <f t="shared" si="58"/>
        <v>0</v>
      </c>
      <c r="AK23" s="38">
        <f t="shared" si="58"/>
        <v>0</v>
      </c>
      <c r="AL23" s="38">
        <f t="shared" si="58"/>
        <v>0</v>
      </c>
      <c r="AM23" s="38">
        <f t="shared" si="58"/>
        <v>0.45</v>
      </c>
      <c r="AN23" s="38">
        <f t="shared" si="58"/>
        <v>0</v>
      </c>
      <c r="AO23" s="38">
        <f t="shared" si="58"/>
        <v>0</v>
      </c>
      <c r="AP23" s="38">
        <f t="shared" si="58"/>
        <v>0</v>
      </c>
      <c r="AQ23" s="38">
        <f t="shared" si="58"/>
        <v>0</v>
      </c>
      <c r="AR23" s="44">
        <f t="shared" si="58"/>
        <v>0</v>
      </c>
      <c r="AT23" s="49" t="str">
        <f>B45</f>
        <v>12ХМ</v>
      </c>
      <c r="AU23" s="55" t="str">
        <f t="shared" ref="AU23:BK23" si="59">C45</f>
        <v>мах</v>
      </c>
      <c r="AV23" s="38">
        <f t="shared" si="59"/>
        <v>0.12</v>
      </c>
      <c r="AW23" s="38">
        <f t="shared" si="59"/>
        <v>0.37</v>
      </c>
      <c r="AX23" s="38">
        <f t="shared" si="59"/>
        <v>0.7</v>
      </c>
      <c r="AY23" s="38">
        <f t="shared" si="59"/>
        <v>1.7999999999999999E-2</v>
      </c>
      <c r="AZ23" s="38">
        <f t="shared" si="59"/>
        <v>0.01</v>
      </c>
      <c r="BA23" s="38">
        <f t="shared" si="59"/>
        <v>1.1000000000000001</v>
      </c>
      <c r="BB23" s="38">
        <f t="shared" si="59"/>
        <v>0.3</v>
      </c>
      <c r="BC23" s="38">
        <f t="shared" si="59"/>
        <v>0.2</v>
      </c>
      <c r="BD23" s="38">
        <f t="shared" si="59"/>
        <v>0.2</v>
      </c>
      <c r="BE23" s="38">
        <f t="shared" si="59"/>
        <v>0.8</v>
      </c>
      <c r="BF23" s="38">
        <f t="shared" si="59"/>
        <v>0.55000000000000004</v>
      </c>
      <c r="BG23" s="38">
        <f t="shared" si="59"/>
        <v>0</v>
      </c>
      <c r="BH23" s="38">
        <f t="shared" si="59"/>
        <v>0</v>
      </c>
      <c r="BI23" s="38">
        <f t="shared" si="59"/>
        <v>0</v>
      </c>
      <c r="BJ23" s="38">
        <f t="shared" si="59"/>
        <v>0</v>
      </c>
      <c r="BK23" s="44">
        <f t="shared" si="59"/>
        <v>0</v>
      </c>
    </row>
    <row r="24" spans="1:65" ht="15.75" x14ac:dyDescent="0.25">
      <c r="A24" s="132" t="str">
        <f t="shared" si="55"/>
        <v>Ст3пс</v>
      </c>
      <c r="B24" s="35" t="s">
        <v>617</v>
      </c>
      <c r="C24" s="32" t="s">
        <v>653</v>
      </c>
      <c r="D24" s="28">
        <v>0.14000000000000001</v>
      </c>
      <c r="E24" s="20">
        <v>0.05</v>
      </c>
      <c r="F24" s="20">
        <v>0.4</v>
      </c>
      <c r="G24" s="20"/>
      <c r="H24" s="20"/>
      <c r="I24" s="20"/>
      <c r="J24" s="20"/>
      <c r="K24" s="20"/>
      <c r="L24" s="20"/>
      <c r="M24" s="20"/>
      <c r="N24" s="20"/>
      <c r="O24" s="20"/>
      <c r="P24" s="20"/>
      <c r="Q24" s="20"/>
      <c r="R24" s="20"/>
      <c r="S24" s="21"/>
      <c r="AA24" s="42" t="str">
        <f>B46</f>
        <v>08пс</v>
      </c>
      <c r="AB24" s="53" t="str">
        <f t="shared" ref="AB24:AR24" si="60">C46</f>
        <v>мин</v>
      </c>
      <c r="AC24" s="38">
        <f t="shared" si="60"/>
        <v>0.05</v>
      </c>
      <c r="AD24" s="38">
        <f t="shared" si="60"/>
        <v>0.05</v>
      </c>
      <c r="AE24" s="38">
        <f t="shared" si="60"/>
        <v>0.35</v>
      </c>
      <c r="AF24" s="38">
        <f t="shared" si="60"/>
        <v>0</v>
      </c>
      <c r="AG24" s="38">
        <f t="shared" si="60"/>
        <v>0</v>
      </c>
      <c r="AH24" s="38">
        <f t="shared" si="60"/>
        <v>0</v>
      </c>
      <c r="AI24" s="38">
        <f t="shared" si="60"/>
        <v>0</v>
      </c>
      <c r="AJ24" s="38">
        <f t="shared" si="60"/>
        <v>0</v>
      </c>
      <c r="AK24" s="38">
        <f t="shared" si="60"/>
        <v>0</v>
      </c>
      <c r="AL24" s="38">
        <f t="shared" si="60"/>
        <v>0</v>
      </c>
      <c r="AM24" s="38">
        <f t="shared" si="60"/>
        <v>0</v>
      </c>
      <c r="AN24" s="38">
        <f t="shared" si="60"/>
        <v>0</v>
      </c>
      <c r="AO24" s="38">
        <f t="shared" si="60"/>
        <v>0</v>
      </c>
      <c r="AP24" s="38">
        <f t="shared" si="60"/>
        <v>0</v>
      </c>
      <c r="AQ24" s="38">
        <f t="shared" si="60"/>
        <v>0</v>
      </c>
      <c r="AR24" s="44">
        <f t="shared" si="60"/>
        <v>0</v>
      </c>
      <c r="AS24" s="37"/>
      <c r="AT24" s="49" t="str">
        <f>B47</f>
        <v>08пс</v>
      </c>
      <c r="AU24" s="55" t="str">
        <f t="shared" ref="AU24:BK24" si="61">C47</f>
        <v>мах</v>
      </c>
      <c r="AV24" s="38">
        <f t="shared" si="61"/>
        <v>0.11</v>
      </c>
      <c r="AW24" s="38">
        <f t="shared" si="61"/>
        <v>0.17</v>
      </c>
      <c r="AX24" s="38">
        <f t="shared" si="61"/>
        <v>0.65</v>
      </c>
      <c r="AY24" s="38">
        <f t="shared" si="61"/>
        <v>0</v>
      </c>
      <c r="AZ24" s="38">
        <f t="shared" si="61"/>
        <v>3.5000000000000003E-2</v>
      </c>
      <c r="BA24" s="38">
        <f t="shared" si="61"/>
        <v>0.1</v>
      </c>
      <c r="BB24" s="38">
        <f t="shared" si="61"/>
        <v>0</v>
      </c>
      <c r="BC24" s="38">
        <f t="shared" si="61"/>
        <v>0</v>
      </c>
      <c r="BD24" s="38">
        <f t="shared" si="61"/>
        <v>0</v>
      </c>
      <c r="BE24" s="38">
        <f t="shared" si="61"/>
        <v>0.06</v>
      </c>
      <c r="BF24" s="38">
        <f t="shared" si="61"/>
        <v>0.04</v>
      </c>
      <c r="BG24" s="38">
        <f t="shared" si="61"/>
        <v>0</v>
      </c>
      <c r="BH24" s="38">
        <f t="shared" si="61"/>
        <v>0</v>
      </c>
      <c r="BI24" s="38">
        <f t="shared" si="61"/>
        <v>0</v>
      </c>
      <c r="BJ24" s="38">
        <f t="shared" si="61"/>
        <v>0</v>
      </c>
      <c r="BK24" s="44">
        <f t="shared" si="61"/>
        <v>0</v>
      </c>
      <c r="BL24" s="37"/>
      <c r="BM24" s="37"/>
    </row>
    <row r="25" spans="1:65" thickBot="1" x14ac:dyDescent="0.3">
      <c r="A25" s="132"/>
      <c r="B25" s="35" t="s">
        <v>617</v>
      </c>
      <c r="C25" s="33" t="s">
        <v>654</v>
      </c>
      <c r="D25" s="24">
        <v>0.22</v>
      </c>
      <c r="E25" s="22">
        <v>0.15</v>
      </c>
      <c r="F25" s="22">
        <v>0.65</v>
      </c>
      <c r="G25" s="22">
        <v>0.04</v>
      </c>
      <c r="H25" s="22">
        <v>0.05</v>
      </c>
      <c r="I25" s="22">
        <v>0.3</v>
      </c>
      <c r="J25" s="22"/>
      <c r="K25" s="22"/>
      <c r="L25" s="22"/>
      <c r="M25" s="22">
        <v>0.01</v>
      </c>
      <c r="N25" s="22"/>
      <c r="O25" s="22"/>
      <c r="P25" s="22"/>
      <c r="Q25" s="22"/>
      <c r="R25" s="22"/>
      <c r="S25" s="23"/>
      <c r="AA25" s="42" t="str">
        <f>B48</f>
        <v>20ПВ</v>
      </c>
      <c r="AB25" s="53" t="str">
        <f t="shared" ref="AB25:AR25" si="62">C48</f>
        <v>мин</v>
      </c>
      <c r="AC25" s="38">
        <f t="shared" si="62"/>
        <v>0.17</v>
      </c>
      <c r="AD25" s="38">
        <f t="shared" si="62"/>
        <v>0.17</v>
      </c>
      <c r="AE25" s="38">
        <f t="shared" si="62"/>
        <v>0.35</v>
      </c>
      <c r="AF25" s="38">
        <f t="shared" si="62"/>
        <v>0</v>
      </c>
      <c r="AG25" s="38">
        <f t="shared" si="62"/>
        <v>0</v>
      </c>
      <c r="AH25" s="38">
        <f t="shared" si="62"/>
        <v>0</v>
      </c>
      <c r="AI25" s="38">
        <f t="shared" si="62"/>
        <v>0</v>
      </c>
      <c r="AJ25" s="38">
        <f t="shared" si="62"/>
        <v>0</v>
      </c>
      <c r="AK25" s="38">
        <f t="shared" si="62"/>
        <v>0</v>
      </c>
      <c r="AL25" s="38">
        <f t="shared" si="62"/>
        <v>0</v>
      </c>
      <c r="AM25" s="38">
        <f t="shared" si="62"/>
        <v>0</v>
      </c>
      <c r="AN25" s="38">
        <f t="shared" si="62"/>
        <v>0</v>
      </c>
      <c r="AO25" s="38">
        <f t="shared" si="62"/>
        <v>0</v>
      </c>
      <c r="AP25" s="38">
        <f t="shared" si="62"/>
        <v>0</v>
      </c>
      <c r="AQ25" s="38">
        <f t="shared" si="62"/>
        <v>0</v>
      </c>
      <c r="AR25" s="44">
        <f t="shared" si="62"/>
        <v>0</v>
      </c>
      <c r="AT25" s="49" t="str">
        <f>B49</f>
        <v>20ПВ</v>
      </c>
      <c r="AU25" s="55" t="str">
        <f t="shared" ref="AU25:BK25" si="63">C49</f>
        <v>мах</v>
      </c>
      <c r="AV25" s="38">
        <f t="shared" si="63"/>
        <v>0.24</v>
      </c>
      <c r="AW25" s="38">
        <f t="shared" si="63"/>
        <v>0.37</v>
      </c>
      <c r="AX25" s="38">
        <f t="shared" si="63"/>
        <v>0.65</v>
      </c>
      <c r="AY25" s="38">
        <f t="shared" si="63"/>
        <v>0.03</v>
      </c>
      <c r="AZ25" s="38">
        <f t="shared" si="63"/>
        <v>0.03</v>
      </c>
      <c r="BA25" s="38">
        <f t="shared" si="63"/>
        <v>0.25</v>
      </c>
      <c r="BB25" s="38">
        <f t="shared" si="63"/>
        <v>0.25</v>
      </c>
      <c r="BC25" s="38">
        <f t="shared" si="63"/>
        <v>0.3</v>
      </c>
      <c r="BD25" s="38">
        <f t="shared" si="63"/>
        <v>0</v>
      </c>
      <c r="BE25" s="38">
        <f t="shared" si="63"/>
        <v>0</v>
      </c>
      <c r="BF25" s="38">
        <f t="shared" si="63"/>
        <v>0</v>
      </c>
      <c r="BG25" s="38">
        <f t="shared" si="63"/>
        <v>0</v>
      </c>
      <c r="BH25" s="38">
        <f t="shared" si="63"/>
        <v>0</v>
      </c>
      <c r="BI25" s="38">
        <f t="shared" si="63"/>
        <v>0</v>
      </c>
      <c r="BJ25" s="38">
        <f t="shared" si="63"/>
        <v>0</v>
      </c>
      <c r="BK25" s="44">
        <f t="shared" si="63"/>
        <v>0</v>
      </c>
    </row>
    <row r="26" spans="1:65" ht="15.75" x14ac:dyDescent="0.25">
      <c r="A26" s="132" t="str">
        <f t="shared" si="55"/>
        <v>40Х</v>
      </c>
      <c r="B26" s="35" t="s">
        <v>618</v>
      </c>
      <c r="C26" s="32" t="s">
        <v>653</v>
      </c>
      <c r="D26" s="28">
        <v>0.36</v>
      </c>
      <c r="E26" s="20">
        <v>0.17</v>
      </c>
      <c r="F26" s="20">
        <v>0.5</v>
      </c>
      <c r="G26" s="20"/>
      <c r="H26" s="20"/>
      <c r="I26" s="20">
        <v>0.8</v>
      </c>
      <c r="J26" s="20"/>
      <c r="K26" s="20"/>
      <c r="L26" s="20"/>
      <c r="M26" s="20"/>
      <c r="N26" s="20"/>
      <c r="O26" s="20"/>
      <c r="P26" s="20"/>
      <c r="Q26" s="20"/>
      <c r="R26" s="20"/>
      <c r="S26" s="21"/>
      <c r="AA26" s="42" t="str">
        <f>B50</f>
        <v>РС D36</v>
      </c>
      <c r="AB26" s="53" t="str">
        <f t="shared" ref="AB26:AR26" si="64">C50</f>
        <v>мин</v>
      </c>
      <c r="AC26" s="38">
        <f t="shared" si="64"/>
        <v>0.08</v>
      </c>
      <c r="AD26" s="38">
        <f t="shared" si="64"/>
        <v>0.25</v>
      </c>
      <c r="AE26" s="38">
        <f t="shared" si="64"/>
        <v>1.2</v>
      </c>
      <c r="AF26" s="38">
        <f t="shared" si="64"/>
        <v>0</v>
      </c>
      <c r="AG26" s="38">
        <f t="shared" si="64"/>
        <v>0</v>
      </c>
      <c r="AH26" s="38">
        <f t="shared" si="64"/>
        <v>0</v>
      </c>
      <c r="AI26" s="38">
        <f t="shared" si="64"/>
        <v>0</v>
      </c>
      <c r="AJ26" s="38">
        <f t="shared" si="64"/>
        <v>0</v>
      </c>
      <c r="AK26" s="38">
        <f t="shared" si="64"/>
        <v>2.5000000000000001E-2</v>
      </c>
      <c r="AL26" s="38">
        <f t="shared" si="64"/>
        <v>0</v>
      </c>
      <c r="AM26" s="38">
        <f t="shared" si="64"/>
        <v>0</v>
      </c>
      <c r="AN26" s="38">
        <f t="shared" si="64"/>
        <v>0</v>
      </c>
      <c r="AO26" s="38">
        <f t="shared" si="64"/>
        <v>0.03</v>
      </c>
      <c r="AP26" s="38">
        <f t="shared" si="64"/>
        <v>0</v>
      </c>
      <c r="AQ26" s="38">
        <f t="shared" si="64"/>
        <v>0</v>
      </c>
      <c r="AR26" s="44">
        <f t="shared" si="64"/>
        <v>0</v>
      </c>
      <c r="AT26" s="49" t="str">
        <f>B51</f>
        <v>РС D36</v>
      </c>
      <c r="AU26" s="55" t="str">
        <f t="shared" ref="AU26:BK26" si="65">C51</f>
        <v>мах</v>
      </c>
      <c r="AV26" s="38">
        <f t="shared" si="65"/>
        <v>0.11</v>
      </c>
      <c r="AW26" s="38">
        <f t="shared" si="65"/>
        <v>0.35</v>
      </c>
      <c r="AX26" s="38">
        <f t="shared" si="65"/>
        <v>1.35</v>
      </c>
      <c r="AY26" s="38">
        <f t="shared" si="65"/>
        <v>0.01</v>
      </c>
      <c r="AZ26" s="38">
        <f t="shared" si="65"/>
        <v>5.0000000000000001E-3</v>
      </c>
      <c r="BA26" s="38">
        <f t="shared" si="65"/>
        <v>0.2</v>
      </c>
      <c r="BB26" s="38">
        <f t="shared" si="65"/>
        <v>0.3</v>
      </c>
      <c r="BC26" s="38">
        <f t="shared" si="65"/>
        <v>0.3</v>
      </c>
      <c r="BD26" s="38">
        <f t="shared" si="65"/>
        <v>0.05</v>
      </c>
      <c r="BE26" s="38">
        <f t="shared" si="65"/>
        <v>8.0000000000000002E-3</v>
      </c>
      <c r="BF26" s="38">
        <f t="shared" si="65"/>
        <v>0.08</v>
      </c>
      <c r="BG26" s="38">
        <f t="shared" si="65"/>
        <v>0</v>
      </c>
      <c r="BH26" s="38">
        <f t="shared" si="65"/>
        <v>0.05</v>
      </c>
      <c r="BI26" s="38">
        <f t="shared" si="65"/>
        <v>0</v>
      </c>
      <c r="BJ26" s="38">
        <f t="shared" si="65"/>
        <v>0</v>
      </c>
      <c r="BK26" s="44">
        <f t="shared" si="65"/>
        <v>0.02</v>
      </c>
    </row>
    <row r="27" spans="1:65" thickBot="1" x14ac:dyDescent="0.3">
      <c r="A27" s="132"/>
      <c r="B27" s="35" t="s">
        <v>618</v>
      </c>
      <c r="C27" s="33" t="s">
        <v>654</v>
      </c>
      <c r="D27" s="24">
        <v>0.44</v>
      </c>
      <c r="E27" s="22">
        <v>0.37</v>
      </c>
      <c r="F27" s="22">
        <v>0.8</v>
      </c>
      <c r="G27" s="22">
        <v>3.5000000000000003E-2</v>
      </c>
      <c r="H27" s="22">
        <v>3.5000000000000003E-2</v>
      </c>
      <c r="I27" s="22">
        <v>1.1000000000000001</v>
      </c>
      <c r="J27" s="22">
        <v>0.3</v>
      </c>
      <c r="K27" s="22">
        <v>0.3</v>
      </c>
      <c r="L27" s="22"/>
      <c r="M27" s="22"/>
      <c r="N27" s="22"/>
      <c r="O27" s="22"/>
      <c r="P27" s="22"/>
      <c r="Q27" s="22"/>
      <c r="R27" s="22"/>
      <c r="S27" s="23"/>
      <c r="AA27" s="42" t="str">
        <f>B52</f>
        <v>РС B/CHES 1387</v>
      </c>
      <c r="AB27" s="53" t="str">
        <f t="shared" ref="AB27:AR27" si="66">C52</f>
        <v>мин</v>
      </c>
      <c r="AC27" s="38">
        <f t="shared" si="66"/>
        <v>0.08</v>
      </c>
      <c r="AD27" s="38">
        <f t="shared" si="66"/>
        <v>0.15</v>
      </c>
      <c r="AE27" s="38">
        <f t="shared" si="66"/>
        <v>0.65</v>
      </c>
      <c r="AF27" s="38">
        <f t="shared" si="66"/>
        <v>0</v>
      </c>
      <c r="AG27" s="38">
        <f t="shared" si="66"/>
        <v>0</v>
      </c>
      <c r="AH27" s="38">
        <f t="shared" si="66"/>
        <v>0</v>
      </c>
      <c r="AI27" s="38">
        <f t="shared" si="66"/>
        <v>0</v>
      </c>
      <c r="AJ27" s="38">
        <f t="shared" si="66"/>
        <v>0</v>
      </c>
      <c r="AK27" s="38">
        <f t="shared" si="66"/>
        <v>0.02</v>
      </c>
      <c r="AL27" s="38">
        <f t="shared" si="66"/>
        <v>0</v>
      </c>
      <c r="AM27" s="38">
        <f t="shared" si="66"/>
        <v>0</v>
      </c>
      <c r="AN27" s="38">
        <f t="shared" si="66"/>
        <v>0</v>
      </c>
      <c r="AO27" s="38">
        <f t="shared" si="66"/>
        <v>2.5000000000000001E-2</v>
      </c>
      <c r="AP27" s="38">
        <f t="shared" si="66"/>
        <v>0</v>
      </c>
      <c r="AQ27" s="38">
        <f t="shared" si="66"/>
        <v>0</v>
      </c>
      <c r="AR27" s="44">
        <f t="shared" si="66"/>
        <v>0</v>
      </c>
      <c r="AT27" s="49" t="str">
        <f>B53</f>
        <v>РС B/CHES 1387</v>
      </c>
      <c r="AU27" s="55" t="str">
        <f t="shared" ref="AU27:BK27" si="67">C53</f>
        <v>мах</v>
      </c>
      <c r="AV27" s="38">
        <f t="shared" si="67"/>
        <v>0.12</v>
      </c>
      <c r="AW27" s="38">
        <f t="shared" si="67"/>
        <v>0.35</v>
      </c>
      <c r="AX27" s="38">
        <f t="shared" si="67"/>
        <v>1</v>
      </c>
      <c r="AY27" s="38">
        <f t="shared" si="67"/>
        <v>1.4999999999999999E-2</v>
      </c>
      <c r="AZ27" s="38">
        <f t="shared" si="67"/>
        <v>5.0000000000000001E-3</v>
      </c>
      <c r="BA27" s="38">
        <f t="shared" si="67"/>
        <v>0.15</v>
      </c>
      <c r="BB27" s="38">
        <f t="shared" si="67"/>
        <v>0.15</v>
      </c>
      <c r="BC27" s="38">
        <f t="shared" si="67"/>
        <v>0.25</v>
      </c>
      <c r="BD27" s="38">
        <f t="shared" si="67"/>
        <v>4.4999999999999998E-2</v>
      </c>
      <c r="BE27" s="38">
        <f t="shared" si="67"/>
        <v>8.0000000000000002E-3</v>
      </c>
      <c r="BF27" s="38">
        <f t="shared" si="67"/>
        <v>0</v>
      </c>
      <c r="BG27" s="38">
        <f t="shared" si="67"/>
        <v>0</v>
      </c>
      <c r="BH27" s="38">
        <f t="shared" si="67"/>
        <v>4.4999999999999998E-2</v>
      </c>
      <c r="BI27" s="38">
        <f t="shared" si="67"/>
        <v>0</v>
      </c>
      <c r="BJ27" s="38">
        <f t="shared" si="67"/>
        <v>0</v>
      </c>
      <c r="BK27" s="44">
        <f t="shared" si="67"/>
        <v>0.08</v>
      </c>
    </row>
    <row r="28" spans="1:65" ht="15.75" x14ac:dyDescent="0.25">
      <c r="A28" s="132">
        <f t="shared" si="55"/>
        <v>45</v>
      </c>
      <c r="B28" s="35">
        <v>45</v>
      </c>
      <c r="C28" s="32" t="s">
        <v>653</v>
      </c>
      <c r="D28" s="28">
        <v>0.42</v>
      </c>
      <c r="E28" s="20">
        <v>0.17</v>
      </c>
      <c r="F28" s="20">
        <v>0.5</v>
      </c>
      <c r="G28" s="20"/>
      <c r="H28" s="20"/>
      <c r="I28" s="20"/>
      <c r="J28" s="20"/>
      <c r="K28" s="20"/>
      <c r="L28" s="20"/>
      <c r="M28" s="20"/>
      <c r="N28" s="20"/>
      <c r="O28" s="20"/>
      <c r="P28" s="20"/>
      <c r="Q28" s="20"/>
      <c r="R28" s="20"/>
      <c r="S28" s="21"/>
      <c r="AA28" s="42" t="str">
        <f>B54</f>
        <v>Ст2кп</v>
      </c>
      <c r="AB28" s="53" t="str">
        <f t="shared" ref="AB28:AR28" si="68">C54</f>
        <v>мин</v>
      </c>
      <c r="AC28" s="38">
        <f t="shared" si="68"/>
        <v>0.09</v>
      </c>
      <c r="AD28" s="38">
        <f t="shared" si="68"/>
        <v>0</v>
      </c>
      <c r="AE28" s="38">
        <f t="shared" si="68"/>
        <v>0.25</v>
      </c>
      <c r="AF28" s="38">
        <f t="shared" si="68"/>
        <v>0</v>
      </c>
      <c r="AG28" s="38">
        <f t="shared" si="68"/>
        <v>0</v>
      </c>
      <c r="AH28" s="38">
        <f t="shared" si="68"/>
        <v>0</v>
      </c>
      <c r="AI28" s="38">
        <f t="shared" si="68"/>
        <v>0</v>
      </c>
      <c r="AJ28" s="38">
        <f t="shared" si="68"/>
        <v>0</v>
      </c>
      <c r="AK28" s="38">
        <f t="shared" si="68"/>
        <v>0</v>
      </c>
      <c r="AL28" s="38">
        <f t="shared" si="68"/>
        <v>0</v>
      </c>
      <c r="AM28" s="38">
        <f t="shared" si="68"/>
        <v>0</v>
      </c>
      <c r="AN28" s="38">
        <f t="shared" si="68"/>
        <v>0</v>
      </c>
      <c r="AO28" s="38">
        <f t="shared" si="68"/>
        <v>0</v>
      </c>
      <c r="AP28" s="38">
        <f t="shared" si="68"/>
        <v>0</v>
      </c>
      <c r="AQ28" s="38">
        <f t="shared" si="68"/>
        <v>0</v>
      </c>
      <c r="AR28" s="44">
        <f t="shared" si="68"/>
        <v>0</v>
      </c>
      <c r="AT28" s="49" t="str">
        <f>B55</f>
        <v>Ст2кп</v>
      </c>
      <c r="AU28" s="55" t="str">
        <f t="shared" ref="AU28:BK28" si="69">C55</f>
        <v>мах</v>
      </c>
      <c r="AV28" s="38">
        <f t="shared" si="69"/>
        <v>0.15</v>
      </c>
      <c r="AW28" s="38">
        <f t="shared" si="69"/>
        <v>0.05</v>
      </c>
      <c r="AX28" s="38">
        <f t="shared" si="69"/>
        <v>0.5</v>
      </c>
      <c r="AY28" s="38">
        <f t="shared" si="69"/>
        <v>0.04</v>
      </c>
      <c r="AZ28" s="38">
        <f t="shared" si="69"/>
        <v>0.05</v>
      </c>
      <c r="BA28" s="38">
        <f t="shared" si="69"/>
        <v>0.3</v>
      </c>
      <c r="BB28" s="38">
        <f t="shared" si="69"/>
        <v>0</v>
      </c>
      <c r="BC28" s="38">
        <f t="shared" si="69"/>
        <v>0</v>
      </c>
      <c r="BD28" s="38">
        <f t="shared" si="69"/>
        <v>0</v>
      </c>
      <c r="BE28" s="38">
        <f t="shared" si="69"/>
        <v>0</v>
      </c>
      <c r="BF28" s="38">
        <f t="shared" si="69"/>
        <v>0</v>
      </c>
      <c r="BG28" s="38">
        <f t="shared" si="69"/>
        <v>0</v>
      </c>
      <c r="BH28" s="38">
        <f t="shared" si="69"/>
        <v>0</v>
      </c>
      <c r="BI28" s="38">
        <f t="shared" si="69"/>
        <v>0</v>
      </c>
      <c r="BJ28" s="38">
        <f t="shared" si="69"/>
        <v>0</v>
      </c>
      <c r="BK28" s="44">
        <f t="shared" si="69"/>
        <v>0</v>
      </c>
    </row>
    <row r="29" spans="1:65" thickBot="1" x14ac:dyDescent="0.3">
      <c r="A29" s="132"/>
      <c r="B29" s="35">
        <v>45</v>
      </c>
      <c r="C29" s="33" t="s">
        <v>654</v>
      </c>
      <c r="D29" s="24">
        <v>0.45</v>
      </c>
      <c r="E29" s="22">
        <v>0.37</v>
      </c>
      <c r="F29" s="22">
        <v>0.8</v>
      </c>
      <c r="G29" s="22"/>
      <c r="H29" s="22"/>
      <c r="I29" s="22">
        <v>0.25</v>
      </c>
      <c r="J29" s="22"/>
      <c r="K29" s="22"/>
      <c r="L29" s="22"/>
      <c r="M29" s="22"/>
      <c r="N29" s="22"/>
      <c r="O29" s="22"/>
      <c r="P29" s="22"/>
      <c r="Q29" s="22"/>
      <c r="R29" s="22"/>
      <c r="S29" s="23"/>
      <c r="AA29" s="42" t="str">
        <f>B56</f>
        <v>08Х18Н10Т</v>
      </c>
      <c r="AB29" s="53" t="str">
        <f t="shared" ref="AB29:AR29" si="70">C56</f>
        <v>мин</v>
      </c>
      <c r="AC29" s="38">
        <f t="shared" si="70"/>
        <v>0</v>
      </c>
      <c r="AD29" s="38">
        <f t="shared" si="70"/>
        <v>0</v>
      </c>
      <c r="AE29" s="38">
        <f t="shared" si="70"/>
        <v>0</v>
      </c>
      <c r="AF29" s="38">
        <f t="shared" si="70"/>
        <v>0</v>
      </c>
      <c r="AG29" s="38">
        <f t="shared" si="70"/>
        <v>0</v>
      </c>
      <c r="AH29" s="38">
        <f t="shared" si="70"/>
        <v>0</v>
      </c>
      <c r="AI29" s="38">
        <f t="shared" si="70"/>
        <v>0</v>
      </c>
      <c r="AJ29" s="38">
        <f t="shared" si="70"/>
        <v>0</v>
      </c>
      <c r="AK29" s="38">
        <f t="shared" si="70"/>
        <v>0</v>
      </c>
      <c r="AL29" s="38">
        <f t="shared" si="70"/>
        <v>0</v>
      </c>
      <c r="AM29" s="38">
        <f t="shared" si="70"/>
        <v>0</v>
      </c>
      <c r="AN29" s="38">
        <f t="shared" si="70"/>
        <v>0</v>
      </c>
      <c r="AO29" s="38">
        <f t="shared" si="70"/>
        <v>0</v>
      </c>
      <c r="AP29" s="38">
        <f t="shared" si="70"/>
        <v>0</v>
      </c>
      <c r="AQ29" s="38">
        <f t="shared" si="70"/>
        <v>0</v>
      </c>
      <c r="AR29" s="44">
        <f t="shared" si="70"/>
        <v>0</v>
      </c>
      <c r="AT29" s="49" t="str">
        <f>B57</f>
        <v>08Х18Н10Т</v>
      </c>
      <c r="AU29" s="55" t="str">
        <f t="shared" ref="AU29:BK29" si="71">C57</f>
        <v>мах</v>
      </c>
      <c r="AV29" s="38">
        <f t="shared" si="71"/>
        <v>0.08</v>
      </c>
      <c r="AW29" s="38">
        <f t="shared" si="71"/>
        <v>0.8</v>
      </c>
      <c r="AX29" s="38">
        <f t="shared" si="71"/>
        <v>2</v>
      </c>
      <c r="AY29" s="38">
        <f t="shared" si="71"/>
        <v>3.5000000000000003E-2</v>
      </c>
      <c r="AZ29" s="38">
        <f t="shared" si="71"/>
        <v>0.02</v>
      </c>
      <c r="BA29" s="38">
        <f t="shared" si="71"/>
        <v>19</v>
      </c>
      <c r="BB29" s="38">
        <f t="shared" si="71"/>
        <v>11</v>
      </c>
      <c r="BC29" s="38">
        <f t="shared" si="71"/>
        <v>0</v>
      </c>
      <c r="BD29" s="38">
        <f t="shared" si="71"/>
        <v>0</v>
      </c>
      <c r="BE29" s="38">
        <f t="shared" si="71"/>
        <v>0</v>
      </c>
      <c r="BF29" s="38">
        <f t="shared" si="71"/>
        <v>0</v>
      </c>
      <c r="BG29" s="38">
        <f t="shared" si="71"/>
        <v>0</v>
      </c>
      <c r="BH29" s="38">
        <f t="shared" si="71"/>
        <v>0</v>
      </c>
      <c r="BI29" s="38">
        <f t="shared" si="71"/>
        <v>0.7</v>
      </c>
      <c r="BJ29" s="38">
        <f t="shared" si="71"/>
        <v>0</v>
      </c>
      <c r="BK29" s="44">
        <f t="shared" si="71"/>
        <v>0</v>
      </c>
    </row>
    <row r="30" spans="1:65" ht="15.75" x14ac:dyDescent="0.25">
      <c r="A30" s="132" t="str">
        <f t="shared" si="55"/>
        <v>09Г2С</v>
      </c>
      <c r="B30" s="35" t="s">
        <v>619</v>
      </c>
      <c r="C30" s="32" t="s">
        <v>653</v>
      </c>
      <c r="D30" s="28"/>
      <c r="E30" s="20">
        <v>0.5</v>
      </c>
      <c r="F30" s="20">
        <v>1.3</v>
      </c>
      <c r="G30" s="20"/>
      <c r="H30" s="20"/>
      <c r="I30" s="20"/>
      <c r="J30" s="20"/>
      <c r="K30" s="20"/>
      <c r="L30" s="20"/>
      <c r="M30" s="20"/>
      <c r="N30" s="20"/>
      <c r="O30" s="20"/>
      <c r="P30" s="20"/>
      <c r="Q30" s="20"/>
      <c r="R30" s="20"/>
      <c r="S30" s="21"/>
      <c r="AA30" s="42" t="str">
        <f>B58</f>
        <v>30ХГСН</v>
      </c>
      <c r="AB30" s="53" t="str">
        <f t="shared" ref="AB30:AR30" si="72">C58</f>
        <v>мин</v>
      </c>
      <c r="AC30" s="38">
        <f t="shared" si="72"/>
        <v>0.27</v>
      </c>
      <c r="AD30" s="38">
        <f t="shared" si="72"/>
        <v>0.9</v>
      </c>
      <c r="AE30" s="38">
        <f t="shared" si="72"/>
        <v>1</v>
      </c>
      <c r="AF30" s="38">
        <f t="shared" si="72"/>
        <v>0</v>
      </c>
      <c r="AG30" s="38">
        <f t="shared" si="72"/>
        <v>0</v>
      </c>
      <c r="AH30" s="38">
        <f t="shared" si="72"/>
        <v>0.9</v>
      </c>
      <c r="AI30" s="38">
        <f t="shared" si="72"/>
        <v>1.4</v>
      </c>
      <c r="AJ30" s="38">
        <f t="shared" si="72"/>
        <v>0</v>
      </c>
      <c r="AK30" s="38">
        <f t="shared" si="72"/>
        <v>0</v>
      </c>
      <c r="AL30" s="38">
        <f t="shared" si="72"/>
        <v>0</v>
      </c>
      <c r="AM30" s="38">
        <f t="shared" si="72"/>
        <v>0</v>
      </c>
      <c r="AN30" s="38">
        <f t="shared" si="72"/>
        <v>0</v>
      </c>
      <c r="AO30" s="38">
        <f t="shared" si="72"/>
        <v>0</v>
      </c>
      <c r="AP30" s="38">
        <f t="shared" si="72"/>
        <v>0</v>
      </c>
      <c r="AQ30" s="38">
        <f t="shared" si="72"/>
        <v>0</v>
      </c>
      <c r="AR30" s="44">
        <f t="shared" si="72"/>
        <v>0</v>
      </c>
      <c r="AT30" s="49" t="str">
        <f>B59</f>
        <v>30ХГСН</v>
      </c>
      <c r="AU30" s="55" t="str">
        <f t="shared" ref="AU30:BK30" si="73">C59</f>
        <v>мах</v>
      </c>
      <c r="AV30" s="38">
        <f t="shared" si="73"/>
        <v>0.34</v>
      </c>
      <c r="AW30" s="38">
        <f t="shared" si="73"/>
        <v>1.2</v>
      </c>
      <c r="AX30" s="38">
        <f t="shared" si="73"/>
        <v>1.3</v>
      </c>
      <c r="AY30" s="38">
        <f t="shared" si="73"/>
        <v>3.5000000000000003E-2</v>
      </c>
      <c r="AZ30" s="38">
        <f t="shared" si="73"/>
        <v>3.5000000000000003E-2</v>
      </c>
      <c r="BA30" s="38">
        <f t="shared" si="73"/>
        <v>1.2</v>
      </c>
      <c r="BB30" s="38">
        <f t="shared" si="73"/>
        <v>1.8</v>
      </c>
      <c r="BC30" s="38">
        <f t="shared" si="73"/>
        <v>0.3</v>
      </c>
      <c r="BD30" s="38">
        <f t="shared" si="73"/>
        <v>0</v>
      </c>
      <c r="BE30" s="38">
        <f t="shared" si="73"/>
        <v>0</v>
      </c>
      <c r="BF30" s="38">
        <f t="shared" si="73"/>
        <v>0</v>
      </c>
      <c r="BG30" s="38">
        <f t="shared" si="73"/>
        <v>0</v>
      </c>
      <c r="BH30" s="38">
        <f t="shared" si="73"/>
        <v>0</v>
      </c>
      <c r="BI30" s="38">
        <f t="shared" si="73"/>
        <v>0</v>
      </c>
      <c r="BJ30" s="38">
        <f t="shared" si="73"/>
        <v>0</v>
      </c>
      <c r="BK30" s="44">
        <f t="shared" si="73"/>
        <v>0</v>
      </c>
    </row>
    <row r="31" spans="1:65" thickBot="1" x14ac:dyDescent="0.3">
      <c r="A31" s="132"/>
      <c r="B31" s="35" t="s">
        <v>619</v>
      </c>
      <c r="C31" s="33" t="s">
        <v>654</v>
      </c>
      <c r="D31" s="24">
        <v>0.12</v>
      </c>
      <c r="E31" s="22">
        <v>0.8</v>
      </c>
      <c r="F31" s="22">
        <v>1.7</v>
      </c>
      <c r="G31" s="22">
        <v>3.5000000000000003E-2</v>
      </c>
      <c r="H31" s="22">
        <v>0.04</v>
      </c>
      <c r="I31" s="22">
        <v>0.3</v>
      </c>
      <c r="J31" s="22">
        <v>0.3</v>
      </c>
      <c r="K31" s="22">
        <v>0.3</v>
      </c>
      <c r="L31" s="22"/>
      <c r="M31" s="22"/>
      <c r="N31" s="22"/>
      <c r="O31" s="22"/>
      <c r="P31" s="22"/>
      <c r="Q31" s="22"/>
      <c r="R31" s="22"/>
      <c r="S31" s="23"/>
      <c r="AA31" s="42" t="str">
        <f>B60</f>
        <v>30ХГСН2А</v>
      </c>
      <c r="AB31" s="53" t="str">
        <f t="shared" ref="AB31:AR31" si="74">C60</f>
        <v>мин</v>
      </c>
      <c r="AC31" s="38">
        <f t="shared" si="74"/>
        <v>0.27</v>
      </c>
      <c r="AD31" s="38">
        <f t="shared" si="74"/>
        <v>0.9</v>
      </c>
      <c r="AE31" s="38">
        <f t="shared" si="74"/>
        <v>1</v>
      </c>
      <c r="AF31" s="38">
        <f t="shared" si="74"/>
        <v>0</v>
      </c>
      <c r="AG31" s="38">
        <f t="shared" si="74"/>
        <v>0</v>
      </c>
      <c r="AH31" s="38">
        <f t="shared" si="74"/>
        <v>0.9</v>
      </c>
      <c r="AI31" s="38">
        <f t="shared" si="74"/>
        <v>1.4</v>
      </c>
      <c r="AJ31" s="38">
        <f t="shared" si="74"/>
        <v>0</v>
      </c>
      <c r="AK31" s="38">
        <f t="shared" si="74"/>
        <v>0</v>
      </c>
      <c r="AL31" s="38">
        <f t="shared" si="74"/>
        <v>0</v>
      </c>
      <c r="AM31" s="38">
        <f t="shared" si="74"/>
        <v>0</v>
      </c>
      <c r="AN31" s="38">
        <f t="shared" si="74"/>
        <v>0</v>
      </c>
      <c r="AO31" s="38">
        <f t="shared" si="74"/>
        <v>0</v>
      </c>
      <c r="AP31" s="38">
        <f t="shared" si="74"/>
        <v>0</v>
      </c>
      <c r="AQ31" s="38">
        <f t="shared" si="74"/>
        <v>0</v>
      </c>
      <c r="AR31" s="44">
        <f t="shared" si="74"/>
        <v>0</v>
      </c>
      <c r="AT31" s="49" t="str">
        <f>B61</f>
        <v>30ХГСН2А</v>
      </c>
      <c r="AU31" s="55" t="str">
        <f t="shared" ref="AU31:BK31" si="75">C61</f>
        <v>мах</v>
      </c>
      <c r="AV31" s="38">
        <f t="shared" si="75"/>
        <v>0.34</v>
      </c>
      <c r="AW31" s="38">
        <f t="shared" si="75"/>
        <v>1.2</v>
      </c>
      <c r="AX31" s="38">
        <f t="shared" si="75"/>
        <v>1.3</v>
      </c>
      <c r="AY31" s="38">
        <f t="shared" si="75"/>
        <v>2.5000000000000001E-2</v>
      </c>
      <c r="AZ31" s="38">
        <f t="shared" si="75"/>
        <v>0.25</v>
      </c>
      <c r="BA31" s="38">
        <f t="shared" si="75"/>
        <v>1.2</v>
      </c>
      <c r="BB31" s="38">
        <f t="shared" si="75"/>
        <v>1.8</v>
      </c>
      <c r="BC31" s="38">
        <f t="shared" si="75"/>
        <v>0.3</v>
      </c>
      <c r="BD31" s="38">
        <f t="shared" si="75"/>
        <v>0</v>
      </c>
      <c r="BE31" s="38">
        <f t="shared" si="75"/>
        <v>0</v>
      </c>
      <c r="BF31" s="38">
        <f t="shared" si="75"/>
        <v>0</v>
      </c>
      <c r="BG31" s="38">
        <f t="shared" si="75"/>
        <v>0</v>
      </c>
      <c r="BH31" s="38">
        <f t="shared" si="75"/>
        <v>0</v>
      </c>
      <c r="BI31" s="38">
        <f t="shared" si="75"/>
        <v>0</v>
      </c>
      <c r="BJ31" s="38">
        <f t="shared" si="75"/>
        <v>0</v>
      </c>
      <c r="BK31" s="44">
        <f t="shared" si="75"/>
        <v>0</v>
      </c>
    </row>
    <row r="32" spans="1:65" ht="15.75" x14ac:dyDescent="0.25">
      <c r="A32" s="132" t="str">
        <f t="shared" si="55"/>
        <v>75Г</v>
      </c>
      <c r="B32" s="35" t="s">
        <v>638</v>
      </c>
      <c r="C32" s="32" t="s">
        <v>653</v>
      </c>
      <c r="D32" s="28">
        <v>0.74</v>
      </c>
      <c r="E32" s="20">
        <v>0.2</v>
      </c>
      <c r="F32" s="20">
        <v>1.05</v>
      </c>
      <c r="G32" s="20"/>
      <c r="H32" s="20"/>
      <c r="I32" s="20">
        <v>0.1</v>
      </c>
      <c r="J32" s="20"/>
      <c r="K32" s="20"/>
      <c r="L32" s="20"/>
      <c r="M32" s="20"/>
      <c r="N32" s="20"/>
      <c r="O32" s="20"/>
      <c r="P32" s="20"/>
      <c r="Q32" s="20"/>
      <c r="R32" s="20"/>
      <c r="S32" s="21"/>
      <c r="AA32" s="42" t="str">
        <f>B62</f>
        <v>14ХГ2САФД</v>
      </c>
      <c r="AB32" s="53" t="str">
        <f t="shared" ref="AB32:AR32" si="76">C62</f>
        <v>мин</v>
      </c>
      <c r="AC32" s="38">
        <f t="shared" si="76"/>
        <v>0.15</v>
      </c>
      <c r="AD32" s="38">
        <f t="shared" si="76"/>
        <v>0.5</v>
      </c>
      <c r="AE32" s="38">
        <f t="shared" si="76"/>
        <v>1.65</v>
      </c>
      <c r="AF32" s="38">
        <f t="shared" si="76"/>
        <v>0</v>
      </c>
      <c r="AG32" s="38">
        <f t="shared" si="76"/>
        <v>0</v>
      </c>
      <c r="AH32" s="38">
        <f t="shared" si="76"/>
        <v>0.6</v>
      </c>
      <c r="AI32" s="38">
        <f t="shared" si="76"/>
        <v>0</v>
      </c>
      <c r="AJ32" s="38">
        <f t="shared" si="76"/>
        <v>0.1</v>
      </c>
      <c r="AK32" s="38">
        <f t="shared" si="76"/>
        <v>0.01</v>
      </c>
      <c r="AL32" s="38">
        <f t="shared" si="76"/>
        <v>8.9999999999999993E-3</v>
      </c>
      <c r="AM32" s="38">
        <f t="shared" si="76"/>
        <v>0</v>
      </c>
      <c r="AN32" s="38">
        <f t="shared" si="76"/>
        <v>6.5000000000000002E-2</v>
      </c>
      <c r="AO32" s="38">
        <f t="shared" si="76"/>
        <v>0</v>
      </c>
      <c r="AP32" s="38">
        <f t="shared" si="76"/>
        <v>0</v>
      </c>
      <c r="AQ32" s="38">
        <f t="shared" si="76"/>
        <v>0</v>
      </c>
      <c r="AR32" s="44">
        <f t="shared" si="76"/>
        <v>0</v>
      </c>
      <c r="AT32" s="49" t="str">
        <f>B63</f>
        <v>14ХГ2САФД</v>
      </c>
      <c r="AU32" s="55" t="str">
        <f t="shared" ref="AU32:BK32" si="77">C63</f>
        <v>мах</v>
      </c>
      <c r="AV32" s="38">
        <f t="shared" si="77"/>
        <v>0.18</v>
      </c>
      <c r="AW32" s="38">
        <f t="shared" si="77"/>
        <v>0.7</v>
      </c>
      <c r="AX32" s="38">
        <f t="shared" si="77"/>
        <v>1.8</v>
      </c>
      <c r="AY32" s="38">
        <f t="shared" si="77"/>
        <v>0.01</v>
      </c>
      <c r="AZ32" s="38">
        <f t="shared" si="77"/>
        <v>5.0000000000000001E-3</v>
      </c>
      <c r="BA32" s="38">
        <f t="shared" si="77"/>
        <v>0.8</v>
      </c>
      <c r="BB32" s="38">
        <f t="shared" si="77"/>
        <v>0.15</v>
      </c>
      <c r="BC32" s="38">
        <f t="shared" si="77"/>
        <v>0.4</v>
      </c>
      <c r="BD32" s="38">
        <f t="shared" si="77"/>
        <v>0.03</v>
      </c>
      <c r="BE32" s="38">
        <f t="shared" si="77"/>
        <v>1.4999999999999999E-2</v>
      </c>
      <c r="BF32" s="38">
        <f t="shared" si="77"/>
        <v>0</v>
      </c>
      <c r="BG32" s="38">
        <f t="shared" si="77"/>
        <v>0.08</v>
      </c>
      <c r="BH32" s="38">
        <f t="shared" si="77"/>
        <v>0</v>
      </c>
      <c r="BI32" s="38">
        <f t="shared" si="77"/>
        <v>0</v>
      </c>
      <c r="BJ32" s="38">
        <f t="shared" si="77"/>
        <v>0</v>
      </c>
      <c r="BK32" s="44">
        <f t="shared" si="77"/>
        <v>0</v>
      </c>
    </row>
    <row r="33" spans="1:63" thickBot="1" x14ac:dyDescent="0.3">
      <c r="A33" s="132"/>
      <c r="B33" s="35" t="s">
        <v>638</v>
      </c>
      <c r="C33" s="33" t="s">
        <v>654</v>
      </c>
      <c r="D33" s="24">
        <v>0.82</v>
      </c>
      <c r="E33" s="22">
        <v>0.37</v>
      </c>
      <c r="F33" s="22">
        <v>1.2</v>
      </c>
      <c r="G33" s="22">
        <v>3.5000000000000003E-2</v>
      </c>
      <c r="H33" s="22">
        <v>3.5000000000000003E-2</v>
      </c>
      <c r="I33" s="22">
        <v>0.25</v>
      </c>
      <c r="J33" s="22">
        <v>0.25</v>
      </c>
      <c r="K33" s="22">
        <v>0.2</v>
      </c>
      <c r="L33" s="22">
        <v>0.05</v>
      </c>
      <c r="M33" s="22">
        <v>8.0000000000000002E-3</v>
      </c>
      <c r="N33" s="22"/>
      <c r="O33" s="22"/>
      <c r="P33" s="22"/>
      <c r="Q33" s="22"/>
      <c r="R33" s="22"/>
      <c r="S33" s="23"/>
      <c r="AA33" s="42" t="str">
        <f>B64</f>
        <v>16Г2АФ</v>
      </c>
      <c r="AB33" s="53" t="str">
        <f t="shared" ref="AB33:AR33" si="78">C64</f>
        <v>мин</v>
      </c>
      <c r="AC33" s="38">
        <f t="shared" si="78"/>
        <v>0.15</v>
      </c>
      <c r="AD33" s="38">
        <f t="shared" si="78"/>
        <v>0.4</v>
      </c>
      <c r="AE33" s="38">
        <f t="shared" si="78"/>
        <v>1.5</v>
      </c>
      <c r="AF33" s="38">
        <f t="shared" si="78"/>
        <v>0</v>
      </c>
      <c r="AG33" s="38">
        <f t="shared" si="78"/>
        <v>0</v>
      </c>
      <c r="AH33" s="38">
        <f t="shared" si="78"/>
        <v>0</v>
      </c>
      <c r="AI33" s="38">
        <f t="shared" si="78"/>
        <v>0</v>
      </c>
      <c r="AJ33" s="38">
        <f t="shared" si="78"/>
        <v>0</v>
      </c>
      <c r="AK33" s="38">
        <f t="shared" si="78"/>
        <v>0.01</v>
      </c>
      <c r="AL33" s="38">
        <f t="shared" si="78"/>
        <v>1.4999999999999999E-2</v>
      </c>
      <c r="AM33" s="38">
        <f t="shared" si="78"/>
        <v>0</v>
      </c>
      <c r="AN33" s="38">
        <f t="shared" si="78"/>
        <v>0.09</v>
      </c>
      <c r="AO33" s="38">
        <f t="shared" si="78"/>
        <v>0</v>
      </c>
      <c r="AP33" s="38">
        <f t="shared" si="78"/>
        <v>0</v>
      </c>
      <c r="AQ33" s="38">
        <f t="shared" si="78"/>
        <v>0</v>
      </c>
      <c r="AR33" s="44">
        <f t="shared" si="78"/>
        <v>0</v>
      </c>
      <c r="AT33" s="49" t="str">
        <f>B65</f>
        <v>16Г2АФ</v>
      </c>
      <c r="AU33" s="55" t="str">
        <f t="shared" ref="AU33:BK33" si="79">C65</f>
        <v>мах</v>
      </c>
      <c r="AV33" s="38">
        <f t="shared" si="79"/>
        <v>0.2</v>
      </c>
      <c r="AW33" s="38">
        <f t="shared" si="79"/>
        <v>0.6</v>
      </c>
      <c r="AX33" s="38">
        <f t="shared" si="79"/>
        <v>1.7</v>
      </c>
      <c r="AY33" s="38">
        <f t="shared" si="79"/>
        <v>0.02</v>
      </c>
      <c r="AZ33" s="38">
        <f t="shared" si="79"/>
        <v>1.4999999999999999E-2</v>
      </c>
      <c r="BA33" s="38">
        <f t="shared" si="79"/>
        <v>0.04</v>
      </c>
      <c r="BB33" s="38">
        <f t="shared" si="79"/>
        <v>0.3</v>
      </c>
      <c r="BC33" s="38">
        <f t="shared" si="79"/>
        <v>0.3</v>
      </c>
      <c r="BD33" s="38">
        <f t="shared" si="79"/>
        <v>0.03</v>
      </c>
      <c r="BE33" s="38">
        <f t="shared" si="79"/>
        <v>2.5000000000000001E-2</v>
      </c>
      <c r="BF33" s="38">
        <f t="shared" si="79"/>
        <v>0</v>
      </c>
      <c r="BG33" s="38">
        <f t="shared" si="79"/>
        <v>0.14000000000000001</v>
      </c>
      <c r="BH33" s="38">
        <f t="shared" si="79"/>
        <v>0</v>
      </c>
      <c r="BI33" s="38">
        <f t="shared" si="79"/>
        <v>0.03</v>
      </c>
      <c r="BJ33" s="38" t="str">
        <f t="shared" si="79"/>
        <v>-</v>
      </c>
      <c r="BK33" s="44">
        <f t="shared" si="79"/>
        <v>0.08</v>
      </c>
    </row>
    <row r="34" spans="1:63" ht="15.75" x14ac:dyDescent="0.25">
      <c r="A34" s="132" t="str">
        <f t="shared" si="55"/>
        <v>15Х5М</v>
      </c>
      <c r="B34" s="35" t="s">
        <v>620</v>
      </c>
      <c r="C34" s="32" t="s">
        <v>653</v>
      </c>
      <c r="D34" s="28"/>
      <c r="E34" s="20"/>
      <c r="F34" s="20"/>
      <c r="G34" s="20"/>
      <c r="H34" s="20"/>
      <c r="I34" s="20">
        <v>4.5</v>
      </c>
      <c r="J34" s="20"/>
      <c r="K34" s="20"/>
      <c r="L34" s="20"/>
      <c r="M34" s="20"/>
      <c r="N34" s="20">
        <v>0.45</v>
      </c>
      <c r="O34" s="20"/>
      <c r="P34" s="20"/>
      <c r="Q34" s="20"/>
      <c r="R34" s="20"/>
      <c r="S34" s="21"/>
      <c r="AA34" s="42" t="str">
        <f>B66</f>
        <v>50(345) Type 2</v>
      </c>
      <c r="AB34" s="53" t="str">
        <f t="shared" ref="AB34:AR34" si="80">C66</f>
        <v>мин</v>
      </c>
      <c r="AC34" s="38">
        <f t="shared" si="80"/>
        <v>0.2</v>
      </c>
      <c r="AD34" s="38">
        <f t="shared" si="80"/>
        <v>0.25</v>
      </c>
      <c r="AE34" s="38">
        <f t="shared" si="80"/>
        <v>1.2</v>
      </c>
      <c r="AF34" s="38">
        <f t="shared" si="80"/>
        <v>0</v>
      </c>
      <c r="AG34" s="38">
        <f t="shared" si="80"/>
        <v>0</v>
      </c>
      <c r="AH34" s="38">
        <f t="shared" si="80"/>
        <v>0</v>
      </c>
      <c r="AI34" s="38">
        <f t="shared" si="80"/>
        <v>0</v>
      </c>
      <c r="AJ34" s="38">
        <f t="shared" si="80"/>
        <v>0</v>
      </c>
      <c r="AK34" s="38">
        <f t="shared" si="80"/>
        <v>0.01</v>
      </c>
      <c r="AL34" s="38">
        <f t="shared" si="80"/>
        <v>0</v>
      </c>
      <c r="AM34" s="38">
        <f t="shared" si="80"/>
        <v>0</v>
      </c>
      <c r="AN34" s="38">
        <f t="shared" si="80"/>
        <v>0.02</v>
      </c>
      <c r="AO34" s="38">
        <f t="shared" si="80"/>
        <v>0</v>
      </c>
      <c r="AP34" s="38">
        <f t="shared" si="80"/>
        <v>0</v>
      </c>
      <c r="AQ34" s="38">
        <f t="shared" si="80"/>
        <v>0</v>
      </c>
      <c r="AR34" s="44">
        <f t="shared" si="80"/>
        <v>0</v>
      </c>
      <c r="AT34" s="49" t="str">
        <f>B67</f>
        <v>50(345) Type 2</v>
      </c>
      <c r="AU34" s="55" t="str">
        <f t="shared" ref="AU34:BK34" si="81">C67</f>
        <v>мах</v>
      </c>
      <c r="AV34" s="38">
        <f t="shared" si="81"/>
        <v>0.23</v>
      </c>
      <c r="AW34" s="38">
        <f t="shared" si="81"/>
        <v>0.4</v>
      </c>
      <c r="AX34" s="38">
        <f t="shared" si="81"/>
        <v>1.35</v>
      </c>
      <c r="AY34" s="38">
        <f t="shared" si="81"/>
        <v>1.4999999999999999E-2</v>
      </c>
      <c r="AZ34" s="38">
        <f t="shared" si="81"/>
        <v>5.0000000000000001E-3</v>
      </c>
      <c r="BA34" s="38">
        <f t="shared" si="81"/>
        <v>0.25</v>
      </c>
      <c r="BB34" s="38">
        <f t="shared" si="81"/>
        <v>0.25</v>
      </c>
      <c r="BC34" s="38">
        <f t="shared" si="81"/>
        <v>0.3</v>
      </c>
      <c r="BD34" s="38">
        <f t="shared" si="81"/>
        <v>0.03</v>
      </c>
      <c r="BE34" s="38">
        <f t="shared" si="81"/>
        <v>1.2E-2</v>
      </c>
      <c r="BF34" s="38">
        <f t="shared" si="81"/>
        <v>0</v>
      </c>
      <c r="BG34" s="38">
        <f t="shared" si="81"/>
        <v>0.04</v>
      </c>
      <c r="BH34" s="38">
        <f t="shared" si="81"/>
        <v>0</v>
      </c>
      <c r="BI34" s="38">
        <f t="shared" si="81"/>
        <v>0</v>
      </c>
      <c r="BJ34" s="38">
        <f t="shared" si="81"/>
        <v>0</v>
      </c>
      <c r="BK34" s="44">
        <f t="shared" si="81"/>
        <v>0</v>
      </c>
    </row>
    <row r="35" spans="1:63" thickBot="1" x14ac:dyDescent="0.3">
      <c r="A35" s="132"/>
      <c r="B35" s="35" t="s">
        <v>620</v>
      </c>
      <c r="C35" s="33" t="s">
        <v>654</v>
      </c>
      <c r="D35" s="24">
        <v>0.15</v>
      </c>
      <c r="E35" s="22">
        <v>0.5</v>
      </c>
      <c r="F35" s="22">
        <v>0.5</v>
      </c>
      <c r="G35" s="22">
        <v>2.5000000000000001E-2</v>
      </c>
      <c r="H35" s="22">
        <v>2.5000000000000001E-2</v>
      </c>
      <c r="I35" s="22">
        <v>6</v>
      </c>
      <c r="J35" s="22">
        <v>0.6</v>
      </c>
      <c r="K35" s="22">
        <v>0.2</v>
      </c>
      <c r="L35" s="22"/>
      <c r="M35" s="22"/>
      <c r="N35" s="22">
        <v>0.6</v>
      </c>
      <c r="O35" s="22"/>
      <c r="P35" s="22"/>
      <c r="Q35" s="22"/>
      <c r="R35" s="22"/>
      <c r="S35" s="23"/>
      <c r="AA35" s="42" t="str">
        <f>B68</f>
        <v>30ХГСН2АВД</v>
      </c>
      <c r="AB35" s="53" t="str">
        <f t="shared" ref="AB35:AR35" si="82">C68</f>
        <v>мин</v>
      </c>
      <c r="AC35" s="38">
        <f t="shared" si="82"/>
        <v>0.27</v>
      </c>
      <c r="AD35" s="38">
        <f t="shared" si="82"/>
        <v>0.9</v>
      </c>
      <c r="AE35" s="38">
        <f t="shared" si="82"/>
        <v>1</v>
      </c>
      <c r="AF35" s="38">
        <f t="shared" si="82"/>
        <v>0</v>
      </c>
      <c r="AG35" s="38">
        <f t="shared" si="82"/>
        <v>0</v>
      </c>
      <c r="AH35" s="38">
        <f t="shared" si="82"/>
        <v>0.9</v>
      </c>
      <c r="AI35" s="38">
        <f t="shared" si="82"/>
        <v>1.4</v>
      </c>
      <c r="AJ35" s="38">
        <f t="shared" si="82"/>
        <v>0</v>
      </c>
      <c r="AK35" s="38">
        <f t="shared" si="82"/>
        <v>0</v>
      </c>
      <c r="AL35" s="38">
        <f t="shared" si="82"/>
        <v>0</v>
      </c>
      <c r="AM35" s="38">
        <f t="shared" si="82"/>
        <v>0</v>
      </c>
      <c r="AN35" s="38">
        <f t="shared" si="82"/>
        <v>0</v>
      </c>
      <c r="AO35" s="38">
        <f t="shared" si="82"/>
        <v>0</v>
      </c>
      <c r="AP35" s="38">
        <f t="shared" si="82"/>
        <v>0</v>
      </c>
      <c r="AQ35" s="38">
        <f t="shared" si="82"/>
        <v>0</v>
      </c>
      <c r="AR35" s="44">
        <f t="shared" si="82"/>
        <v>0</v>
      </c>
      <c r="AT35" s="49" t="str">
        <f>B69</f>
        <v>30ХГСН2АВД</v>
      </c>
      <c r="AU35" s="55" t="str">
        <f t="shared" ref="AU35:BK35" si="83">C69</f>
        <v>мах</v>
      </c>
      <c r="AV35" s="38">
        <f t="shared" si="83"/>
        <v>0.33</v>
      </c>
      <c r="AW35" s="38">
        <f t="shared" si="83"/>
        <v>1.2</v>
      </c>
      <c r="AX35" s="38">
        <f t="shared" si="83"/>
        <v>1.2</v>
      </c>
      <c r="AY35" s="38">
        <f t="shared" si="83"/>
        <v>1.4999999999999999E-2</v>
      </c>
      <c r="AZ35" s="38">
        <f t="shared" si="83"/>
        <v>1.0999999999999999E-2</v>
      </c>
      <c r="BA35" s="38">
        <f t="shared" si="83"/>
        <v>1.2</v>
      </c>
      <c r="BB35" s="38">
        <f t="shared" si="83"/>
        <v>1.8</v>
      </c>
      <c r="BC35" s="38">
        <f t="shared" si="83"/>
        <v>0.39</v>
      </c>
      <c r="BD35" s="38">
        <f t="shared" si="83"/>
        <v>0</v>
      </c>
      <c r="BE35" s="38">
        <f t="shared" si="83"/>
        <v>0</v>
      </c>
      <c r="BF35" s="38">
        <f t="shared" si="83"/>
        <v>0</v>
      </c>
      <c r="BG35" s="38">
        <f t="shared" si="83"/>
        <v>0</v>
      </c>
      <c r="BH35" s="38">
        <f t="shared" si="83"/>
        <v>0</v>
      </c>
      <c r="BI35" s="38">
        <f t="shared" si="83"/>
        <v>0</v>
      </c>
      <c r="BJ35" s="38">
        <f t="shared" si="83"/>
        <v>0</v>
      </c>
      <c r="BK35" s="44">
        <f t="shared" si="83"/>
        <v>0</v>
      </c>
    </row>
    <row r="36" spans="1:63" ht="15.75" x14ac:dyDescent="0.25">
      <c r="A36" s="132" t="str">
        <f t="shared" si="55"/>
        <v>10ХСНД</v>
      </c>
      <c r="B36" s="35" t="s">
        <v>642</v>
      </c>
      <c r="C36" s="32" t="s">
        <v>653</v>
      </c>
      <c r="D36" s="28">
        <v>0.1</v>
      </c>
      <c r="E36" s="20">
        <v>0.8</v>
      </c>
      <c r="F36" s="20">
        <v>0.5</v>
      </c>
      <c r="G36" s="20"/>
      <c r="H36" s="20"/>
      <c r="I36" s="20">
        <v>0.7</v>
      </c>
      <c r="J36" s="20">
        <v>0.6</v>
      </c>
      <c r="K36" s="20">
        <v>0.4</v>
      </c>
      <c r="L36" s="20">
        <v>2.5000000000000001E-2</v>
      </c>
      <c r="M36" s="20"/>
      <c r="N36" s="20"/>
      <c r="O36" s="20"/>
      <c r="P36" s="20"/>
      <c r="Q36" s="20"/>
      <c r="R36" s="20"/>
      <c r="S36" s="21"/>
      <c r="AA36" s="42">
        <f>B70</f>
        <v>0</v>
      </c>
      <c r="AB36" s="53">
        <f t="shared" ref="AB36:AR36" si="84">C70</f>
        <v>0</v>
      </c>
      <c r="AC36" s="38">
        <f t="shared" si="84"/>
        <v>0</v>
      </c>
      <c r="AD36" s="38">
        <f t="shared" si="84"/>
        <v>0</v>
      </c>
      <c r="AE36" s="38">
        <f t="shared" si="84"/>
        <v>0</v>
      </c>
      <c r="AF36" s="38">
        <f t="shared" si="84"/>
        <v>0</v>
      </c>
      <c r="AG36" s="38">
        <f t="shared" si="84"/>
        <v>0</v>
      </c>
      <c r="AH36" s="38">
        <f t="shared" si="84"/>
        <v>0</v>
      </c>
      <c r="AI36" s="38">
        <f t="shared" si="84"/>
        <v>0</v>
      </c>
      <c r="AJ36" s="38">
        <f t="shared" si="84"/>
        <v>0</v>
      </c>
      <c r="AK36" s="38">
        <f t="shared" si="84"/>
        <v>0</v>
      </c>
      <c r="AL36" s="38">
        <f t="shared" si="84"/>
        <v>0</v>
      </c>
      <c r="AM36" s="38">
        <f t="shared" si="84"/>
        <v>0</v>
      </c>
      <c r="AN36" s="38">
        <f t="shared" si="84"/>
        <v>0</v>
      </c>
      <c r="AO36" s="38">
        <f t="shared" si="84"/>
        <v>0</v>
      </c>
      <c r="AP36" s="38">
        <f t="shared" si="84"/>
        <v>0</v>
      </c>
      <c r="AQ36" s="38">
        <f t="shared" si="84"/>
        <v>0</v>
      </c>
      <c r="AR36" s="44">
        <f t="shared" si="84"/>
        <v>0</v>
      </c>
      <c r="AT36" s="49">
        <f>B71</f>
        <v>0</v>
      </c>
      <c r="AU36" s="55">
        <f t="shared" ref="AU36:BK36" si="85">C71</f>
        <v>0</v>
      </c>
      <c r="AV36" s="38">
        <f t="shared" si="85"/>
        <v>0</v>
      </c>
      <c r="AW36" s="38">
        <f t="shared" si="85"/>
        <v>0</v>
      </c>
      <c r="AX36" s="38">
        <f t="shared" si="85"/>
        <v>0</v>
      </c>
      <c r="AY36" s="38">
        <f t="shared" si="85"/>
        <v>0</v>
      </c>
      <c r="AZ36" s="38">
        <f t="shared" si="85"/>
        <v>0</v>
      </c>
      <c r="BA36" s="38">
        <f t="shared" si="85"/>
        <v>0</v>
      </c>
      <c r="BB36" s="38">
        <f t="shared" si="85"/>
        <v>0</v>
      </c>
      <c r="BC36" s="38">
        <f t="shared" si="85"/>
        <v>0</v>
      </c>
      <c r="BD36" s="38">
        <f t="shared" si="85"/>
        <v>0</v>
      </c>
      <c r="BE36" s="38">
        <f t="shared" si="85"/>
        <v>0</v>
      </c>
      <c r="BF36" s="38">
        <f t="shared" si="85"/>
        <v>0</v>
      </c>
      <c r="BG36" s="38">
        <f t="shared" si="85"/>
        <v>0</v>
      </c>
      <c r="BH36" s="38">
        <f t="shared" si="85"/>
        <v>0</v>
      </c>
      <c r="BI36" s="38">
        <f t="shared" si="85"/>
        <v>0</v>
      </c>
      <c r="BJ36" s="38">
        <f t="shared" si="85"/>
        <v>0</v>
      </c>
      <c r="BK36" s="44">
        <f t="shared" si="85"/>
        <v>0</v>
      </c>
    </row>
    <row r="37" spans="1:63" thickBot="1" x14ac:dyDescent="0.3">
      <c r="A37" s="132"/>
      <c r="B37" s="35" t="s">
        <v>642</v>
      </c>
      <c r="C37" s="33" t="s">
        <v>654</v>
      </c>
      <c r="D37" s="24">
        <v>0.12</v>
      </c>
      <c r="E37" s="22">
        <v>1</v>
      </c>
      <c r="F37" s="22">
        <v>0.65</v>
      </c>
      <c r="G37" s="22">
        <v>1.4999999999999999E-2</v>
      </c>
      <c r="H37" s="22">
        <v>5.0000000000000001E-4</v>
      </c>
      <c r="I37" s="22">
        <v>0.9</v>
      </c>
      <c r="J37" s="22">
        <v>0.8</v>
      </c>
      <c r="K37" s="22">
        <v>0.6</v>
      </c>
      <c r="L37" s="22">
        <v>0.05</v>
      </c>
      <c r="M37" s="22">
        <v>8.0000000000000002E-3</v>
      </c>
      <c r="N37" s="22">
        <v>0.05</v>
      </c>
      <c r="O37" s="22">
        <v>0.01</v>
      </c>
      <c r="P37" s="22">
        <v>0.01</v>
      </c>
      <c r="Q37" s="22">
        <v>0.02</v>
      </c>
      <c r="R37" s="22"/>
      <c r="S37" s="23">
        <v>0.08</v>
      </c>
      <c r="AA37" s="42">
        <f>B72</f>
        <v>0</v>
      </c>
      <c r="AB37" s="53">
        <f t="shared" ref="AB37:AR37" si="86">C72</f>
        <v>0</v>
      </c>
      <c r="AC37" s="38">
        <f t="shared" si="86"/>
        <v>0</v>
      </c>
      <c r="AD37" s="38">
        <f t="shared" si="86"/>
        <v>0</v>
      </c>
      <c r="AE37" s="38">
        <f t="shared" si="86"/>
        <v>0</v>
      </c>
      <c r="AF37" s="38">
        <f t="shared" si="86"/>
        <v>0</v>
      </c>
      <c r="AG37" s="38">
        <f t="shared" si="86"/>
        <v>0</v>
      </c>
      <c r="AH37" s="38">
        <f t="shared" si="86"/>
        <v>0</v>
      </c>
      <c r="AI37" s="38">
        <f t="shared" si="86"/>
        <v>0</v>
      </c>
      <c r="AJ37" s="38">
        <f t="shared" si="86"/>
        <v>0</v>
      </c>
      <c r="AK37" s="38">
        <f t="shared" si="86"/>
        <v>0</v>
      </c>
      <c r="AL37" s="38">
        <f t="shared" si="86"/>
        <v>0</v>
      </c>
      <c r="AM37" s="38">
        <f t="shared" si="86"/>
        <v>0</v>
      </c>
      <c r="AN37" s="38">
        <f t="shared" si="86"/>
        <v>0</v>
      </c>
      <c r="AO37" s="38">
        <f t="shared" si="86"/>
        <v>0</v>
      </c>
      <c r="AP37" s="38">
        <f t="shared" si="86"/>
        <v>0</v>
      </c>
      <c r="AQ37" s="38">
        <f t="shared" si="86"/>
        <v>0</v>
      </c>
      <c r="AR37" s="44">
        <f t="shared" si="86"/>
        <v>0</v>
      </c>
      <c r="AT37" s="49">
        <f>B73</f>
        <v>0</v>
      </c>
      <c r="AU37" s="55">
        <f t="shared" ref="AU37:BK37" si="87">C73</f>
        <v>0</v>
      </c>
      <c r="AV37" s="38">
        <f t="shared" si="87"/>
        <v>0</v>
      </c>
      <c r="AW37" s="38">
        <f t="shared" si="87"/>
        <v>0</v>
      </c>
      <c r="AX37" s="38">
        <f t="shared" si="87"/>
        <v>0</v>
      </c>
      <c r="AY37" s="38">
        <f t="shared" si="87"/>
        <v>0</v>
      </c>
      <c r="AZ37" s="38">
        <f t="shared" si="87"/>
        <v>0</v>
      </c>
      <c r="BA37" s="38">
        <f t="shared" si="87"/>
        <v>0</v>
      </c>
      <c r="BB37" s="38">
        <f t="shared" si="87"/>
        <v>0</v>
      </c>
      <c r="BC37" s="38">
        <f t="shared" si="87"/>
        <v>0</v>
      </c>
      <c r="BD37" s="38">
        <f t="shared" si="87"/>
        <v>0</v>
      </c>
      <c r="BE37" s="38">
        <f t="shared" si="87"/>
        <v>0</v>
      </c>
      <c r="BF37" s="38">
        <f t="shared" si="87"/>
        <v>0</v>
      </c>
      <c r="BG37" s="38">
        <f t="shared" si="87"/>
        <v>0</v>
      </c>
      <c r="BH37" s="38">
        <f t="shared" si="87"/>
        <v>0</v>
      </c>
      <c r="BI37" s="38">
        <f t="shared" si="87"/>
        <v>0</v>
      </c>
      <c r="BJ37" s="38">
        <f t="shared" si="87"/>
        <v>0</v>
      </c>
      <c r="BK37" s="44">
        <f t="shared" si="87"/>
        <v>0</v>
      </c>
    </row>
    <row r="38" spans="1:63" ht="15.75" x14ac:dyDescent="0.25">
      <c r="A38" s="132" t="str">
        <f t="shared" si="55"/>
        <v>15ХСНД</v>
      </c>
      <c r="B38" s="35" t="s">
        <v>636</v>
      </c>
      <c r="C38" s="32" t="s">
        <v>653</v>
      </c>
      <c r="D38" s="28">
        <v>0.16</v>
      </c>
      <c r="E38" s="20">
        <v>0.55000000000000004</v>
      </c>
      <c r="F38" s="20">
        <v>0.6</v>
      </c>
      <c r="G38" s="20"/>
      <c r="H38" s="20"/>
      <c r="I38" s="20">
        <v>0.8</v>
      </c>
      <c r="J38" s="20">
        <v>0.5</v>
      </c>
      <c r="K38" s="20">
        <v>0.3</v>
      </c>
      <c r="L38" s="20">
        <v>0.02</v>
      </c>
      <c r="M38" s="20"/>
      <c r="N38" s="20"/>
      <c r="O38" s="20"/>
      <c r="P38" s="20"/>
      <c r="Q38" s="20"/>
      <c r="R38" s="20"/>
      <c r="S38" s="21"/>
      <c r="AA38" s="42">
        <f>B74</f>
        <v>0</v>
      </c>
      <c r="AB38" s="53">
        <f t="shared" ref="AB38:AR38" si="88">C74</f>
        <v>0</v>
      </c>
      <c r="AC38" s="38">
        <f t="shared" si="88"/>
        <v>0</v>
      </c>
      <c r="AD38" s="38">
        <f t="shared" si="88"/>
        <v>0</v>
      </c>
      <c r="AE38" s="38">
        <f t="shared" si="88"/>
        <v>0</v>
      </c>
      <c r="AF38" s="38">
        <f t="shared" si="88"/>
        <v>0</v>
      </c>
      <c r="AG38" s="38">
        <f t="shared" si="88"/>
        <v>0</v>
      </c>
      <c r="AH38" s="38">
        <f t="shared" si="88"/>
        <v>0</v>
      </c>
      <c r="AI38" s="38">
        <f t="shared" si="88"/>
        <v>0</v>
      </c>
      <c r="AJ38" s="38">
        <f t="shared" si="88"/>
        <v>0</v>
      </c>
      <c r="AK38" s="38">
        <f t="shared" si="88"/>
        <v>0</v>
      </c>
      <c r="AL38" s="38">
        <f t="shared" si="88"/>
        <v>0</v>
      </c>
      <c r="AM38" s="38">
        <f t="shared" si="88"/>
        <v>0</v>
      </c>
      <c r="AN38" s="38">
        <f t="shared" si="88"/>
        <v>0</v>
      </c>
      <c r="AO38" s="38">
        <f t="shared" si="88"/>
        <v>0</v>
      </c>
      <c r="AP38" s="38">
        <f t="shared" si="88"/>
        <v>0</v>
      </c>
      <c r="AQ38" s="38">
        <f t="shared" si="88"/>
        <v>0</v>
      </c>
      <c r="AR38" s="44">
        <f t="shared" si="88"/>
        <v>0</v>
      </c>
      <c r="AT38" s="49">
        <f>B75</f>
        <v>0</v>
      </c>
      <c r="AU38" s="55">
        <f t="shared" ref="AU38:BK38" si="89">C75</f>
        <v>0</v>
      </c>
      <c r="AV38" s="38">
        <f t="shared" si="89"/>
        <v>0</v>
      </c>
      <c r="AW38" s="38">
        <f t="shared" si="89"/>
        <v>0</v>
      </c>
      <c r="AX38" s="38">
        <f t="shared" si="89"/>
        <v>0</v>
      </c>
      <c r="AY38" s="38">
        <f t="shared" si="89"/>
        <v>0</v>
      </c>
      <c r="AZ38" s="38">
        <f t="shared" si="89"/>
        <v>0</v>
      </c>
      <c r="BA38" s="38">
        <f t="shared" si="89"/>
        <v>0</v>
      </c>
      <c r="BB38" s="38">
        <f t="shared" si="89"/>
        <v>0</v>
      </c>
      <c r="BC38" s="38">
        <f t="shared" si="89"/>
        <v>0</v>
      </c>
      <c r="BD38" s="38">
        <f t="shared" si="89"/>
        <v>0</v>
      </c>
      <c r="BE38" s="38">
        <f t="shared" si="89"/>
        <v>0</v>
      </c>
      <c r="BF38" s="38">
        <f t="shared" si="89"/>
        <v>0</v>
      </c>
      <c r="BG38" s="38">
        <f t="shared" si="89"/>
        <v>0</v>
      </c>
      <c r="BH38" s="38">
        <f t="shared" si="89"/>
        <v>0</v>
      </c>
      <c r="BI38" s="38">
        <f t="shared" si="89"/>
        <v>0</v>
      </c>
      <c r="BJ38" s="38">
        <f t="shared" si="89"/>
        <v>0</v>
      </c>
      <c r="BK38" s="44">
        <f t="shared" si="89"/>
        <v>0</v>
      </c>
    </row>
    <row r="39" spans="1:63" thickBot="1" x14ac:dyDescent="0.3">
      <c r="A39" s="132"/>
      <c r="B39" s="35" t="s">
        <v>636</v>
      </c>
      <c r="C39" s="33" t="s">
        <v>654</v>
      </c>
      <c r="D39" s="24">
        <v>0.19</v>
      </c>
      <c r="E39" s="22">
        <v>0.7</v>
      </c>
      <c r="F39" s="22">
        <v>0.75</v>
      </c>
      <c r="G39" s="22">
        <v>1.4999999999999999E-2</v>
      </c>
      <c r="H39" s="22">
        <v>5.0000000000000001E-3</v>
      </c>
      <c r="I39" s="22">
        <v>0.9</v>
      </c>
      <c r="J39" s="22">
        <v>0.6</v>
      </c>
      <c r="K39" s="22">
        <v>0.4</v>
      </c>
      <c r="L39" s="22">
        <v>0.05</v>
      </c>
      <c r="M39" s="22">
        <v>8.0000000000000002E-3</v>
      </c>
      <c r="N39" s="22"/>
      <c r="O39" s="22"/>
      <c r="P39" s="22"/>
      <c r="Q39" s="22"/>
      <c r="R39" s="22"/>
      <c r="S39" s="23">
        <v>0.08</v>
      </c>
      <c r="AA39" s="42">
        <f>B76</f>
        <v>0</v>
      </c>
      <c r="AB39" s="53">
        <f t="shared" ref="AB39:AR39" si="90">C76</f>
        <v>0</v>
      </c>
      <c r="AC39" s="38">
        <f t="shared" si="90"/>
        <v>0</v>
      </c>
      <c r="AD39" s="38">
        <f t="shared" si="90"/>
        <v>0</v>
      </c>
      <c r="AE39" s="38">
        <f t="shared" si="90"/>
        <v>0</v>
      </c>
      <c r="AF39" s="38">
        <f t="shared" si="90"/>
        <v>0</v>
      </c>
      <c r="AG39" s="38">
        <f t="shared" si="90"/>
        <v>0</v>
      </c>
      <c r="AH39" s="38">
        <f t="shared" si="90"/>
        <v>0</v>
      </c>
      <c r="AI39" s="38">
        <f t="shared" si="90"/>
        <v>0</v>
      </c>
      <c r="AJ39" s="38">
        <f t="shared" si="90"/>
        <v>0</v>
      </c>
      <c r="AK39" s="38">
        <f t="shared" si="90"/>
        <v>0</v>
      </c>
      <c r="AL39" s="38">
        <f t="shared" si="90"/>
        <v>0</v>
      </c>
      <c r="AM39" s="38">
        <f t="shared" si="90"/>
        <v>0</v>
      </c>
      <c r="AN39" s="38">
        <f t="shared" si="90"/>
        <v>0</v>
      </c>
      <c r="AO39" s="38">
        <f t="shared" si="90"/>
        <v>0</v>
      </c>
      <c r="AP39" s="38">
        <f t="shared" si="90"/>
        <v>0</v>
      </c>
      <c r="AQ39" s="38">
        <f t="shared" si="90"/>
        <v>0</v>
      </c>
      <c r="AR39" s="44">
        <f t="shared" si="90"/>
        <v>0</v>
      </c>
      <c r="AT39" s="49">
        <f>B77</f>
        <v>0</v>
      </c>
      <c r="AU39" s="55">
        <f t="shared" ref="AU39:BK39" si="91">C77</f>
        <v>0</v>
      </c>
      <c r="AV39" s="38">
        <f t="shared" si="91"/>
        <v>0</v>
      </c>
      <c r="AW39" s="38">
        <f t="shared" si="91"/>
        <v>0</v>
      </c>
      <c r="AX39" s="38">
        <f t="shared" si="91"/>
        <v>0</v>
      </c>
      <c r="AY39" s="38">
        <f t="shared" si="91"/>
        <v>0</v>
      </c>
      <c r="AZ39" s="38">
        <f t="shared" si="91"/>
        <v>0</v>
      </c>
      <c r="BA39" s="38">
        <f t="shared" si="91"/>
        <v>0</v>
      </c>
      <c r="BB39" s="38">
        <f t="shared" si="91"/>
        <v>0</v>
      </c>
      <c r="BC39" s="38">
        <f t="shared" si="91"/>
        <v>0</v>
      </c>
      <c r="BD39" s="38">
        <f t="shared" si="91"/>
        <v>0</v>
      </c>
      <c r="BE39" s="38">
        <f t="shared" si="91"/>
        <v>0</v>
      </c>
      <c r="BF39" s="38">
        <f t="shared" si="91"/>
        <v>0</v>
      </c>
      <c r="BG39" s="38">
        <f t="shared" si="91"/>
        <v>0</v>
      </c>
      <c r="BH39" s="38">
        <f t="shared" si="91"/>
        <v>0</v>
      </c>
      <c r="BI39" s="38">
        <f t="shared" si="91"/>
        <v>0</v>
      </c>
      <c r="BJ39" s="38">
        <f t="shared" si="91"/>
        <v>0</v>
      </c>
      <c r="BK39" s="44">
        <f t="shared" si="91"/>
        <v>0</v>
      </c>
    </row>
    <row r="40" spans="1:63" ht="15.75" x14ac:dyDescent="0.25">
      <c r="A40" s="132" t="str">
        <f t="shared" si="55"/>
        <v>30ХГСА</v>
      </c>
      <c r="B40" s="35" t="s">
        <v>621</v>
      </c>
      <c r="C40" s="32" t="s">
        <v>653</v>
      </c>
      <c r="D40" s="28">
        <v>0.28000000000000003</v>
      </c>
      <c r="E40" s="20">
        <v>0.9</v>
      </c>
      <c r="F40" s="20">
        <v>0.8</v>
      </c>
      <c r="G40" s="20"/>
      <c r="H40" s="20"/>
      <c r="I40" s="20">
        <v>0.8</v>
      </c>
      <c r="J40" s="20"/>
      <c r="K40" s="20"/>
      <c r="L40" s="20"/>
      <c r="M40" s="20"/>
      <c r="N40" s="20"/>
      <c r="O40" s="20"/>
      <c r="P40" s="20"/>
      <c r="Q40" s="20"/>
      <c r="R40" s="20"/>
      <c r="S40" s="21"/>
      <c r="AA40" s="42">
        <f>B78</f>
        <v>0</v>
      </c>
      <c r="AB40" s="53">
        <f t="shared" ref="AB40:AR40" si="92">C78</f>
        <v>0</v>
      </c>
      <c r="AC40" s="38">
        <f t="shared" si="92"/>
        <v>0</v>
      </c>
      <c r="AD40" s="38">
        <f t="shared" si="92"/>
        <v>0</v>
      </c>
      <c r="AE40" s="38">
        <f t="shared" si="92"/>
        <v>0</v>
      </c>
      <c r="AF40" s="38">
        <f t="shared" si="92"/>
        <v>0</v>
      </c>
      <c r="AG40" s="38">
        <f t="shared" si="92"/>
        <v>0</v>
      </c>
      <c r="AH40" s="38">
        <f t="shared" si="92"/>
        <v>0</v>
      </c>
      <c r="AI40" s="38">
        <f t="shared" si="92"/>
        <v>0</v>
      </c>
      <c r="AJ40" s="38">
        <f t="shared" si="92"/>
        <v>0</v>
      </c>
      <c r="AK40" s="38">
        <f t="shared" si="92"/>
        <v>0</v>
      </c>
      <c r="AL40" s="38">
        <f t="shared" si="92"/>
        <v>0</v>
      </c>
      <c r="AM40" s="38">
        <f t="shared" si="92"/>
        <v>0</v>
      </c>
      <c r="AN40" s="38">
        <f t="shared" si="92"/>
        <v>0</v>
      </c>
      <c r="AO40" s="38">
        <f t="shared" si="92"/>
        <v>0</v>
      </c>
      <c r="AP40" s="38">
        <f t="shared" si="92"/>
        <v>0</v>
      </c>
      <c r="AQ40" s="38">
        <f t="shared" si="92"/>
        <v>0</v>
      </c>
      <c r="AR40" s="44">
        <f t="shared" si="92"/>
        <v>0</v>
      </c>
      <c r="AT40" s="49">
        <f>B79</f>
        <v>0</v>
      </c>
      <c r="AU40" s="55">
        <f t="shared" ref="AU40:BK40" si="93">C79</f>
        <v>0</v>
      </c>
      <c r="AV40" s="38">
        <f t="shared" si="93"/>
        <v>0</v>
      </c>
      <c r="AW40" s="38">
        <f t="shared" si="93"/>
        <v>0</v>
      </c>
      <c r="AX40" s="38">
        <f t="shared" si="93"/>
        <v>0</v>
      </c>
      <c r="AY40" s="38">
        <f t="shared" si="93"/>
        <v>0</v>
      </c>
      <c r="AZ40" s="38">
        <f t="shared" si="93"/>
        <v>0</v>
      </c>
      <c r="BA40" s="38">
        <f t="shared" si="93"/>
        <v>0</v>
      </c>
      <c r="BB40" s="38">
        <f t="shared" si="93"/>
        <v>0</v>
      </c>
      <c r="BC40" s="38">
        <f t="shared" si="93"/>
        <v>0</v>
      </c>
      <c r="BD40" s="38">
        <f t="shared" si="93"/>
        <v>0</v>
      </c>
      <c r="BE40" s="38">
        <f t="shared" si="93"/>
        <v>0</v>
      </c>
      <c r="BF40" s="38">
        <f t="shared" si="93"/>
        <v>0</v>
      </c>
      <c r="BG40" s="38">
        <f t="shared" si="93"/>
        <v>0</v>
      </c>
      <c r="BH40" s="38">
        <f t="shared" si="93"/>
        <v>0</v>
      </c>
      <c r="BI40" s="38">
        <f t="shared" si="93"/>
        <v>0</v>
      </c>
      <c r="BJ40" s="38">
        <f t="shared" si="93"/>
        <v>0</v>
      </c>
      <c r="BK40" s="44">
        <f t="shared" si="93"/>
        <v>0</v>
      </c>
    </row>
    <row r="41" spans="1:63" thickBot="1" x14ac:dyDescent="0.3">
      <c r="A41" s="132"/>
      <c r="B41" s="35" t="s">
        <v>621</v>
      </c>
      <c r="C41" s="33" t="s">
        <v>654</v>
      </c>
      <c r="D41" s="24">
        <v>0.34</v>
      </c>
      <c r="E41" s="22">
        <v>1.2</v>
      </c>
      <c r="F41" s="22">
        <v>1.1000000000000001</v>
      </c>
      <c r="G41" s="22">
        <v>2.5000000000000001E-2</v>
      </c>
      <c r="H41" s="22">
        <v>5.0000000000000001E-3</v>
      </c>
      <c r="I41" s="22">
        <v>1.1000000000000001</v>
      </c>
      <c r="J41" s="22">
        <v>0.3</v>
      </c>
      <c r="K41" s="22"/>
      <c r="L41" s="22"/>
      <c r="M41" s="22"/>
      <c r="N41" s="22"/>
      <c r="O41" s="22"/>
      <c r="P41" s="22"/>
      <c r="Q41" s="22"/>
      <c r="R41" s="22"/>
      <c r="S41" s="23"/>
      <c r="AA41" s="42">
        <f>B80</f>
        <v>0</v>
      </c>
      <c r="AB41" s="53">
        <f t="shared" ref="AB41:AR41" si="94">C80</f>
        <v>0</v>
      </c>
      <c r="AC41" s="38">
        <f t="shared" si="94"/>
        <v>0</v>
      </c>
      <c r="AD41" s="38">
        <f t="shared" si="94"/>
        <v>0</v>
      </c>
      <c r="AE41" s="38">
        <f t="shared" si="94"/>
        <v>0</v>
      </c>
      <c r="AF41" s="38">
        <f t="shared" si="94"/>
        <v>0</v>
      </c>
      <c r="AG41" s="38">
        <f t="shared" si="94"/>
        <v>0</v>
      </c>
      <c r="AH41" s="38">
        <f t="shared" si="94"/>
        <v>0</v>
      </c>
      <c r="AI41" s="38">
        <f t="shared" si="94"/>
        <v>0</v>
      </c>
      <c r="AJ41" s="38">
        <f t="shared" si="94"/>
        <v>0</v>
      </c>
      <c r="AK41" s="38">
        <f t="shared" si="94"/>
        <v>0</v>
      </c>
      <c r="AL41" s="38">
        <f t="shared" si="94"/>
        <v>0</v>
      </c>
      <c r="AM41" s="38">
        <f t="shared" si="94"/>
        <v>0</v>
      </c>
      <c r="AN41" s="38">
        <f t="shared" si="94"/>
        <v>0</v>
      </c>
      <c r="AO41" s="38">
        <f t="shared" si="94"/>
        <v>0</v>
      </c>
      <c r="AP41" s="38">
        <f t="shared" si="94"/>
        <v>0</v>
      </c>
      <c r="AQ41" s="38">
        <f t="shared" si="94"/>
        <v>0</v>
      </c>
      <c r="AR41" s="44">
        <f t="shared" si="94"/>
        <v>0</v>
      </c>
      <c r="AT41" s="49">
        <f>B81</f>
        <v>0</v>
      </c>
      <c r="AU41" s="55">
        <f t="shared" ref="AU41:BK41" si="95">C81</f>
        <v>0</v>
      </c>
      <c r="AV41" s="38">
        <f t="shared" si="95"/>
        <v>0</v>
      </c>
      <c r="AW41" s="38">
        <f t="shared" si="95"/>
        <v>0</v>
      </c>
      <c r="AX41" s="38">
        <f t="shared" si="95"/>
        <v>0</v>
      </c>
      <c r="AY41" s="38">
        <f t="shared" si="95"/>
        <v>0</v>
      </c>
      <c r="AZ41" s="38">
        <f t="shared" si="95"/>
        <v>0</v>
      </c>
      <c r="BA41" s="38">
        <f t="shared" si="95"/>
        <v>0</v>
      </c>
      <c r="BB41" s="38">
        <f t="shared" si="95"/>
        <v>0</v>
      </c>
      <c r="BC41" s="38">
        <f t="shared" si="95"/>
        <v>0</v>
      </c>
      <c r="BD41" s="38">
        <f t="shared" si="95"/>
        <v>0</v>
      </c>
      <c r="BE41" s="38">
        <f t="shared" si="95"/>
        <v>0</v>
      </c>
      <c r="BF41" s="38">
        <f t="shared" si="95"/>
        <v>0</v>
      </c>
      <c r="BG41" s="38">
        <f t="shared" si="95"/>
        <v>0</v>
      </c>
      <c r="BH41" s="38">
        <f t="shared" si="95"/>
        <v>0</v>
      </c>
      <c r="BI41" s="38">
        <f t="shared" si="95"/>
        <v>0</v>
      </c>
      <c r="BJ41" s="38">
        <f t="shared" si="95"/>
        <v>0</v>
      </c>
      <c r="BK41" s="44">
        <f t="shared" si="95"/>
        <v>0</v>
      </c>
    </row>
    <row r="42" spans="1:63" ht="15.75" x14ac:dyDescent="0.25">
      <c r="A42" s="132" t="str">
        <f t="shared" si="55"/>
        <v>12Х1МФ</v>
      </c>
      <c r="B42" s="35" t="s">
        <v>622</v>
      </c>
      <c r="C42" s="32" t="s">
        <v>653</v>
      </c>
      <c r="D42" s="28">
        <v>0.1</v>
      </c>
      <c r="E42" s="20">
        <v>0.17</v>
      </c>
      <c r="F42" s="20">
        <v>0.4</v>
      </c>
      <c r="G42" s="20"/>
      <c r="H42" s="20"/>
      <c r="I42" s="20">
        <v>0.9</v>
      </c>
      <c r="J42" s="20"/>
      <c r="K42" s="20"/>
      <c r="L42" s="20"/>
      <c r="M42" s="20"/>
      <c r="N42" s="20">
        <v>0.25</v>
      </c>
      <c r="O42" s="20">
        <v>0.15</v>
      </c>
      <c r="P42" s="20"/>
      <c r="Q42" s="20"/>
      <c r="R42" s="20"/>
      <c r="S42" s="21"/>
      <c r="AA42" s="42">
        <f>B82</f>
        <v>0</v>
      </c>
      <c r="AB42" s="53">
        <f t="shared" ref="AB42:AR42" si="96">C82</f>
        <v>0</v>
      </c>
      <c r="AC42" s="38">
        <f t="shared" si="96"/>
        <v>0</v>
      </c>
      <c r="AD42" s="38">
        <f t="shared" si="96"/>
        <v>0</v>
      </c>
      <c r="AE42" s="38">
        <f t="shared" si="96"/>
        <v>0</v>
      </c>
      <c r="AF42" s="38">
        <f t="shared" si="96"/>
        <v>0</v>
      </c>
      <c r="AG42" s="38">
        <f t="shared" si="96"/>
        <v>0</v>
      </c>
      <c r="AH42" s="38">
        <f t="shared" si="96"/>
        <v>0</v>
      </c>
      <c r="AI42" s="38">
        <f t="shared" si="96"/>
        <v>0</v>
      </c>
      <c r="AJ42" s="38">
        <f t="shared" si="96"/>
        <v>0</v>
      </c>
      <c r="AK42" s="38">
        <f t="shared" si="96"/>
        <v>0</v>
      </c>
      <c r="AL42" s="38">
        <f t="shared" si="96"/>
        <v>0</v>
      </c>
      <c r="AM42" s="38">
        <f t="shared" si="96"/>
        <v>0</v>
      </c>
      <c r="AN42" s="38">
        <f t="shared" si="96"/>
        <v>0</v>
      </c>
      <c r="AO42" s="38">
        <f t="shared" si="96"/>
        <v>0</v>
      </c>
      <c r="AP42" s="38">
        <f t="shared" si="96"/>
        <v>0</v>
      </c>
      <c r="AQ42" s="38">
        <f t="shared" si="96"/>
        <v>0</v>
      </c>
      <c r="AR42" s="44">
        <f t="shared" si="96"/>
        <v>0</v>
      </c>
      <c r="AT42" s="49">
        <f>B83</f>
        <v>0</v>
      </c>
      <c r="AU42" s="55">
        <f t="shared" ref="AU42:BK42" si="97">C83</f>
        <v>0</v>
      </c>
      <c r="AV42" s="38">
        <f t="shared" si="97"/>
        <v>0</v>
      </c>
      <c r="AW42" s="38">
        <f t="shared" si="97"/>
        <v>0</v>
      </c>
      <c r="AX42" s="38">
        <f t="shared" si="97"/>
        <v>0</v>
      </c>
      <c r="AY42" s="38">
        <f t="shared" si="97"/>
        <v>0</v>
      </c>
      <c r="AZ42" s="38">
        <f t="shared" si="97"/>
        <v>0</v>
      </c>
      <c r="BA42" s="38">
        <f t="shared" si="97"/>
        <v>0</v>
      </c>
      <c r="BB42" s="38">
        <f t="shared" si="97"/>
        <v>0</v>
      </c>
      <c r="BC42" s="38">
        <f t="shared" si="97"/>
        <v>0</v>
      </c>
      <c r="BD42" s="38">
        <f t="shared" si="97"/>
        <v>0</v>
      </c>
      <c r="BE42" s="38">
        <f t="shared" si="97"/>
        <v>0</v>
      </c>
      <c r="BF42" s="38">
        <f t="shared" si="97"/>
        <v>0</v>
      </c>
      <c r="BG42" s="38">
        <f t="shared" si="97"/>
        <v>0</v>
      </c>
      <c r="BH42" s="38">
        <f t="shared" si="97"/>
        <v>0</v>
      </c>
      <c r="BI42" s="38">
        <f t="shared" si="97"/>
        <v>0</v>
      </c>
      <c r="BJ42" s="38">
        <f t="shared" si="97"/>
        <v>0</v>
      </c>
      <c r="BK42" s="44">
        <f t="shared" si="97"/>
        <v>0</v>
      </c>
    </row>
    <row r="43" spans="1:63" thickBot="1" x14ac:dyDescent="0.3">
      <c r="A43" s="132"/>
      <c r="B43" s="35" t="s">
        <v>622</v>
      </c>
      <c r="C43" s="33" t="s">
        <v>654</v>
      </c>
      <c r="D43" s="24">
        <v>0.15</v>
      </c>
      <c r="E43" s="22">
        <v>0.37</v>
      </c>
      <c r="F43" s="22">
        <v>0.7</v>
      </c>
      <c r="G43" s="22">
        <v>2.5000000000000001E-2</v>
      </c>
      <c r="H43" s="22">
        <v>2.5000000000000001E-2</v>
      </c>
      <c r="I43" s="22">
        <v>1.2</v>
      </c>
      <c r="J43" s="22">
        <v>0.25</v>
      </c>
      <c r="K43" s="22">
        <v>0.2</v>
      </c>
      <c r="L43" s="22"/>
      <c r="M43" s="22"/>
      <c r="N43" s="22">
        <v>0.35</v>
      </c>
      <c r="O43" s="22">
        <v>0.3</v>
      </c>
      <c r="P43" s="22"/>
      <c r="Q43" s="22"/>
      <c r="R43" s="22"/>
      <c r="S43" s="23"/>
      <c r="AA43" s="42">
        <f>B84</f>
        <v>0</v>
      </c>
      <c r="AB43" s="53">
        <f t="shared" ref="AB43:AR43" si="98">C84</f>
        <v>0</v>
      </c>
      <c r="AC43" s="38">
        <f t="shared" si="98"/>
        <v>0</v>
      </c>
      <c r="AD43" s="38">
        <f t="shared" si="98"/>
        <v>0</v>
      </c>
      <c r="AE43" s="38">
        <f t="shared" si="98"/>
        <v>0</v>
      </c>
      <c r="AF43" s="38">
        <f t="shared" si="98"/>
        <v>0</v>
      </c>
      <c r="AG43" s="38">
        <f t="shared" si="98"/>
        <v>0</v>
      </c>
      <c r="AH43" s="38">
        <f t="shared" si="98"/>
        <v>0</v>
      </c>
      <c r="AI43" s="38">
        <f t="shared" si="98"/>
        <v>0</v>
      </c>
      <c r="AJ43" s="38">
        <f t="shared" si="98"/>
        <v>0</v>
      </c>
      <c r="AK43" s="38">
        <f t="shared" si="98"/>
        <v>0</v>
      </c>
      <c r="AL43" s="38">
        <f t="shared" si="98"/>
        <v>0</v>
      </c>
      <c r="AM43" s="38">
        <f t="shared" si="98"/>
        <v>0</v>
      </c>
      <c r="AN43" s="38">
        <f t="shared" si="98"/>
        <v>0</v>
      </c>
      <c r="AO43" s="38">
        <f t="shared" si="98"/>
        <v>0</v>
      </c>
      <c r="AP43" s="38">
        <f t="shared" si="98"/>
        <v>0</v>
      </c>
      <c r="AQ43" s="38">
        <f t="shared" si="98"/>
        <v>0</v>
      </c>
      <c r="AR43" s="44">
        <f t="shared" si="98"/>
        <v>0</v>
      </c>
      <c r="AT43" s="49">
        <f>B85</f>
        <v>0</v>
      </c>
      <c r="AU43" s="55">
        <f t="shared" ref="AU43:BK43" si="99">C85</f>
        <v>0</v>
      </c>
      <c r="AV43" s="38">
        <f t="shared" si="99"/>
        <v>0</v>
      </c>
      <c r="AW43" s="38">
        <f t="shared" si="99"/>
        <v>0</v>
      </c>
      <c r="AX43" s="38">
        <f t="shared" si="99"/>
        <v>0</v>
      </c>
      <c r="AY43" s="38">
        <f t="shared" si="99"/>
        <v>0</v>
      </c>
      <c r="AZ43" s="38">
        <f t="shared" si="99"/>
        <v>0</v>
      </c>
      <c r="BA43" s="38">
        <f t="shared" si="99"/>
        <v>0</v>
      </c>
      <c r="BB43" s="38">
        <f t="shared" si="99"/>
        <v>0</v>
      </c>
      <c r="BC43" s="38">
        <f t="shared" si="99"/>
        <v>0</v>
      </c>
      <c r="BD43" s="38">
        <f t="shared" si="99"/>
        <v>0</v>
      </c>
      <c r="BE43" s="38">
        <f t="shared" si="99"/>
        <v>0</v>
      </c>
      <c r="BF43" s="38">
        <f t="shared" si="99"/>
        <v>0</v>
      </c>
      <c r="BG43" s="38">
        <f t="shared" si="99"/>
        <v>0</v>
      </c>
      <c r="BH43" s="38">
        <f t="shared" si="99"/>
        <v>0</v>
      </c>
      <c r="BI43" s="38">
        <f t="shared" si="99"/>
        <v>0</v>
      </c>
      <c r="BJ43" s="38">
        <f t="shared" si="99"/>
        <v>0</v>
      </c>
      <c r="BK43" s="44">
        <f t="shared" si="99"/>
        <v>0</v>
      </c>
    </row>
    <row r="44" spans="1:63" ht="15.75" x14ac:dyDescent="0.25">
      <c r="A44" s="132" t="str">
        <f t="shared" si="55"/>
        <v>12ХМ</v>
      </c>
      <c r="B44" s="35" t="s">
        <v>14</v>
      </c>
      <c r="C44" s="32" t="s">
        <v>653</v>
      </c>
      <c r="D44" s="28">
        <v>0.1</v>
      </c>
      <c r="E44" s="20">
        <v>0.17</v>
      </c>
      <c r="F44" s="20">
        <v>0.5</v>
      </c>
      <c r="G44" s="20"/>
      <c r="H44" s="20"/>
      <c r="I44" s="20"/>
      <c r="J44" s="20"/>
      <c r="K44" s="20"/>
      <c r="L44" s="20"/>
      <c r="M44" s="20"/>
      <c r="N44" s="20">
        <v>0.45</v>
      </c>
      <c r="O44" s="20"/>
      <c r="P44" s="20"/>
      <c r="Q44" s="20"/>
      <c r="R44" s="20"/>
      <c r="S44" s="21"/>
      <c r="AA44" s="42">
        <f>B86</f>
        <v>0</v>
      </c>
      <c r="AB44" s="53">
        <f t="shared" ref="AB44:AR44" si="100">C86</f>
        <v>0</v>
      </c>
      <c r="AC44" s="38">
        <f t="shared" si="100"/>
        <v>0</v>
      </c>
      <c r="AD44" s="38">
        <f t="shared" si="100"/>
        <v>0</v>
      </c>
      <c r="AE44" s="38">
        <f t="shared" si="100"/>
        <v>0</v>
      </c>
      <c r="AF44" s="38">
        <f t="shared" si="100"/>
        <v>0</v>
      </c>
      <c r="AG44" s="38">
        <f t="shared" si="100"/>
        <v>0</v>
      </c>
      <c r="AH44" s="38">
        <f t="shared" si="100"/>
        <v>0</v>
      </c>
      <c r="AI44" s="38">
        <f t="shared" si="100"/>
        <v>0</v>
      </c>
      <c r="AJ44" s="38">
        <f t="shared" si="100"/>
        <v>0</v>
      </c>
      <c r="AK44" s="38">
        <f t="shared" si="100"/>
        <v>0</v>
      </c>
      <c r="AL44" s="38">
        <f t="shared" si="100"/>
        <v>0</v>
      </c>
      <c r="AM44" s="38">
        <f t="shared" si="100"/>
        <v>0</v>
      </c>
      <c r="AN44" s="38">
        <f t="shared" si="100"/>
        <v>0</v>
      </c>
      <c r="AO44" s="38">
        <f t="shared" si="100"/>
        <v>0</v>
      </c>
      <c r="AP44" s="38">
        <f t="shared" si="100"/>
        <v>0</v>
      </c>
      <c r="AQ44" s="38">
        <f t="shared" si="100"/>
        <v>0</v>
      </c>
      <c r="AR44" s="44">
        <f t="shared" si="100"/>
        <v>0</v>
      </c>
      <c r="AT44" s="49">
        <f>B87</f>
        <v>0</v>
      </c>
      <c r="AU44" s="55">
        <f t="shared" ref="AU44:BK44" si="101">C87</f>
        <v>0</v>
      </c>
      <c r="AV44" s="38">
        <f t="shared" si="101"/>
        <v>0</v>
      </c>
      <c r="AW44" s="38">
        <f t="shared" si="101"/>
        <v>0</v>
      </c>
      <c r="AX44" s="38">
        <f t="shared" si="101"/>
        <v>0</v>
      </c>
      <c r="AY44" s="38">
        <f t="shared" si="101"/>
        <v>0</v>
      </c>
      <c r="AZ44" s="38">
        <f t="shared" si="101"/>
        <v>0</v>
      </c>
      <c r="BA44" s="38">
        <f t="shared" si="101"/>
        <v>0</v>
      </c>
      <c r="BB44" s="38">
        <f t="shared" si="101"/>
        <v>0</v>
      </c>
      <c r="BC44" s="38">
        <f t="shared" si="101"/>
        <v>0</v>
      </c>
      <c r="BD44" s="38">
        <f t="shared" si="101"/>
        <v>0</v>
      </c>
      <c r="BE44" s="38">
        <f t="shared" si="101"/>
        <v>0</v>
      </c>
      <c r="BF44" s="38">
        <f t="shared" si="101"/>
        <v>0</v>
      </c>
      <c r="BG44" s="38">
        <f t="shared" si="101"/>
        <v>0</v>
      </c>
      <c r="BH44" s="38">
        <f t="shared" si="101"/>
        <v>0</v>
      </c>
      <c r="BI44" s="38">
        <f t="shared" si="101"/>
        <v>0</v>
      </c>
      <c r="BJ44" s="38">
        <f t="shared" si="101"/>
        <v>0</v>
      </c>
      <c r="BK44" s="44">
        <f t="shared" si="101"/>
        <v>0</v>
      </c>
    </row>
    <row r="45" spans="1:63" thickBot="1" x14ac:dyDescent="0.3">
      <c r="A45" s="132"/>
      <c r="B45" s="35" t="s">
        <v>14</v>
      </c>
      <c r="C45" s="33" t="s">
        <v>654</v>
      </c>
      <c r="D45" s="24">
        <v>0.12</v>
      </c>
      <c r="E45" s="22">
        <v>0.37</v>
      </c>
      <c r="F45" s="22">
        <v>0.7</v>
      </c>
      <c r="G45" s="22">
        <v>1.7999999999999999E-2</v>
      </c>
      <c r="H45" s="22">
        <v>0.01</v>
      </c>
      <c r="I45" s="22">
        <v>1.1000000000000001</v>
      </c>
      <c r="J45" s="22">
        <v>0.3</v>
      </c>
      <c r="K45" s="22">
        <v>0.2</v>
      </c>
      <c r="L45" s="22">
        <v>0.2</v>
      </c>
      <c r="M45" s="22">
        <v>0.8</v>
      </c>
      <c r="N45" s="22">
        <v>0.55000000000000004</v>
      </c>
      <c r="O45" s="22"/>
      <c r="P45" s="22"/>
      <c r="Q45" s="22"/>
      <c r="R45" s="22"/>
      <c r="S45" s="23"/>
      <c r="AA45" s="42">
        <f>B88</f>
        <v>0</v>
      </c>
      <c r="AB45" s="53">
        <f t="shared" ref="AB45:AR45" si="102">C88</f>
        <v>0</v>
      </c>
      <c r="AC45" s="38">
        <f t="shared" si="102"/>
        <v>0</v>
      </c>
      <c r="AD45" s="38">
        <f t="shared" si="102"/>
        <v>0</v>
      </c>
      <c r="AE45" s="38">
        <f t="shared" si="102"/>
        <v>0</v>
      </c>
      <c r="AF45" s="38">
        <f t="shared" si="102"/>
        <v>0</v>
      </c>
      <c r="AG45" s="38">
        <f t="shared" si="102"/>
        <v>0</v>
      </c>
      <c r="AH45" s="38">
        <f t="shared" si="102"/>
        <v>0</v>
      </c>
      <c r="AI45" s="38">
        <f t="shared" si="102"/>
        <v>0</v>
      </c>
      <c r="AJ45" s="38">
        <f t="shared" si="102"/>
        <v>0</v>
      </c>
      <c r="AK45" s="38">
        <f t="shared" si="102"/>
        <v>0</v>
      </c>
      <c r="AL45" s="38">
        <f t="shared" si="102"/>
        <v>0</v>
      </c>
      <c r="AM45" s="38">
        <f t="shared" si="102"/>
        <v>0</v>
      </c>
      <c r="AN45" s="38">
        <f t="shared" si="102"/>
        <v>0</v>
      </c>
      <c r="AO45" s="38">
        <f t="shared" si="102"/>
        <v>0</v>
      </c>
      <c r="AP45" s="38">
        <f t="shared" si="102"/>
        <v>0</v>
      </c>
      <c r="AQ45" s="38">
        <f t="shared" si="102"/>
        <v>0</v>
      </c>
      <c r="AR45" s="44">
        <f t="shared" si="102"/>
        <v>0</v>
      </c>
      <c r="AT45" s="49">
        <f>B89</f>
        <v>0</v>
      </c>
      <c r="AU45" s="55">
        <f t="shared" ref="AU45:BK45" si="103">C89</f>
        <v>0</v>
      </c>
      <c r="AV45" s="38">
        <f t="shared" si="103"/>
        <v>0</v>
      </c>
      <c r="AW45" s="38">
        <f t="shared" si="103"/>
        <v>0</v>
      </c>
      <c r="AX45" s="38">
        <f t="shared" si="103"/>
        <v>0</v>
      </c>
      <c r="AY45" s="38">
        <f t="shared" si="103"/>
        <v>0</v>
      </c>
      <c r="AZ45" s="38">
        <f t="shared" si="103"/>
        <v>0</v>
      </c>
      <c r="BA45" s="38">
        <f t="shared" si="103"/>
        <v>0</v>
      </c>
      <c r="BB45" s="38">
        <f t="shared" si="103"/>
        <v>0</v>
      </c>
      <c r="BC45" s="38">
        <f t="shared" si="103"/>
        <v>0</v>
      </c>
      <c r="BD45" s="38">
        <f t="shared" si="103"/>
        <v>0</v>
      </c>
      <c r="BE45" s="38">
        <f t="shared" si="103"/>
        <v>0</v>
      </c>
      <c r="BF45" s="38">
        <f t="shared" si="103"/>
        <v>0</v>
      </c>
      <c r="BG45" s="38">
        <f t="shared" si="103"/>
        <v>0</v>
      </c>
      <c r="BH45" s="38">
        <f t="shared" si="103"/>
        <v>0</v>
      </c>
      <c r="BI45" s="38">
        <f t="shared" si="103"/>
        <v>0</v>
      </c>
      <c r="BJ45" s="38">
        <f t="shared" si="103"/>
        <v>0</v>
      </c>
      <c r="BK45" s="44">
        <f t="shared" si="103"/>
        <v>0</v>
      </c>
    </row>
    <row r="46" spans="1:63" ht="15.75" x14ac:dyDescent="0.25">
      <c r="A46" s="132" t="str">
        <f t="shared" si="55"/>
        <v>08пс</v>
      </c>
      <c r="B46" s="35" t="s">
        <v>623</v>
      </c>
      <c r="C46" s="32" t="s">
        <v>653</v>
      </c>
      <c r="D46" s="28">
        <v>0.05</v>
      </c>
      <c r="E46" s="20">
        <v>0.05</v>
      </c>
      <c r="F46" s="20">
        <v>0.35</v>
      </c>
      <c r="G46" s="20"/>
      <c r="H46" s="20"/>
      <c r="I46" s="20"/>
      <c r="J46" s="20"/>
      <c r="K46" s="20"/>
      <c r="L46" s="20"/>
      <c r="M46" s="20"/>
      <c r="N46" s="20"/>
      <c r="O46" s="20"/>
      <c r="P46" s="20"/>
      <c r="Q46" s="20"/>
      <c r="R46" s="20"/>
      <c r="S46" s="21"/>
      <c r="AA46" s="42">
        <f>B90</f>
        <v>0</v>
      </c>
      <c r="AB46" s="53">
        <f t="shared" ref="AB46:AR46" si="104">C90</f>
        <v>0</v>
      </c>
      <c r="AC46" s="38">
        <f t="shared" si="104"/>
        <v>0</v>
      </c>
      <c r="AD46" s="38">
        <f t="shared" si="104"/>
        <v>0</v>
      </c>
      <c r="AE46" s="38">
        <f t="shared" si="104"/>
        <v>0</v>
      </c>
      <c r="AF46" s="38">
        <f t="shared" si="104"/>
        <v>0</v>
      </c>
      <c r="AG46" s="38">
        <f t="shared" si="104"/>
        <v>0</v>
      </c>
      <c r="AH46" s="38">
        <f t="shared" si="104"/>
        <v>0</v>
      </c>
      <c r="AI46" s="38">
        <f t="shared" si="104"/>
        <v>0</v>
      </c>
      <c r="AJ46" s="38">
        <f t="shared" si="104"/>
        <v>0</v>
      </c>
      <c r="AK46" s="38">
        <f t="shared" si="104"/>
        <v>0</v>
      </c>
      <c r="AL46" s="38">
        <f t="shared" si="104"/>
        <v>0</v>
      </c>
      <c r="AM46" s="38">
        <f t="shared" si="104"/>
        <v>0</v>
      </c>
      <c r="AN46" s="38">
        <f t="shared" si="104"/>
        <v>0</v>
      </c>
      <c r="AO46" s="38">
        <f t="shared" si="104"/>
        <v>0</v>
      </c>
      <c r="AP46" s="38">
        <f t="shared" si="104"/>
        <v>0</v>
      </c>
      <c r="AQ46" s="38">
        <f t="shared" si="104"/>
        <v>0</v>
      </c>
      <c r="AR46" s="44">
        <f t="shared" si="104"/>
        <v>0</v>
      </c>
      <c r="AT46" s="49">
        <f>B91</f>
        <v>0</v>
      </c>
      <c r="AU46" s="55">
        <f t="shared" ref="AU46:BK46" si="105">C91</f>
        <v>0</v>
      </c>
      <c r="AV46" s="38">
        <f t="shared" si="105"/>
        <v>0</v>
      </c>
      <c r="AW46" s="38">
        <f t="shared" si="105"/>
        <v>0</v>
      </c>
      <c r="AX46" s="38">
        <f t="shared" si="105"/>
        <v>0</v>
      </c>
      <c r="AY46" s="38">
        <f t="shared" si="105"/>
        <v>0</v>
      </c>
      <c r="AZ46" s="38">
        <f t="shared" si="105"/>
        <v>0</v>
      </c>
      <c r="BA46" s="38">
        <f t="shared" si="105"/>
        <v>0</v>
      </c>
      <c r="BB46" s="38">
        <f t="shared" si="105"/>
        <v>0</v>
      </c>
      <c r="BC46" s="38">
        <f t="shared" si="105"/>
        <v>0</v>
      </c>
      <c r="BD46" s="38">
        <f t="shared" si="105"/>
        <v>0</v>
      </c>
      <c r="BE46" s="38">
        <f t="shared" si="105"/>
        <v>0</v>
      </c>
      <c r="BF46" s="38">
        <f t="shared" si="105"/>
        <v>0</v>
      </c>
      <c r="BG46" s="38">
        <f t="shared" si="105"/>
        <v>0</v>
      </c>
      <c r="BH46" s="38">
        <f t="shared" si="105"/>
        <v>0</v>
      </c>
      <c r="BI46" s="38">
        <f t="shared" si="105"/>
        <v>0</v>
      </c>
      <c r="BJ46" s="38">
        <f t="shared" si="105"/>
        <v>0</v>
      </c>
      <c r="BK46" s="44">
        <f t="shared" si="105"/>
        <v>0</v>
      </c>
    </row>
    <row r="47" spans="1:63" thickBot="1" x14ac:dyDescent="0.3">
      <c r="A47" s="132"/>
      <c r="B47" s="35" t="s">
        <v>623</v>
      </c>
      <c r="C47" s="33" t="s">
        <v>654</v>
      </c>
      <c r="D47" s="24">
        <v>0.11</v>
      </c>
      <c r="E47" s="22">
        <v>0.17</v>
      </c>
      <c r="F47" s="22">
        <v>0.65</v>
      </c>
      <c r="G47" s="22"/>
      <c r="H47" s="22">
        <v>3.5000000000000003E-2</v>
      </c>
      <c r="I47" s="22">
        <v>0.1</v>
      </c>
      <c r="J47" s="22"/>
      <c r="K47" s="22"/>
      <c r="L47" s="22"/>
      <c r="M47" s="22">
        <v>0.06</v>
      </c>
      <c r="N47" s="22">
        <v>0.04</v>
      </c>
      <c r="O47" s="22"/>
      <c r="P47" s="22"/>
      <c r="Q47" s="22"/>
      <c r="R47" s="22"/>
      <c r="S47" s="23"/>
      <c r="AA47" s="42">
        <f>B92</f>
        <v>0</v>
      </c>
      <c r="AB47" s="53">
        <f t="shared" ref="AB47:AR47" si="106">C92</f>
        <v>0</v>
      </c>
      <c r="AC47" s="38">
        <f t="shared" si="106"/>
        <v>0</v>
      </c>
      <c r="AD47" s="38">
        <f t="shared" si="106"/>
        <v>0</v>
      </c>
      <c r="AE47" s="38">
        <f t="shared" si="106"/>
        <v>0</v>
      </c>
      <c r="AF47" s="38">
        <f t="shared" si="106"/>
        <v>0</v>
      </c>
      <c r="AG47" s="38">
        <f t="shared" si="106"/>
        <v>0</v>
      </c>
      <c r="AH47" s="38">
        <f t="shared" si="106"/>
        <v>0</v>
      </c>
      <c r="AI47" s="38">
        <f t="shared" si="106"/>
        <v>0</v>
      </c>
      <c r="AJ47" s="38">
        <f t="shared" si="106"/>
        <v>0</v>
      </c>
      <c r="AK47" s="38">
        <f t="shared" si="106"/>
        <v>0</v>
      </c>
      <c r="AL47" s="38">
        <f t="shared" si="106"/>
        <v>0</v>
      </c>
      <c r="AM47" s="38">
        <f t="shared" si="106"/>
        <v>0</v>
      </c>
      <c r="AN47" s="38">
        <f t="shared" si="106"/>
        <v>0</v>
      </c>
      <c r="AO47" s="38">
        <f t="shared" si="106"/>
        <v>0</v>
      </c>
      <c r="AP47" s="38">
        <f t="shared" si="106"/>
        <v>0</v>
      </c>
      <c r="AQ47" s="38">
        <f t="shared" si="106"/>
        <v>0</v>
      </c>
      <c r="AR47" s="44">
        <f t="shared" si="106"/>
        <v>0</v>
      </c>
      <c r="AT47" s="49">
        <f>B93</f>
        <v>0</v>
      </c>
      <c r="AU47" s="55">
        <f t="shared" ref="AU47:BK47" si="107">C93</f>
        <v>0</v>
      </c>
      <c r="AV47" s="38">
        <f t="shared" si="107"/>
        <v>0</v>
      </c>
      <c r="AW47" s="38">
        <f t="shared" si="107"/>
        <v>0</v>
      </c>
      <c r="AX47" s="38">
        <f t="shared" si="107"/>
        <v>0</v>
      </c>
      <c r="AY47" s="38">
        <f t="shared" si="107"/>
        <v>0</v>
      </c>
      <c r="AZ47" s="38">
        <f t="shared" si="107"/>
        <v>0</v>
      </c>
      <c r="BA47" s="38">
        <f t="shared" si="107"/>
        <v>0</v>
      </c>
      <c r="BB47" s="38">
        <f t="shared" si="107"/>
        <v>0</v>
      </c>
      <c r="BC47" s="38">
        <f t="shared" si="107"/>
        <v>0</v>
      </c>
      <c r="BD47" s="38">
        <f t="shared" si="107"/>
        <v>0</v>
      </c>
      <c r="BE47" s="38">
        <f t="shared" si="107"/>
        <v>0</v>
      </c>
      <c r="BF47" s="38">
        <f t="shared" si="107"/>
        <v>0</v>
      </c>
      <c r="BG47" s="38">
        <f t="shared" si="107"/>
        <v>0</v>
      </c>
      <c r="BH47" s="38">
        <f t="shared" si="107"/>
        <v>0</v>
      </c>
      <c r="BI47" s="38">
        <f t="shared" si="107"/>
        <v>0</v>
      </c>
      <c r="BJ47" s="38">
        <f t="shared" si="107"/>
        <v>0</v>
      </c>
      <c r="BK47" s="44">
        <f t="shared" si="107"/>
        <v>0</v>
      </c>
    </row>
    <row r="48" spans="1:63" ht="15.75" x14ac:dyDescent="0.25">
      <c r="A48" s="132" t="str">
        <f t="shared" si="55"/>
        <v>20ПВ</v>
      </c>
      <c r="B48" s="35" t="s">
        <v>652</v>
      </c>
      <c r="C48" s="32" t="s">
        <v>653</v>
      </c>
      <c r="D48" s="28">
        <v>0.17</v>
      </c>
      <c r="E48" s="20">
        <v>0.17</v>
      </c>
      <c r="F48" s="20">
        <v>0.35</v>
      </c>
      <c r="G48" s="20"/>
      <c r="H48" s="20"/>
      <c r="I48" s="20"/>
      <c r="J48" s="20"/>
      <c r="K48" s="20"/>
      <c r="L48" s="20"/>
      <c r="M48" s="20"/>
      <c r="N48" s="20"/>
      <c r="O48" s="20"/>
      <c r="P48" s="20"/>
      <c r="Q48" s="20"/>
      <c r="R48" s="20"/>
      <c r="S48" s="21"/>
      <c r="AA48" s="42">
        <f>B94</f>
        <v>0</v>
      </c>
      <c r="AB48" s="53">
        <f t="shared" ref="AB48:AR48" si="108">C94</f>
        <v>0</v>
      </c>
      <c r="AC48" s="38">
        <f t="shared" si="108"/>
        <v>0</v>
      </c>
      <c r="AD48" s="38">
        <f t="shared" si="108"/>
        <v>0</v>
      </c>
      <c r="AE48" s="38">
        <f t="shared" si="108"/>
        <v>0</v>
      </c>
      <c r="AF48" s="38">
        <f t="shared" si="108"/>
        <v>0</v>
      </c>
      <c r="AG48" s="38">
        <f t="shared" si="108"/>
        <v>0</v>
      </c>
      <c r="AH48" s="38">
        <f t="shared" si="108"/>
        <v>0</v>
      </c>
      <c r="AI48" s="38">
        <f t="shared" si="108"/>
        <v>0</v>
      </c>
      <c r="AJ48" s="38">
        <f t="shared" si="108"/>
        <v>0</v>
      </c>
      <c r="AK48" s="38">
        <f t="shared" si="108"/>
        <v>0</v>
      </c>
      <c r="AL48" s="38">
        <f t="shared" si="108"/>
        <v>0</v>
      </c>
      <c r="AM48" s="38">
        <f t="shared" si="108"/>
        <v>0</v>
      </c>
      <c r="AN48" s="38">
        <f t="shared" si="108"/>
        <v>0</v>
      </c>
      <c r="AO48" s="38">
        <f t="shared" si="108"/>
        <v>0</v>
      </c>
      <c r="AP48" s="38">
        <f t="shared" si="108"/>
        <v>0</v>
      </c>
      <c r="AQ48" s="38">
        <f t="shared" si="108"/>
        <v>0</v>
      </c>
      <c r="AR48" s="44">
        <f t="shared" si="108"/>
        <v>0</v>
      </c>
      <c r="AT48" s="49">
        <f>B95</f>
        <v>0</v>
      </c>
      <c r="AU48" s="55">
        <f t="shared" ref="AU48:BK48" si="109">C95</f>
        <v>0</v>
      </c>
      <c r="AV48" s="38">
        <f t="shared" si="109"/>
        <v>0</v>
      </c>
      <c r="AW48" s="38">
        <f t="shared" si="109"/>
        <v>0</v>
      </c>
      <c r="AX48" s="38">
        <f t="shared" si="109"/>
        <v>0</v>
      </c>
      <c r="AY48" s="38">
        <f t="shared" si="109"/>
        <v>0</v>
      </c>
      <c r="AZ48" s="38">
        <f t="shared" si="109"/>
        <v>0</v>
      </c>
      <c r="BA48" s="38">
        <f t="shared" si="109"/>
        <v>0</v>
      </c>
      <c r="BB48" s="38">
        <f t="shared" si="109"/>
        <v>0</v>
      </c>
      <c r="BC48" s="38">
        <f t="shared" si="109"/>
        <v>0</v>
      </c>
      <c r="BD48" s="38">
        <f t="shared" si="109"/>
        <v>0</v>
      </c>
      <c r="BE48" s="38">
        <f t="shared" si="109"/>
        <v>0</v>
      </c>
      <c r="BF48" s="38">
        <f t="shared" si="109"/>
        <v>0</v>
      </c>
      <c r="BG48" s="38">
        <f t="shared" si="109"/>
        <v>0</v>
      </c>
      <c r="BH48" s="38">
        <f t="shared" si="109"/>
        <v>0</v>
      </c>
      <c r="BI48" s="38">
        <f t="shared" si="109"/>
        <v>0</v>
      </c>
      <c r="BJ48" s="38">
        <f t="shared" si="109"/>
        <v>0</v>
      </c>
      <c r="BK48" s="44">
        <f t="shared" si="109"/>
        <v>0</v>
      </c>
    </row>
    <row r="49" spans="1:63" thickBot="1" x14ac:dyDescent="0.3">
      <c r="A49" s="132"/>
      <c r="B49" s="35" t="s">
        <v>652</v>
      </c>
      <c r="C49" s="33" t="s">
        <v>654</v>
      </c>
      <c r="D49" s="24">
        <v>0.24</v>
      </c>
      <c r="E49" s="22">
        <v>0.37</v>
      </c>
      <c r="F49" s="22">
        <v>0.65</v>
      </c>
      <c r="G49" s="22">
        <v>0.03</v>
      </c>
      <c r="H49" s="22">
        <v>0.03</v>
      </c>
      <c r="I49" s="22">
        <v>0.25</v>
      </c>
      <c r="J49" s="22">
        <v>0.25</v>
      </c>
      <c r="K49" s="22">
        <v>0.3</v>
      </c>
      <c r="L49" s="22"/>
      <c r="M49" s="22"/>
      <c r="N49" s="22"/>
      <c r="O49" s="22"/>
      <c r="P49" s="22"/>
      <c r="Q49" s="22"/>
      <c r="R49" s="22"/>
      <c r="S49" s="23"/>
      <c r="AA49" s="42">
        <f>B96</f>
        <v>0</v>
      </c>
      <c r="AB49" s="53">
        <f t="shared" ref="AB49:AR49" si="110">C96</f>
        <v>0</v>
      </c>
      <c r="AC49" s="38">
        <f t="shared" si="110"/>
        <v>0</v>
      </c>
      <c r="AD49" s="38">
        <f t="shared" si="110"/>
        <v>0</v>
      </c>
      <c r="AE49" s="38">
        <f t="shared" si="110"/>
        <v>0</v>
      </c>
      <c r="AF49" s="38">
        <f t="shared" si="110"/>
        <v>0</v>
      </c>
      <c r="AG49" s="38">
        <f t="shared" si="110"/>
        <v>0</v>
      </c>
      <c r="AH49" s="38">
        <f t="shared" si="110"/>
        <v>0</v>
      </c>
      <c r="AI49" s="38">
        <f t="shared" si="110"/>
        <v>0</v>
      </c>
      <c r="AJ49" s="38">
        <f t="shared" si="110"/>
        <v>0</v>
      </c>
      <c r="AK49" s="38">
        <f t="shared" si="110"/>
        <v>0</v>
      </c>
      <c r="AL49" s="38">
        <f t="shared" si="110"/>
        <v>0</v>
      </c>
      <c r="AM49" s="38">
        <f t="shared" si="110"/>
        <v>0</v>
      </c>
      <c r="AN49" s="38">
        <f t="shared" si="110"/>
        <v>0</v>
      </c>
      <c r="AO49" s="38">
        <f t="shared" si="110"/>
        <v>0</v>
      </c>
      <c r="AP49" s="38">
        <f t="shared" si="110"/>
        <v>0</v>
      </c>
      <c r="AQ49" s="38">
        <f t="shared" si="110"/>
        <v>0</v>
      </c>
      <c r="AR49" s="44">
        <f t="shared" si="110"/>
        <v>0</v>
      </c>
      <c r="AS49" s="37"/>
      <c r="AT49" s="49">
        <f>B97</f>
        <v>0</v>
      </c>
      <c r="AU49" s="55">
        <f t="shared" ref="AU49:BK49" si="111">C97</f>
        <v>0</v>
      </c>
      <c r="AV49" s="38">
        <f t="shared" si="111"/>
        <v>0</v>
      </c>
      <c r="AW49" s="38">
        <f t="shared" si="111"/>
        <v>0</v>
      </c>
      <c r="AX49" s="38">
        <f t="shared" si="111"/>
        <v>0</v>
      </c>
      <c r="AY49" s="38">
        <f t="shared" si="111"/>
        <v>0</v>
      </c>
      <c r="AZ49" s="38">
        <f t="shared" si="111"/>
        <v>0</v>
      </c>
      <c r="BA49" s="38">
        <f t="shared" si="111"/>
        <v>0</v>
      </c>
      <c r="BB49" s="38">
        <f t="shared" si="111"/>
        <v>0</v>
      </c>
      <c r="BC49" s="38">
        <f t="shared" si="111"/>
        <v>0</v>
      </c>
      <c r="BD49" s="38">
        <f t="shared" si="111"/>
        <v>0</v>
      </c>
      <c r="BE49" s="38">
        <f t="shared" si="111"/>
        <v>0</v>
      </c>
      <c r="BF49" s="38">
        <f t="shared" si="111"/>
        <v>0</v>
      </c>
      <c r="BG49" s="38">
        <f t="shared" si="111"/>
        <v>0</v>
      </c>
      <c r="BH49" s="38">
        <f t="shared" si="111"/>
        <v>0</v>
      </c>
      <c r="BI49" s="38">
        <f t="shared" si="111"/>
        <v>0</v>
      </c>
      <c r="BJ49" s="38">
        <f t="shared" si="111"/>
        <v>0</v>
      </c>
      <c r="BK49" s="44">
        <f t="shared" si="111"/>
        <v>0</v>
      </c>
    </row>
    <row r="50" spans="1:63" ht="15.75" x14ac:dyDescent="0.25">
      <c r="A50" s="132" t="str">
        <f t="shared" si="55"/>
        <v>РС D36</v>
      </c>
      <c r="B50" s="35" t="s">
        <v>1</v>
      </c>
      <c r="C50" s="32" t="s">
        <v>653</v>
      </c>
      <c r="D50" s="28">
        <v>0.08</v>
      </c>
      <c r="E50" s="20">
        <v>0.25</v>
      </c>
      <c r="F50" s="20">
        <v>1.2</v>
      </c>
      <c r="G50" s="20"/>
      <c r="H50" s="20"/>
      <c r="I50" s="20"/>
      <c r="J50" s="20"/>
      <c r="K50" s="20"/>
      <c r="L50" s="20">
        <v>2.5000000000000001E-2</v>
      </c>
      <c r="M50" s="20"/>
      <c r="N50" s="20"/>
      <c r="O50" s="20"/>
      <c r="P50" s="20">
        <v>0.03</v>
      </c>
      <c r="Q50" s="20"/>
      <c r="R50" s="20"/>
      <c r="S50" s="21"/>
      <c r="AA50" s="42">
        <f>B98</f>
        <v>0</v>
      </c>
      <c r="AB50" s="53">
        <f t="shared" ref="AB50:AR50" si="112">C98</f>
        <v>0</v>
      </c>
      <c r="AC50" s="38">
        <f t="shared" si="112"/>
        <v>0</v>
      </c>
      <c r="AD50" s="38">
        <f t="shared" si="112"/>
        <v>0</v>
      </c>
      <c r="AE50" s="38">
        <f t="shared" si="112"/>
        <v>0</v>
      </c>
      <c r="AF50" s="38">
        <f t="shared" si="112"/>
        <v>0</v>
      </c>
      <c r="AG50" s="38">
        <f t="shared" si="112"/>
        <v>0</v>
      </c>
      <c r="AH50" s="38">
        <f t="shared" si="112"/>
        <v>0</v>
      </c>
      <c r="AI50" s="38">
        <f t="shared" si="112"/>
        <v>0</v>
      </c>
      <c r="AJ50" s="38">
        <f t="shared" si="112"/>
        <v>0</v>
      </c>
      <c r="AK50" s="38">
        <f t="shared" si="112"/>
        <v>0</v>
      </c>
      <c r="AL50" s="38">
        <f t="shared" si="112"/>
        <v>0</v>
      </c>
      <c r="AM50" s="38">
        <f t="shared" si="112"/>
        <v>0</v>
      </c>
      <c r="AN50" s="38">
        <f t="shared" si="112"/>
        <v>0</v>
      </c>
      <c r="AO50" s="38">
        <f t="shared" si="112"/>
        <v>0</v>
      </c>
      <c r="AP50" s="38">
        <f t="shared" si="112"/>
        <v>0</v>
      </c>
      <c r="AQ50" s="38">
        <f t="shared" si="112"/>
        <v>0</v>
      </c>
      <c r="AR50" s="44">
        <f t="shared" si="112"/>
        <v>0</v>
      </c>
      <c r="AT50" s="49">
        <f>B99</f>
        <v>0</v>
      </c>
      <c r="AU50" s="55">
        <f t="shared" ref="AU50:BK50" si="113">C99</f>
        <v>0</v>
      </c>
      <c r="AV50" s="38">
        <f t="shared" si="113"/>
        <v>0</v>
      </c>
      <c r="AW50" s="38">
        <f t="shared" si="113"/>
        <v>0</v>
      </c>
      <c r="AX50" s="38">
        <f t="shared" si="113"/>
        <v>0</v>
      </c>
      <c r="AY50" s="38">
        <f t="shared" si="113"/>
        <v>0</v>
      </c>
      <c r="AZ50" s="38">
        <f t="shared" si="113"/>
        <v>0</v>
      </c>
      <c r="BA50" s="38">
        <f t="shared" si="113"/>
        <v>0</v>
      </c>
      <c r="BB50" s="38">
        <f t="shared" si="113"/>
        <v>0</v>
      </c>
      <c r="BC50" s="38">
        <f t="shared" si="113"/>
        <v>0</v>
      </c>
      <c r="BD50" s="38">
        <f t="shared" si="113"/>
        <v>0</v>
      </c>
      <c r="BE50" s="38">
        <f t="shared" si="113"/>
        <v>0</v>
      </c>
      <c r="BF50" s="38">
        <f t="shared" si="113"/>
        <v>0</v>
      </c>
      <c r="BG50" s="38">
        <f t="shared" si="113"/>
        <v>0</v>
      </c>
      <c r="BH50" s="38">
        <f t="shared" si="113"/>
        <v>0</v>
      </c>
      <c r="BI50" s="38">
        <f t="shared" si="113"/>
        <v>0</v>
      </c>
      <c r="BJ50" s="38">
        <f t="shared" si="113"/>
        <v>0</v>
      </c>
      <c r="BK50" s="44">
        <f t="shared" si="113"/>
        <v>0</v>
      </c>
    </row>
    <row r="51" spans="1:63" thickBot="1" x14ac:dyDescent="0.3">
      <c r="A51" s="132"/>
      <c r="B51" s="35" t="s">
        <v>1</v>
      </c>
      <c r="C51" s="33" t="s">
        <v>654</v>
      </c>
      <c r="D51" s="24">
        <v>0.11</v>
      </c>
      <c r="E51" s="22">
        <v>0.35</v>
      </c>
      <c r="F51" s="22">
        <v>1.35</v>
      </c>
      <c r="G51" s="22">
        <v>0.01</v>
      </c>
      <c r="H51" s="22">
        <v>5.0000000000000001E-3</v>
      </c>
      <c r="I51" s="22">
        <v>0.2</v>
      </c>
      <c r="J51" s="22">
        <v>0.3</v>
      </c>
      <c r="K51" s="22">
        <v>0.3</v>
      </c>
      <c r="L51" s="22">
        <v>0.05</v>
      </c>
      <c r="M51" s="22">
        <v>8.0000000000000002E-3</v>
      </c>
      <c r="N51" s="22">
        <v>0.08</v>
      </c>
      <c r="O51" s="22"/>
      <c r="P51" s="22">
        <v>0.05</v>
      </c>
      <c r="Q51" s="22"/>
      <c r="R51" s="22"/>
      <c r="S51" s="23">
        <v>0.02</v>
      </c>
      <c r="AA51" s="42">
        <f>B100</f>
        <v>0</v>
      </c>
      <c r="AB51" s="53">
        <f t="shared" ref="AB51:AR51" si="114">C100</f>
        <v>0</v>
      </c>
      <c r="AC51" s="38">
        <f t="shared" si="114"/>
        <v>0</v>
      </c>
      <c r="AD51" s="38">
        <f t="shared" si="114"/>
        <v>0</v>
      </c>
      <c r="AE51" s="38">
        <f t="shared" si="114"/>
        <v>0</v>
      </c>
      <c r="AF51" s="38">
        <f t="shared" si="114"/>
        <v>0</v>
      </c>
      <c r="AG51" s="38">
        <f t="shared" si="114"/>
        <v>0</v>
      </c>
      <c r="AH51" s="38">
        <f t="shared" si="114"/>
        <v>0</v>
      </c>
      <c r="AI51" s="38">
        <f t="shared" si="114"/>
        <v>0</v>
      </c>
      <c r="AJ51" s="38">
        <f t="shared" si="114"/>
        <v>0</v>
      </c>
      <c r="AK51" s="38">
        <f t="shared" si="114"/>
        <v>0</v>
      </c>
      <c r="AL51" s="38">
        <f t="shared" si="114"/>
        <v>0</v>
      </c>
      <c r="AM51" s="38">
        <f t="shared" si="114"/>
        <v>0</v>
      </c>
      <c r="AN51" s="38">
        <f t="shared" si="114"/>
        <v>0</v>
      </c>
      <c r="AO51" s="38">
        <f t="shared" si="114"/>
        <v>0</v>
      </c>
      <c r="AP51" s="38">
        <f t="shared" si="114"/>
        <v>0</v>
      </c>
      <c r="AQ51" s="38">
        <f t="shared" si="114"/>
        <v>0</v>
      </c>
      <c r="AR51" s="44">
        <f t="shared" si="114"/>
        <v>0</v>
      </c>
      <c r="AT51" s="49">
        <f>B101</f>
        <v>0</v>
      </c>
      <c r="AU51" s="55">
        <f t="shared" ref="AU51:BK51" si="115">C101</f>
        <v>0</v>
      </c>
      <c r="AV51" s="38">
        <f t="shared" si="115"/>
        <v>0</v>
      </c>
      <c r="AW51" s="38">
        <f t="shared" si="115"/>
        <v>0</v>
      </c>
      <c r="AX51" s="38">
        <f t="shared" si="115"/>
        <v>0</v>
      </c>
      <c r="AY51" s="38">
        <f t="shared" si="115"/>
        <v>0</v>
      </c>
      <c r="AZ51" s="38">
        <f t="shared" si="115"/>
        <v>0</v>
      </c>
      <c r="BA51" s="38">
        <f t="shared" si="115"/>
        <v>0</v>
      </c>
      <c r="BB51" s="38">
        <f t="shared" si="115"/>
        <v>0</v>
      </c>
      <c r="BC51" s="38">
        <f t="shared" si="115"/>
        <v>0</v>
      </c>
      <c r="BD51" s="38">
        <f t="shared" si="115"/>
        <v>0</v>
      </c>
      <c r="BE51" s="38">
        <f t="shared" si="115"/>
        <v>0</v>
      </c>
      <c r="BF51" s="38">
        <f t="shared" si="115"/>
        <v>0</v>
      </c>
      <c r="BG51" s="38">
        <f t="shared" si="115"/>
        <v>0</v>
      </c>
      <c r="BH51" s="38">
        <f t="shared" si="115"/>
        <v>0</v>
      </c>
      <c r="BI51" s="38">
        <f t="shared" si="115"/>
        <v>0</v>
      </c>
      <c r="BJ51" s="38">
        <f t="shared" si="115"/>
        <v>0</v>
      </c>
      <c r="BK51" s="44">
        <f t="shared" si="115"/>
        <v>0</v>
      </c>
    </row>
    <row r="52" spans="1:63" ht="15.75" x14ac:dyDescent="0.25">
      <c r="A52" s="132" t="str">
        <f t="shared" si="55"/>
        <v>РС B/CHES 1387</v>
      </c>
      <c r="B52" s="35" t="s">
        <v>10</v>
      </c>
      <c r="C52" s="32" t="s">
        <v>653</v>
      </c>
      <c r="D52" s="28">
        <v>0.08</v>
      </c>
      <c r="E52" s="20">
        <v>0.15</v>
      </c>
      <c r="F52" s="20">
        <v>0.65</v>
      </c>
      <c r="G52" s="20"/>
      <c r="H52" s="20"/>
      <c r="I52" s="20"/>
      <c r="J52" s="20"/>
      <c r="K52" s="20"/>
      <c r="L52" s="20">
        <v>0.02</v>
      </c>
      <c r="M52" s="20"/>
      <c r="N52" s="20"/>
      <c r="O52" s="20"/>
      <c r="P52" s="20">
        <v>2.5000000000000001E-2</v>
      </c>
      <c r="Q52" s="20"/>
      <c r="R52" s="20"/>
      <c r="S52" s="21"/>
      <c r="AA52" s="42">
        <f>B102</f>
        <v>0</v>
      </c>
      <c r="AB52" s="53">
        <f t="shared" ref="AB52:AR52" si="116">C102</f>
        <v>0</v>
      </c>
      <c r="AC52" s="38">
        <f t="shared" si="116"/>
        <v>0</v>
      </c>
      <c r="AD52" s="38">
        <f t="shared" si="116"/>
        <v>0</v>
      </c>
      <c r="AE52" s="38">
        <f t="shared" si="116"/>
        <v>0</v>
      </c>
      <c r="AF52" s="38">
        <f t="shared" si="116"/>
        <v>0</v>
      </c>
      <c r="AG52" s="38">
        <f t="shared" si="116"/>
        <v>0</v>
      </c>
      <c r="AH52" s="38">
        <f t="shared" si="116"/>
        <v>0</v>
      </c>
      <c r="AI52" s="38">
        <f t="shared" si="116"/>
        <v>0</v>
      </c>
      <c r="AJ52" s="38">
        <f t="shared" si="116"/>
        <v>0</v>
      </c>
      <c r="AK52" s="38">
        <f t="shared" si="116"/>
        <v>0</v>
      </c>
      <c r="AL52" s="38">
        <f t="shared" si="116"/>
        <v>0</v>
      </c>
      <c r="AM52" s="38">
        <f t="shared" si="116"/>
        <v>0</v>
      </c>
      <c r="AN52" s="38">
        <f t="shared" si="116"/>
        <v>0</v>
      </c>
      <c r="AO52" s="38">
        <f t="shared" si="116"/>
        <v>0</v>
      </c>
      <c r="AP52" s="38">
        <f t="shared" si="116"/>
        <v>0</v>
      </c>
      <c r="AQ52" s="38">
        <f t="shared" si="116"/>
        <v>0</v>
      </c>
      <c r="AR52" s="44">
        <f t="shared" si="116"/>
        <v>0</v>
      </c>
      <c r="AT52" s="49">
        <f>B103</f>
        <v>0</v>
      </c>
      <c r="AU52" s="55">
        <f t="shared" ref="AU52:BK52" si="117">C103</f>
        <v>0</v>
      </c>
      <c r="AV52" s="38">
        <f t="shared" si="117"/>
        <v>0</v>
      </c>
      <c r="AW52" s="38">
        <f t="shared" si="117"/>
        <v>0</v>
      </c>
      <c r="AX52" s="38">
        <f t="shared" si="117"/>
        <v>0</v>
      </c>
      <c r="AY52" s="38">
        <f t="shared" si="117"/>
        <v>0</v>
      </c>
      <c r="AZ52" s="38">
        <f t="shared" si="117"/>
        <v>0</v>
      </c>
      <c r="BA52" s="38">
        <f t="shared" si="117"/>
        <v>0</v>
      </c>
      <c r="BB52" s="38">
        <f t="shared" si="117"/>
        <v>0</v>
      </c>
      <c r="BC52" s="38">
        <f t="shared" si="117"/>
        <v>0</v>
      </c>
      <c r="BD52" s="38">
        <f t="shared" si="117"/>
        <v>0</v>
      </c>
      <c r="BE52" s="38">
        <f t="shared" si="117"/>
        <v>0</v>
      </c>
      <c r="BF52" s="38">
        <f t="shared" si="117"/>
        <v>0</v>
      </c>
      <c r="BG52" s="38">
        <f t="shared" si="117"/>
        <v>0</v>
      </c>
      <c r="BH52" s="38">
        <f t="shared" si="117"/>
        <v>0</v>
      </c>
      <c r="BI52" s="38">
        <f t="shared" si="117"/>
        <v>0</v>
      </c>
      <c r="BJ52" s="38">
        <f t="shared" si="117"/>
        <v>0</v>
      </c>
      <c r="BK52" s="44">
        <f t="shared" si="117"/>
        <v>0</v>
      </c>
    </row>
    <row r="53" spans="1:63" thickBot="1" x14ac:dyDescent="0.3">
      <c r="A53" s="132"/>
      <c r="B53" s="35" t="s">
        <v>10</v>
      </c>
      <c r="C53" s="33" t="s">
        <v>654</v>
      </c>
      <c r="D53" s="24">
        <v>0.12</v>
      </c>
      <c r="E53" s="22">
        <v>0.35</v>
      </c>
      <c r="F53" s="22">
        <v>1</v>
      </c>
      <c r="G53" s="22">
        <v>1.4999999999999999E-2</v>
      </c>
      <c r="H53" s="22">
        <v>5.0000000000000001E-3</v>
      </c>
      <c r="I53" s="22">
        <v>0.15</v>
      </c>
      <c r="J53" s="22">
        <v>0.15</v>
      </c>
      <c r="K53" s="22">
        <v>0.25</v>
      </c>
      <c r="L53" s="22">
        <v>4.4999999999999998E-2</v>
      </c>
      <c r="M53" s="22">
        <v>8.0000000000000002E-3</v>
      </c>
      <c r="N53" s="22"/>
      <c r="O53" s="22"/>
      <c r="P53" s="22">
        <v>4.4999999999999998E-2</v>
      </c>
      <c r="Q53" s="22"/>
      <c r="R53" s="22"/>
      <c r="S53" s="23">
        <v>0.08</v>
      </c>
      <c r="AA53" s="42">
        <f>B104</f>
        <v>0</v>
      </c>
      <c r="AB53" s="53">
        <f t="shared" ref="AB53:AR53" si="118">C104</f>
        <v>0</v>
      </c>
      <c r="AC53" s="38">
        <f t="shared" si="118"/>
        <v>0</v>
      </c>
      <c r="AD53" s="38">
        <f t="shared" si="118"/>
        <v>0</v>
      </c>
      <c r="AE53" s="38">
        <f t="shared" si="118"/>
        <v>0</v>
      </c>
      <c r="AF53" s="38">
        <f t="shared" si="118"/>
        <v>0</v>
      </c>
      <c r="AG53" s="38">
        <f t="shared" si="118"/>
        <v>0</v>
      </c>
      <c r="AH53" s="38">
        <f t="shared" si="118"/>
        <v>0</v>
      </c>
      <c r="AI53" s="38">
        <f t="shared" si="118"/>
        <v>0</v>
      </c>
      <c r="AJ53" s="38">
        <f t="shared" si="118"/>
        <v>0</v>
      </c>
      <c r="AK53" s="38">
        <f t="shared" si="118"/>
        <v>0</v>
      </c>
      <c r="AL53" s="38">
        <f t="shared" si="118"/>
        <v>0</v>
      </c>
      <c r="AM53" s="38">
        <f t="shared" si="118"/>
        <v>0</v>
      </c>
      <c r="AN53" s="38">
        <f t="shared" si="118"/>
        <v>0</v>
      </c>
      <c r="AO53" s="38">
        <f t="shared" si="118"/>
        <v>0</v>
      </c>
      <c r="AP53" s="38">
        <f t="shared" si="118"/>
        <v>0</v>
      </c>
      <c r="AQ53" s="38">
        <f t="shared" si="118"/>
        <v>0</v>
      </c>
      <c r="AR53" s="44">
        <f t="shared" si="118"/>
        <v>0</v>
      </c>
      <c r="AT53" s="49">
        <f>B105</f>
        <v>0</v>
      </c>
      <c r="AU53" s="55">
        <f t="shared" ref="AU53:BK53" si="119">C105</f>
        <v>0</v>
      </c>
      <c r="AV53" s="38">
        <f t="shared" si="119"/>
        <v>0</v>
      </c>
      <c r="AW53" s="38">
        <f t="shared" si="119"/>
        <v>0</v>
      </c>
      <c r="AX53" s="38">
        <f t="shared" si="119"/>
        <v>0</v>
      </c>
      <c r="AY53" s="38">
        <f t="shared" si="119"/>
        <v>0</v>
      </c>
      <c r="AZ53" s="38">
        <f t="shared" si="119"/>
        <v>0</v>
      </c>
      <c r="BA53" s="38">
        <f t="shared" si="119"/>
        <v>0</v>
      </c>
      <c r="BB53" s="38">
        <f t="shared" si="119"/>
        <v>0</v>
      </c>
      <c r="BC53" s="38">
        <f t="shared" si="119"/>
        <v>0</v>
      </c>
      <c r="BD53" s="38">
        <f t="shared" si="119"/>
        <v>0</v>
      </c>
      <c r="BE53" s="38">
        <f t="shared" si="119"/>
        <v>0</v>
      </c>
      <c r="BF53" s="38">
        <f t="shared" si="119"/>
        <v>0</v>
      </c>
      <c r="BG53" s="38">
        <f t="shared" si="119"/>
        <v>0</v>
      </c>
      <c r="BH53" s="38">
        <f t="shared" si="119"/>
        <v>0</v>
      </c>
      <c r="BI53" s="38">
        <f t="shared" si="119"/>
        <v>0</v>
      </c>
      <c r="BJ53" s="38">
        <f t="shared" si="119"/>
        <v>0</v>
      </c>
      <c r="BK53" s="44">
        <f t="shared" si="119"/>
        <v>0</v>
      </c>
    </row>
    <row r="54" spans="1:63" ht="15.75" x14ac:dyDescent="0.25">
      <c r="A54" s="132" t="str">
        <f t="shared" si="55"/>
        <v>Ст2кп</v>
      </c>
      <c r="B54" s="35" t="s">
        <v>624</v>
      </c>
      <c r="C54" s="32" t="s">
        <v>653</v>
      </c>
      <c r="D54" s="28">
        <v>0.09</v>
      </c>
      <c r="E54" s="20"/>
      <c r="F54" s="20">
        <v>0.25</v>
      </c>
      <c r="G54" s="20"/>
      <c r="H54" s="20"/>
      <c r="I54" s="20"/>
      <c r="J54" s="20"/>
      <c r="K54" s="20"/>
      <c r="L54" s="20"/>
      <c r="M54" s="20"/>
      <c r="N54" s="20"/>
      <c r="O54" s="20"/>
      <c r="P54" s="20"/>
      <c r="Q54" s="20"/>
      <c r="R54" s="20"/>
      <c r="S54" s="21"/>
      <c r="AA54" s="42">
        <f>B106</f>
        <v>0</v>
      </c>
      <c r="AB54" s="53">
        <f t="shared" ref="AB54:AR54" si="120">C106</f>
        <v>0</v>
      </c>
      <c r="AC54" s="38">
        <f t="shared" si="120"/>
        <v>0</v>
      </c>
      <c r="AD54" s="38">
        <f t="shared" si="120"/>
        <v>0</v>
      </c>
      <c r="AE54" s="38">
        <f t="shared" si="120"/>
        <v>0</v>
      </c>
      <c r="AF54" s="38">
        <f t="shared" si="120"/>
        <v>0</v>
      </c>
      <c r="AG54" s="38">
        <f t="shared" si="120"/>
        <v>0</v>
      </c>
      <c r="AH54" s="38">
        <f t="shared" si="120"/>
        <v>0</v>
      </c>
      <c r="AI54" s="38">
        <f t="shared" si="120"/>
        <v>0</v>
      </c>
      <c r="AJ54" s="38">
        <f t="shared" si="120"/>
        <v>0</v>
      </c>
      <c r="AK54" s="38">
        <f t="shared" si="120"/>
        <v>0</v>
      </c>
      <c r="AL54" s="38">
        <f t="shared" si="120"/>
        <v>0</v>
      </c>
      <c r="AM54" s="38">
        <f t="shared" si="120"/>
        <v>0</v>
      </c>
      <c r="AN54" s="38">
        <f t="shared" si="120"/>
        <v>0</v>
      </c>
      <c r="AO54" s="38">
        <f t="shared" si="120"/>
        <v>0</v>
      </c>
      <c r="AP54" s="38">
        <f t="shared" si="120"/>
        <v>0</v>
      </c>
      <c r="AQ54" s="38">
        <f t="shared" si="120"/>
        <v>0</v>
      </c>
      <c r="AR54" s="44">
        <f t="shared" si="120"/>
        <v>0</v>
      </c>
      <c r="AT54" s="49">
        <f>B107</f>
        <v>0</v>
      </c>
      <c r="AU54" s="55">
        <f t="shared" ref="AU54:BK54" si="121">C107</f>
        <v>0</v>
      </c>
      <c r="AV54" s="38">
        <f t="shared" si="121"/>
        <v>0</v>
      </c>
      <c r="AW54" s="38">
        <f t="shared" si="121"/>
        <v>0</v>
      </c>
      <c r="AX54" s="38">
        <f t="shared" si="121"/>
        <v>0</v>
      </c>
      <c r="AY54" s="38">
        <f t="shared" si="121"/>
        <v>0</v>
      </c>
      <c r="AZ54" s="38">
        <f t="shared" si="121"/>
        <v>0</v>
      </c>
      <c r="BA54" s="38">
        <f t="shared" si="121"/>
        <v>0</v>
      </c>
      <c r="BB54" s="38">
        <f t="shared" si="121"/>
        <v>0</v>
      </c>
      <c r="BC54" s="38">
        <f t="shared" si="121"/>
        <v>0</v>
      </c>
      <c r="BD54" s="38">
        <f t="shared" si="121"/>
        <v>0</v>
      </c>
      <c r="BE54" s="38">
        <f t="shared" si="121"/>
        <v>0</v>
      </c>
      <c r="BF54" s="38">
        <f t="shared" si="121"/>
        <v>0</v>
      </c>
      <c r="BG54" s="38">
        <f t="shared" si="121"/>
        <v>0</v>
      </c>
      <c r="BH54" s="38">
        <f t="shared" si="121"/>
        <v>0</v>
      </c>
      <c r="BI54" s="38">
        <f t="shared" si="121"/>
        <v>0</v>
      </c>
      <c r="BJ54" s="38">
        <f t="shared" si="121"/>
        <v>0</v>
      </c>
      <c r="BK54" s="44">
        <f t="shared" si="121"/>
        <v>0</v>
      </c>
    </row>
    <row r="55" spans="1:63" thickBot="1" x14ac:dyDescent="0.3">
      <c r="A55" s="132"/>
      <c r="B55" s="35" t="s">
        <v>624</v>
      </c>
      <c r="C55" s="33" t="s">
        <v>654</v>
      </c>
      <c r="D55" s="24">
        <v>0.15</v>
      </c>
      <c r="E55" s="22">
        <v>0.05</v>
      </c>
      <c r="F55" s="22">
        <v>0.5</v>
      </c>
      <c r="G55" s="22">
        <v>0.04</v>
      </c>
      <c r="H55" s="22">
        <v>0.05</v>
      </c>
      <c r="I55" s="22">
        <v>0.3</v>
      </c>
      <c r="J55" s="22"/>
      <c r="K55" s="22"/>
      <c r="L55" s="22"/>
      <c r="M55" s="22"/>
      <c r="N55" s="22"/>
      <c r="O55" s="22"/>
      <c r="P55" s="22"/>
      <c r="Q55" s="22"/>
      <c r="R55" s="22"/>
      <c r="S55" s="23"/>
      <c r="AA55" s="42">
        <f>B108</f>
        <v>0</v>
      </c>
      <c r="AB55" s="53">
        <f t="shared" ref="AB55:AR55" si="122">C108</f>
        <v>0</v>
      </c>
      <c r="AC55" s="38">
        <f t="shared" si="122"/>
        <v>0</v>
      </c>
      <c r="AD55" s="38">
        <f t="shared" si="122"/>
        <v>0</v>
      </c>
      <c r="AE55" s="38">
        <f t="shared" si="122"/>
        <v>0</v>
      </c>
      <c r="AF55" s="38">
        <f t="shared" si="122"/>
        <v>0</v>
      </c>
      <c r="AG55" s="38">
        <f t="shared" si="122"/>
        <v>0</v>
      </c>
      <c r="AH55" s="38">
        <f t="shared" si="122"/>
        <v>0</v>
      </c>
      <c r="AI55" s="38">
        <f t="shared" si="122"/>
        <v>0</v>
      </c>
      <c r="AJ55" s="38">
        <f t="shared" si="122"/>
        <v>0</v>
      </c>
      <c r="AK55" s="38">
        <f t="shared" si="122"/>
        <v>0</v>
      </c>
      <c r="AL55" s="38">
        <f t="shared" si="122"/>
        <v>0</v>
      </c>
      <c r="AM55" s="38">
        <f t="shared" si="122"/>
        <v>0</v>
      </c>
      <c r="AN55" s="38">
        <f t="shared" si="122"/>
        <v>0</v>
      </c>
      <c r="AO55" s="38">
        <f t="shared" si="122"/>
        <v>0</v>
      </c>
      <c r="AP55" s="38">
        <f t="shared" si="122"/>
        <v>0</v>
      </c>
      <c r="AQ55" s="38">
        <f t="shared" si="122"/>
        <v>0</v>
      </c>
      <c r="AR55" s="44">
        <f t="shared" si="122"/>
        <v>0</v>
      </c>
      <c r="AT55" s="49">
        <f>B109</f>
        <v>0</v>
      </c>
      <c r="AU55" s="55">
        <f t="shared" ref="AU55:BK55" si="123">C109</f>
        <v>0</v>
      </c>
      <c r="AV55" s="38">
        <f t="shared" si="123"/>
        <v>0</v>
      </c>
      <c r="AW55" s="38">
        <f t="shared" si="123"/>
        <v>0</v>
      </c>
      <c r="AX55" s="38">
        <f t="shared" si="123"/>
        <v>0</v>
      </c>
      <c r="AY55" s="38">
        <f t="shared" si="123"/>
        <v>0</v>
      </c>
      <c r="AZ55" s="38">
        <f t="shared" si="123"/>
        <v>0</v>
      </c>
      <c r="BA55" s="38">
        <f t="shared" si="123"/>
        <v>0</v>
      </c>
      <c r="BB55" s="38">
        <f t="shared" si="123"/>
        <v>0</v>
      </c>
      <c r="BC55" s="38">
        <f t="shared" si="123"/>
        <v>0</v>
      </c>
      <c r="BD55" s="38">
        <f t="shared" si="123"/>
        <v>0</v>
      </c>
      <c r="BE55" s="38">
        <f t="shared" si="123"/>
        <v>0</v>
      </c>
      <c r="BF55" s="38">
        <f t="shared" si="123"/>
        <v>0</v>
      </c>
      <c r="BG55" s="38">
        <f t="shared" si="123"/>
        <v>0</v>
      </c>
      <c r="BH55" s="38">
        <f t="shared" si="123"/>
        <v>0</v>
      </c>
      <c r="BI55" s="38">
        <f t="shared" si="123"/>
        <v>0</v>
      </c>
      <c r="BJ55" s="38">
        <f t="shared" si="123"/>
        <v>0</v>
      </c>
      <c r="BK55" s="44">
        <f t="shared" si="123"/>
        <v>0</v>
      </c>
    </row>
    <row r="56" spans="1:63" ht="15.75" x14ac:dyDescent="0.25">
      <c r="A56" s="132" t="str">
        <f t="shared" si="55"/>
        <v>08Х18Н10Т</v>
      </c>
      <c r="B56" s="35" t="s">
        <v>625</v>
      </c>
      <c r="C56" s="32" t="s">
        <v>653</v>
      </c>
      <c r="D56" s="28"/>
      <c r="E56" s="20"/>
      <c r="F56" s="20"/>
      <c r="G56" s="20"/>
      <c r="H56" s="20"/>
      <c r="I56" s="20"/>
      <c r="J56" s="20"/>
      <c r="K56" s="20"/>
      <c r="L56" s="20"/>
      <c r="M56" s="20"/>
      <c r="N56" s="20"/>
      <c r="O56" s="20"/>
      <c r="P56" s="20"/>
      <c r="Q56" s="20"/>
      <c r="R56" s="20"/>
      <c r="S56" s="21"/>
      <c r="AA56" s="42">
        <f>B110</f>
        <v>0</v>
      </c>
      <c r="AB56" s="53">
        <f t="shared" ref="AB56:AR56" si="124">C110</f>
        <v>0</v>
      </c>
      <c r="AC56" s="38">
        <f t="shared" si="124"/>
        <v>0</v>
      </c>
      <c r="AD56" s="38">
        <f t="shared" si="124"/>
        <v>0</v>
      </c>
      <c r="AE56" s="38">
        <f t="shared" si="124"/>
        <v>0</v>
      </c>
      <c r="AF56" s="38">
        <f t="shared" si="124"/>
        <v>0</v>
      </c>
      <c r="AG56" s="38">
        <f t="shared" si="124"/>
        <v>0</v>
      </c>
      <c r="AH56" s="38">
        <f t="shared" si="124"/>
        <v>0</v>
      </c>
      <c r="AI56" s="38">
        <f t="shared" si="124"/>
        <v>0</v>
      </c>
      <c r="AJ56" s="38">
        <f t="shared" si="124"/>
        <v>0</v>
      </c>
      <c r="AK56" s="38">
        <f t="shared" si="124"/>
        <v>0</v>
      </c>
      <c r="AL56" s="38">
        <f t="shared" si="124"/>
        <v>0</v>
      </c>
      <c r="AM56" s="38">
        <f t="shared" si="124"/>
        <v>0</v>
      </c>
      <c r="AN56" s="38">
        <f t="shared" si="124"/>
        <v>0</v>
      </c>
      <c r="AO56" s="38">
        <f t="shared" si="124"/>
        <v>0</v>
      </c>
      <c r="AP56" s="38">
        <f t="shared" si="124"/>
        <v>0</v>
      </c>
      <c r="AQ56" s="38">
        <f t="shared" si="124"/>
        <v>0</v>
      </c>
      <c r="AR56" s="44">
        <f t="shared" si="124"/>
        <v>0</v>
      </c>
      <c r="AT56" s="49">
        <f>B111</f>
        <v>0</v>
      </c>
      <c r="AU56" s="55">
        <f t="shared" ref="AU56:BK56" si="125">C111</f>
        <v>0</v>
      </c>
      <c r="AV56" s="38">
        <f t="shared" si="125"/>
        <v>0</v>
      </c>
      <c r="AW56" s="38">
        <f t="shared" si="125"/>
        <v>0</v>
      </c>
      <c r="AX56" s="38">
        <f t="shared" si="125"/>
        <v>0</v>
      </c>
      <c r="AY56" s="38">
        <f t="shared" si="125"/>
        <v>0</v>
      </c>
      <c r="AZ56" s="38">
        <f t="shared" si="125"/>
        <v>0</v>
      </c>
      <c r="BA56" s="38">
        <f t="shared" si="125"/>
        <v>0</v>
      </c>
      <c r="BB56" s="38">
        <f t="shared" si="125"/>
        <v>0</v>
      </c>
      <c r="BC56" s="38">
        <f t="shared" si="125"/>
        <v>0</v>
      </c>
      <c r="BD56" s="38">
        <f t="shared" si="125"/>
        <v>0</v>
      </c>
      <c r="BE56" s="38">
        <f t="shared" si="125"/>
        <v>0</v>
      </c>
      <c r="BF56" s="38">
        <f t="shared" si="125"/>
        <v>0</v>
      </c>
      <c r="BG56" s="38">
        <f t="shared" si="125"/>
        <v>0</v>
      </c>
      <c r="BH56" s="38">
        <f t="shared" si="125"/>
        <v>0</v>
      </c>
      <c r="BI56" s="38">
        <f t="shared" si="125"/>
        <v>0</v>
      </c>
      <c r="BJ56" s="38">
        <f t="shared" si="125"/>
        <v>0</v>
      </c>
      <c r="BK56" s="44">
        <f t="shared" si="125"/>
        <v>0</v>
      </c>
    </row>
    <row r="57" spans="1:63" thickBot="1" x14ac:dyDescent="0.3">
      <c r="A57" s="132"/>
      <c r="B57" s="35" t="s">
        <v>625</v>
      </c>
      <c r="C57" s="33" t="s">
        <v>654</v>
      </c>
      <c r="D57" s="24">
        <v>0.08</v>
      </c>
      <c r="E57" s="22">
        <v>0.8</v>
      </c>
      <c r="F57" s="22">
        <v>2</v>
      </c>
      <c r="G57" s="22">
        <v>3.5000000000000003E-2</v>
      </c>
      <c r="H57" s="22">
        <v>0.02</v>
      </c>
      <c r="I57" s="22">
        <v>19</v>
      </c>
      <c r="J57" s="22">
        <v>11</v>
      </c>
      <c r="K57" s="22"/>
      <c r="L57" s="22"/>
      <c r="M57" s="22"/>
      <c r="N57" s="22"/>
      <c r="O57" s="22"/>
      <c r="P57" s="22"/>
      <c r="Q57" s="22">
        <v>0.7</v>
      </c>
      <c r="R57" s="22"/>
      <c r="S57" s="23"/>
      <c r="AA57" s="42">
        <f>B112</f>
        <v>0</v>
      </c>
      <c r="AB57" s="53">
        <f t="shared" ref="AB57:AR57" si="126">C112</f>
        <v>0</v>
      </c>
      <c r="AC57" s="38">
        <f t="shared" si="126"/>
        <v>0</v>
      </c>
      <c r="AD57" s="38">
        <f t="shared" si="126"/>
        <v>0</v>
      </c>
      <c r="AE57" s="38">
        <f t="shared" si="126"/>
        <v>0</v>
      </c>
      <c r="AF57" s="38">
        <f t="shared" si="126"/>
        <v>0</v>
      </c>
      <c r="AG57" s="38">
        <f t="shared" si="126"/>
        <v>0</v>
      </c>
      <c r="AH57" s="38">
        <f t="shared" si="126"/>
        <v>0</v>
      </c>
      <c r="AI57" s="38">
        <f t="shared" si="126"/>
        <v>0</v>
      </c>
      <c r="AJ57" s="38">
        <f t="shared" si="126"/>
        <v>0</v>
      </c>
      <c r="AK57" s="38">
        <f t="shared" si="126"/>
        <v>0</v>
      </c>
      <c r="AL57" s="38">
        <f t="shared" si="126"/>
        <v>0</v>
      </c>
      <c r="AM57" s="38">
        <f t="shared" si="126"/>
        <v>0</v>
      </c>
      <c r="AN57" s="38">
        <f t="shared" si="126"/>
        <v>0</v>
      </c>
      <c r="AO57" s="38">
        <f t="shared" si="126"/>
        <v>0</v>
      </c>
      <c r="AP57" s="38">
        <f t="shared" si="126"/>
        <v>0</v>
      </c>
      <c r="AQ57" s="38">
        <f t="shared" si="126"/>
        <v>0</v>
      </c>
      <c r="AR57" s="44">
        <f t="shared" si="126"/>
        <v>0</v>
      </c>
      <c r="AT57" s="49">
        <f>B113</f>
        <v>0</v>
      </c>
      <c r="AU57" s="55">
        <f t="shared" ref="AU57:BK57" si="127">C113</f>
        <v>0</v>
      </c>
      <c r="AV57" s="38">
        <f t="shared" si="127"/>
        <v>0</v>
      </c>
      <c r="AW57" s="38">
        <f t="shared" si="127"/>
        <v>0</v>
      </c>
      <c r="AX57" s="38">
        <f t="shared" si="127"/>
        <v>0</v>
      </c>
      <c r="AY57" s="38">
        <f t="shared" si="127"/>
        <v>0</v>
      </c>
      <c r="AZ57" s="38">
        <f t="shared" si="127"/>
        <v>0</v>
      </c>
      <c r="BA57" s="38">
        <f t="shared" si="127"/>
        <v>0</v>
      </c>
      <c r="BB57" s="38">
        <f t="shared" si="127"/>
        <v>0</v>
      </c>
      <c r="BC57" s="38">
        <f t="shared" si="127"/>
        <v>0</v>
      </c>
      <c r="BD57" s="38">
        <f t="shared" si="127"/>
        <v>0</v>
      </c>
      <c r="BE57" s="38">
        <f t="shared" si="127"/>
        <v>0</v>
      </c>
      <c r="BF57" s="38">
        <f t="shared" si="127"/>
        <v>0</v>
      </c>
      <c r="BG57" s="38">
        <f t="shared" si="127"/>
        <v>0</v>
      </c>
      <c r="BH57" s="38">
        <f t="shared" si="127"/>
        <v>0</v>
      </c>
      <c r="BI57" s="38">
        <f t="shared" si="127"/>
        <v>0</v>
      </c>
      <c r="BJ57" s="38">
        <f t="shared" si="127"/>
        <v>0</v>
      </c>
      <c r="BK57" s="44">
        <f t="shared" si="127"/>
        <v>0</v>
      </c>
    </row>
    <row r="58" spans="1:63" ht="15.75" x14ac:dyDescent="0.25">
      <c r="A58" s="132" t="str">
        <f t="shared" si="55"/>
        <v>30ХГСН</v>
      </c>
      <c r="B58" s="35" t="s">
        <v>626</v>
      </c>
      <c r="C58" s="32" t="s">
        <v>653</v>
      </c>
      <c r="D58" s="28">
        <v>0.27</v>
      </c>
      <c r="E58" s="20">
        <v>0.9</v>
      </c>
      <c r="F58" s="20">
        <v>1</v>
      </c>
      <c r="G58" s="20"/>
      <c r="H58" s="20"/>
      <c r="I58" s="20">
        <v>0.9</v>
      </c>
      <c r="J58" s="20">
        <v>1.4</v>
      </c>
      <c r="K58" s="20"/>
      <c r="L58" s="20"/>
      <c r="M58" s="20"/>
      <c r="N58" s="20"/>
      <c r="O58" s="20"/>
      <c r="P58" s="20"/>
      <c r="Q58" s="20"/>
      <c r="R58" s="20"/>
      <c r="S58" s="21"/>
      <c r="AA58" s="42">
        <f>B114</f>
        <v>0</v>
      </c>
      <c r="AB58" s="53">
        <f t="shared" ref="AB58:AR58" si="128">C114</f>
        <v>0</v>
      </c>
      <c r="AC58" s="38">
        <f t="shared" si="128"/>
        <v>0</v>
      </c>
      <c r="AD58" s="38">
        <f t="shared" si="128"/>
        <v>0</v>
      </c>
      <c r="AE58" s="38">
        <f t="shared" si="128"/>
        <v>0</v>
      </c>
      <c r="AF58" s="38">
        <f t="shared" si="128"/>
        <v>0</v>
      </c>
      <c r="AG58" s="38">
        <f t="shared" si="128"/>
        <v>0</v>
      </c>
      <c r="AH58" s="38">
        <f t="shared" si="128"/>
        <v>0</v>
      </c>
      <c r="AI58" s="38">
        <f t="shared" si="128"/>
        <v>0</v>
      </c>
      <c r="AJ58" s="38">
        <f t="shared" si="128"/>
        <v>0</v>
      </c>
      <c r="AK58" s="38">
        <f t="shared" si="128"/>
        <v>0</v>
      </c>
      <c r="AL58" s="38">
        <f t="shared" si="128"/>
        <v>0</v>
      </c>
      <c r="AM58" s="38">
        <f t="shared" si="128"/>
        <v>0</v>
      </c>
      <c r="AN58" s="38">
        <f t="shared" si="128"/>
        <v>0</v>
      </c>
      <c r="AO58" s="38">
        <f t="shared" si="128"/>
        <v>0</v>
      </c>
      <c r="AP58" s="38">
        <f t="shared" si="128"/>
        <v>0</v>
      </c>
      <c r="AQ58" s="38">
        <f t="shared" si="128"/>
        <v>0</v>
      </c>
      <c r="AR58" s="44">
        <f t="shared" si="128"/>
        <v>0</v>
      </c>
      <c r="AT58" s="49">
        <f>B115</f>
        <v>0</v>
      </c>
      <c r="AU58" s="55">
        <f t="shared" ref="AU58:BK58" si="129">C115</f>
        <v>0</v>
      </c>
      <c r="AV58" s="38">
        <f t="shared" si="129"/>
        <v>0</v>
      </c>
      <c r="AW58" s="38">
        <f t="shared" si="129"/>
        <v>0</v>
      </c>
      <c r="AX58" s="38">
        <f t="shared" si="129"/>
        <v>0</v>
      </c>
      <c r="AY58" s="38">
        <f t="shared" si="129"/>
        <v>0</v>
      </c>
      <c r="AZ58" s="38">
        <f t="shared" si="129"/>
        <v>0</v>
      </c>
      <c r="BA58" s="38">
        <f t="shared" si="129"/>
        <v>0</v>
      </c>
      <c r="BB58" s="38">
        <f t="shared" si="129"/>
        <v>0</v>
      </c>
      <c r="BC58" s="38">
        <f t="shared" si="129"/>
        <v>0</v>
      </c>
      <c r="BD58" s="38">
        <f t="shared" si="129"/>
        <v>0</v>
      </c>
      <c r="BE58" s="38">
        <f t="shared" si="129"/>
        <v>0</v>
      </c>
      <c r="BF58" s="38">
        <f t="shared" si="129"/>
        <v>0</v>
      </c>
      <c r="BG58" s="38">
        <f t="shared" si="129"/>
        <v>0</v>
      </c>
      <c r="BH58" s="38">
        <f t="shared" si="129"/>
        <v>0</v>
      </c>
      <c r="BI58" s="38">
        <f t="shared" si="129"/>
        <v>0</v>
      </c>
      <c r="BJ58" s="38">
        <f t="shared" si="129"/>
        <v>0</v>
      </c>
      <c r="BK58" s="44">
        <f t="shared" si="129"/>
        <v>0</v>
      </c>
    </row>
    <row r="59" spans="1:63" thickBot="1" x14ac:dyDescent="0.3">
      <c r="A59" s="132"/>
      <c r="B59" s="35" t="s">
        <v>626</v>
      </c>
      <c r="C59" s="33" t="s">
        <v>654</v>
      </c>
      <c r="D59" s="24">
        <v>0.34</v>
      </c>
      <c r="E59" s="22">
        <v>1.2</v>
      </c>
      <c r="F59" s="22">
        <v>1.3</v>
      </c>
      <c r="G59" s="22">
        <v>3.5000000000000003E-2</v>
      </c>
      <c r="H59" s="22">
        <v>3.5000000000000003E-2</v>
      </c>
      <c r="I59" s="22">
        <v>1.2</v>
      </c>
      <c r="J59" s="22">
        <v>1.8</v>
      </c>
      <c r="K59" s="22">
        <v>0.3</v>
      </c>
      <c r="L59" s="22"/>
      <c r="M59" s="22"/>
      <c r="N59" s="22"/>
      <c r="O59" s="22"/>
      <c r="P59" s="22"/>
      <c r="Q59" s="22"/>
      <c r="R59" s="22"/>
      <c r="S59" s="23"/>
      <c r="AA59" s="42">
        <f>B116</f>
        <v>0</v>
      </c>
      <c r="AB59" s="53">
        <f t="shared" ref="AB59:AR59" si="130">C116</f>
        <v>0</v>
      </c>
      <c r="AC59" s="38">
        <f t="shared" si="130"/>
        <v>0</v>
      </c>
      <c r="AD59" s="38">
        <f t="shared" si="130"/>
        <v>0</v>
      </c>
      <c r="AE59" s="38">
        <f t="shared" si="130"/>
        <v>0</v>
      </c>
      <c r="AF59" s="38">
        <f t="shared" si="130"/>
        <v>0</v>
      </c>
      <c r="AG59" s="38">
        <f t="shared" si="130"/>
        <v>0</v>
      </c>
      <c r="AH59" s="38">
        <f t="shared" si="130"/>
        <v>0</v>
      </c>
      <c r="AI59" s="38">
        <f t="shared" si="130"/>
        <v>0</v>
      </c>
      <c r="AJ59" s="38">
        <f t="shared" si="130"/>
        <v>0</v>
      </c>
      <c r="AK59" s="38">
        <f t="shared" si="130"/>
        <v>0</v>
      </c>
      <c r="AL59" s="38">
        <f t="shared" si="130"/>
        <v>0</v>
      </c>
      <c r="AM59" s="38">
        <f t="shared" si="130"/>
        <v>0</v>
      </c>
      <c r="AN59" s="38">
        <f t="shared" si="130"/>
        <v>0</v>
      </c>
      <c r="AO59" s="38">
        <f t="shared" si="130"/>
        <v>0</v>
      </c>
      <c r="AP59" s="38">
        <f t="shared" si="130"/>
        <v>0</v>
      </c>
      <c r="AQ59" s="38">
        <f t="shared" si="130"/>
        <v>0</v>
      </c>
      <c r="AR59" s="44">
        <f t="shared" si="130"/>
        <v>0</v>
      </c>
      <c r="AT59" s="49">
        <f>B117</f>
        <v>0</v>
      </c>
      <c r="AU59" s="55">
        <f t="shared" ref="AU59:BK59" si="131">C117</f>
        <v>0</v>
      </c>
      <c r="AV59" s="38">
        <f t="shared" si="131"/>
        <v>0</v>
      </c>
      <c r="AW59" s="38">
        <f t="shared" si="131"/>
        <v>0</v>
      </c>
      <c r="AX59" s="38">
        <f t="shared" si="131"/>
        <v>0</v>
      </c>
      <c r="AY59" s="38">
        <f t="shared" si="131"/>
        <v>0</v>
      </c>
      <c r="AZ59" s="38">
        <f t="shared" si="131"/>
        <v>0</v>
      </c>
      <c r="BA59" s="38">
        <f t="shared" si="131"/>
        <v>0</v>
      </c>
      <c r="BB59" s="38">
        <f t="shared" si="131"/>
        <v>0</v>
      </c>
      <c r="BC59" s="38">
        <f t="shared" si="131"/>
        <v>0</v>
      </c>
      <c r="BD59" s="38">
        <f t="shared" si="131"/>
        <v>0</v>
      </c>
      <c r="BE59" s="38">
        <f t="shared" si="131"/>
        <v>0</v>
      </c>
      <c r="BF59" s="38">
        <f t="shared" si="131"/>
        <v>0</v>
      </c>
      <c r="BG59" s="38">
        <f t="shared" si="131"/>
        <v>0</v>
      </c>
      <c r="BH59" s="38">
        <f t="shared" si="131"/>
        <v>0</v>
      </c>
      <c r="BI59" s="38">
        <f t="shared" si="131"/>
        <v>0</v>
      </c>
      <c r="BJ59" s="38">
        <f t="shared" si="131"/>
        <v>0</v>
      </c>
      <c r="BK59" s="44">
        <f t="shared" si="131"/>
        <v>0</v>
      </c>
    </row>
    <row r="60" spans="1:63" ht="15.75" x14ac:dyDescent="0.25">
      <c r="A60" s="132" t="str">
        <f t="shared" si="55"/>
        <v>30ХГСН2А</v>
      </c>
      <c r="B60" s="35" t="s">
        <v>627</v>
      </c>
      <c r="C60" s="32" t="s">
        <v>653</v>
      </c>
      <c r="D60" s="28">
        <v>0.27</v>
      </c>
      <c r="E60" s="20">
        <v>0.9</v>
      </c>
      <c r="F60" s="20">
        <v>1</v>
      </c>
      <c r="G60" s="20"/>
      <c r="H60" s="20"/>
      <c r="I60" s="20">
        <v>0.9</v>
      </c>
      <c r="J60" s="20">
        <v>1.4</v>
      </c>
      <c r="K60" s="20"/>
      <c r="L60" s="20"/>
      <c r="M60" s="20"/>
      <c r="N60" s="20"/>
      <c r="O60" s="20"/>
      <c r="P60" s="20"/>
      <c r="Q60" s="20"/>
      <c r="R60" s="20"/>
      <c r="S60" s="21"/>
      <c r="AA60" s="42">
        <f>B118</f>
        <v>0</v>
      </c>
      <c r="AB60" s="53">
        <f t="shared" ref="AB60:AR60" si="132">C118</f>
        <v>0</v>
      </c>
      <c r="AC60" s="38">
        <f t="shared" si="132"/>
        <v>0</v>
      </c>
      <c r="AD60" s="38">
        <f t="shared" si="132"/>
        <v>0</v>
      </c>
      <c r="AE60" s="38">
        <f t="shared" si="132"/>
        <v>0</v>
      </c>
      <c r="AF60" s="38">
        <f t="shared" si="132"/>
        <v>0</v>
      </c>
      <c r="AG60" s="38">
        <f t="shared" si="132"/>
        <v>0</v>
      </c>
      <c r="AH60" s="38">
        <f t="shared" si="132"/>
        <v>0</v>
      </c>
      <c r="AI60" s="38">
        <f t="shared" si="132"/>
        <v>0</v>
      </c>
      <c r="AJ60" s="38">
        <f t="shared" si="132"/>
        <v>0</v>
      </c>
      <c r="AK60" s="38">
        <f t="shared" si="132"/>
        <v>0</v>
      </c>
      <c r="AL60" s="38">
        <f t="shared" si="132"/>
        <v>0</v>
      </c>
      <c r="AM60" s="38">
        <f t="shared" si="132"/>
        <v>0</v>
      </c>
      <c r="AN60" s="38">
        <f t="shared" si="132"/>
        <v>0</v>
      </c>
      <c r="AO60" s="38">
        <f t="shared" si="132"/>
        <v>0</v>
      </c>
      <c r="AP60" s="38">
        <f t="shared" si="132"/>
        <v>0</v>
      </c>
      <c r="AQ60" s="38">
        <f t="shared" si="132"/>
        <v>0</v>
      </c>
      <c r="AR60" s="44">
        <f t="shared" si="132"/>
        <v>0</v>
      </c>
      <c r="AT60" s="49">
        <f>B119</f>
        <v>0</v>
      </c>
      <c r="AU60" s="55">
        <f t="shared" ref="AU60:BK60" si="133">C119</f>
        <v>0</v>
      </c>
      <c r="AV60" s="38">
        <f t="shared" si="133"/>
        <v>0</v>
      </c>
      <c r="AW60" s="38">
        <f t="shared" si="133"/>
        <v>0</v>
      </c>
      <c r="AX60" s="38">
        <f t="shared" si="133"/>
        <v>0</v>
      </c>
      <c r="AY60" s="38">
        <f t="shared" si="133"/>
        <v>0</v>
      </c>
      <c r="AZ60" s="38">
        <f t="shared" si="133"/>
        <v>0</v>
      </c>
      <c r="BA60" s="38">
        <f t="shared" si="133"/>
        <v>0</v>
      </c>
      <c r="BB60" s="38">
        <f t="shared" si="133"/>
        <v>0</v>
      </c>
      <c r="BC60" s="38">
        <f t="shared" si="133"/>
        <v>0</v>
      </c>
      <c r="BD60" s="38">
        <f t="shared" si="133"/>
        <v>0</v>
      </c>
      <c r="BE60" s="38">
        <f t="shared" si="133"/>
        <v>0</v>
      </c>
      <c r="BF60" s="38">
        <f t="shared" si="133"/>
        <v>0</v>
      </c>
      <c r="BG60" s="38">
        <f t="shared" si="133"/>
        <v>0</v>
      </c>
      <c r="BH60" s="38">
        <f t="shared" si="133"/>
        <v>0</v>
      </c>
      <c r="BI60" s="38">
        <f t="shared" si="133"/>
        <v>0</v>
      </c>
      <c r="BJ60" s="38">
        <f t="shared" si="133"/>
        <v>0</v>
      </c>
      <c r="BK60" s="44">
        <f t="shared" si="133"/>
        <v>0</v>
      </c>
    </row>
    <row r="61" spans="1:63" thickBot="1" x14ac:dyDescent="0.3">
      <c r="A61" s="132"/>
      <c r="B61" s="35" t="s">
        <v>627</v>
      </c>
      <c r="C61" s="33" t="s">
        <v>654</v>
      </c>
      <c r="D61" s="24">
        <v>0.34</v>
      </c>
      <c r="E61" s="22">
        <v>1.2</v>
      </c>
      <c r="F61" s="22">
        <v>1.3</v>
      </c>
      <c r="G61" s="22">
        <v>2.5000000000000001E-2</v>
      </c>
      <c r="H61" s="22">
        <v>0.25</v>
      </c>
      <c r="I61" s="22">
        <v>1.2</v>
      </c>
      <c r="J61" s="22">
        <v>1.8</v>
      </c>
      <c r="K61" s="22">
        <v>0.3</v>
      </c>
      <c r="L61" s="22"/>
      <c r="M61" s="22"/>
      <c r="N61" s="22"/>
      <c r="O61" s="22"/>
      <c r="P61" s="22"/>
      <c r="Q61" s="22"/>
      <c r="R61" s="22"/>
      <c r="S61" s="23"/>
      <c r="AA61" s="45">
        <f>B120</f>
        <v>0</v>
      </c>
      <c r="AB61" s="54">
        <f t="shared" ref="AB61:AR61" si="134">C120</f>
        <v>0</v>
      </c>
      <c r="AC61" s="46">
        <f t="shared" si="134"/>
        <v>0</v>
      </c>
      <c r="AD61" s="46">
        <f t="shared" si="134"/>
        <v>0</v>
      </c>
      <c r="AE61" s="46">
        <f t="shared" si="134"/>
        <v>0</v>
      </c>
      <c r="AF61" s="46">
        <f t="shared" si="134"/>
        <v>0</v>
      </c>
      <c r="AG61" s="46">
        <f t="shared" si="134"/>
        <v>0</v>
      </c>
      <c r="AH61" s="46">
        <f t="shared" si="134"/>
        <v>0</v>
      </c>
      <c r="AI61" s="46">
        <f t="shared" si="134"/>
        <v>0</v>
      </c>
      <c r="AJ61" s="46">
        <f t="shared" si="134"/>
        <v>0</v>
      </c>
      <c r="AK61" s="46">
        <f t="shared" si="134"/>
        <v>0</v>
      </c>
      <c r="AL61" s="46">
        <f t="shared" si="134"/>
        <v>0</v>
      </c>
      <c r="AM61" s="46">
        <f t="shared" si="134"/>
        <v>0</v>
      </c>
      <c r="AN61" s="46">
        <f t="shared" si="134"/>
        <v>0</v>
      </c>
      <c r="AO61" s="46">
        <f t="shared" si="134"/>
        <v>0</v>
      </c>
      <c r="AP61" s="46">
        <f t="shared" si="134"/>
        <v>0</v>
      </c>
      <c r="AQ61" s="46">
        <f t="shared" si="134"/>
        <v>0</v>
      </c>
      <c r="AR61" s="47">
        <f t="shared" si="134"/>
        <v>0</v>
      </c>
      <c r="AT61" s="50">
        <f>B121</f>
        <v>0</v>
      </c>
      <c r="AU61" s="56">
        <f t="shared" ref="AU61:BK61" si="135">C121</f>
        <v>0</v>
      </c>
      <c r="AV61" s="46">
        <f t="shared" si="135"/>
        <v>0</v>
      </c>
      <c r="AW61" s="46">
        <f t="shared" si="135"/>
        <v>0</v>
      </c>
      <c r="AX61" s="46">
        <f t="shared" si="135"/>
        <v>0</v>
      </c>
      <c r="AY61" s="46">
        <f t="shared" si="135"/>
        <v>0</v>
      </c>
      <c r="AZ61" s="46">
        <f t="shared" si="135"/>
        <v>0</v>
      </c>
      <c r="BA61" s="46">
        <f t="shared" si="135"/>
        <v>0</v>
      </c>
      <c r="BB61" s="46">
        <f t="shared" si="135"/>
        <v>0</v>
      </c>
      <c r="BC61" s="46">
        <f t="shared" si="135"/>
        <v>0</v>
      </c>
      <c r="BD61" s="46">
        <f t="shared" si="135"/>
        <v>0</v>
      </c>
      <c r="BE61" s="46">
        <f t="shared" si="135"/>
        <v>0</v>
      </c>
      <c r="BF61" s="46">
        <f t="shared" si="135"/>
        <v>0</v>
      </c>
      <c r="BG61" s="46">
        <f t="shared" si="135"/>
        <v>0</v>
      </c>
      <c r="BH61" s="46">
        <f t="shared" si="135"/>
        <v>0</v>
      </c>
      <c r="BI61" s="46">
        <f t="shared" si="135"/>
        <v>0</v>
      </c>
      <c r="BJ61" s="46">
        <f t="shared" si="135"/>
        <v>0</v>
      </c>
      <c r="BK61" s="47">
        <f t="shared" si="135"/>
        <v>0</v>
      </c>
    </row>
    <row r="62" spans="1:63" ht="15.75" x14ac:dyDescent="0.25">
      <c r="A62" s="132" t="str">
        <f t="shared" si="55"/>
        <v>14ХГ2САФД</v>
      </c>
      <c r="B62" s="35" t="s">
        <v>632</v>
      </c>
      <c r="C62" s="32" t="s">
        <v>653</v>
      </c>
      <c r="D62" s="28">
        <v>0.15</v>
      </c>
      <c r="E62" s="20">
        <v>0.5</v>
      </c>
      <c r="F62" s="20">
        <v>1.65</v>
      </c>
      <c r="G62" s="20"/>
      <c r="H62" s="20"/>
      <c r="I62" s="20">
        <v>0.6</v>
      </c>
      <c r="J62" s="20"/>
      <c r="K62" s="20">
        <v>0.1</v>
      </c>
      <c r="L62" s="20">
        <v>0.01</v>
      </c>
      <c r="M62" s="20">
        <v>8.9999999999999993E-3</v>
      </c>
      <c r="N62" s="20"/>
      <c r="O62" s="20">
        <v>6.5000000000000002E-2</v>
      </c>
      <c r="P62" s="20"/>
      <c r="Q62" s="20"/>
      <c r="R62" s="20"/>
      <c r="S62" s="21"/>
    </row>
    <row r="63" spans="1:63" thickBot="1" x14ac:dyDescent="0.3">
      <c r="A63" s="132"/>
      <c r="B63" s="35" t="s">
        <v>632</v>
      </c>
      <c r="C63" s="33" t="s">
        <v>654</v>
      </c>
      <c r="D63" s="24">
        <v>0.18</v>
      </c>
      <c r="E63" s="22">
        <v>0.7</v>
      </c>
      <c r="F63" s="22">
        <v>1.8</v>
      </c>
      <c r="G63" s="22">
        <v>0.01</v>
      </c>
      <c r="H63" s="22">
        <v>5.0000000000000001E-3</v>
      </c>
      <c r="I63" s="22">
        <v>0.8</v>
      </c>
      <c r="J63" s="22">
        <v>0.15</v>
      </c>
      <c r="K63" s="22">
        <v>0.4</v>
      </c>
      <c r="L63" s="22">
        <v>0.03</v>
      </c>
      <c r="M63" s="22">
        <v>1.4999999999999999E-2</v>
      </c>
      <c r="N63" s="22"/>
      <c r="O63" s="22">
        <v>0.08</v>
      </c>
      <c r="P63" s="22"/>
      <c r="Q63" s="22"/>
      <c r="R63" s="22"/>
      <c r="S63" s="23"/>
    </row>
    <row r="64" spans="1:63" ht="15.75" x14ac:dyDescent="0.25">
      <c r="A64" s="132" t="str">
        <f t="shared" si="55"/>
        <v>16Г2АФ</v>
      </c>
      <c r="B64" s="35" t="s">
        <v>635</v>
      </c>
      <c r="C64" s="32" t="s">
        <v>653</v>
      </c>
      <c r="D64" s="28">
        <v>0.15</v>
      </c>
      <c r="E64" s="20">
        <v>0.4</v>
      </c>
      <c r="F64" s="20">
        <v>1.5</v>
      </c>
      <c r="G64" s="20"/>
      <c r="H64" s="20"/>
      <c r="I64" s="20"/>
      <c r="J64" s="20"/>
      <c r="K64" s="20"/>
      <c r="L64" s="20">
        <v>0.01</v>
      </c>
      <c r="M64" s="20">
        <v>1.4999999999999999E-2</v>
      </c>
      <c r="N64" s="20"/>
      <c r="O64" s="20">
        <v>0.09</v>
      </c>
      <c r="P64" s="20"/>
      <c r="Q64" s="20"/>
      <c r="R64" s="20"/>
      <c r="S64" s="21"/>
    </row>
    <row r="65" spans="1:19" thickBot="1" x14ac:dyDescent="0.3">
      <c r="A65" s="132"/>
      <c r="B65" s="35" t="s">
        <v>635</v>
      </c>
      <c r="C65" s="33" t="s">
        <v>654</v>
      </c>
      <c r="D65" s="24">
        <v>0.2</v>
      </c>
      <c r="E65" s="22">
        <v>0.6</v>
      </c>
      <c r="F65" s="22">
        <v>1.7</v>
      </c>
      <c r="G65" s="22">
        <v>0.02</v>
      </c>
      <c r="H65" s="22">
        <v>1.4999999999999999E-2</v>
      </c>
      <c r="I65" s="22">
        <v>0.04</v>
      </c>
      <c r="J65" s="22">
        <v>0.3</v>
      </c>
      <c r="K65" s="22">
        <v>0.3</v>
      </c>
      <c r="L65" s="22">
        <v>0.03</v>
      </c>
      <c r="M65" s="22">
        <v>2.5000000000000001E-2</v>
      </c>
      <c r="N65" s="22"/>
      <c r="O65" s="22">
        <v>0.14000000000000001</v>
      </c>
      <c r="P65" s="22"/>
      <c r="Q65" s="22">
        <v>0.03</v>
      </c>
      <c r="R65" s="22" t="s">
        <v>643</v>
      </c>
      <c r="S65" s="23">
        <v>0.08</v>
      </c>
    </row>
    <row r="66" spans="1:19" ht="15.75" x14ac:dyDescent="0.25">
      <c r="A66" s="132" t="str">
        <f t="shared" si="55"/>
        <v>50(345) Type 2</v>
      </c>
      <c r="B66" s="35" t="s">
        <v>633</v>
      </c>
      <c r="C66" s="32" t="s">
        <v>653</v>
      </c>
      <c r="D66" s="28">
        <v>0.2</v>
      </c>
      <c r="E66" s="20">
        <v>0.25</v>
      </c>
      <c r="F66" s="20">
        <v>1.2</v>
      </c>
      <c r="G66" s="20"/>
      <c r="H66" s="20"/>
      <c r="I66" s="20"/>
      <c r="J66" s="20"/>
      <c r="K66" s="20"/>
      <c r="L66" s="20">
        <v>0.01</v>
      </c>
      <c r="M66" s="20"/>
      <c r="N66" s="20"/>
      <c r="O66" s="20">
        <v>0.02</v>
      </c>
      <c r="P66" s="20"/>
      <c r="Q66" s="20"/>
      <c r="R66" s="20"/>
      <c r="S66" s="21"/>
    </row>
    <row r="67" spans="1:19" thickBot="1" x14ac:dyDescent="0.3">
      <c r="A67" s="132"/>
      <c r="B67" s="35" t="s">
        <v>633</v>
      </c>
      <c r="C67" s="33" t="s">
        <v>654</v>
      </c>
      <c r="D67" s="24">
        <v>0.23</v>
      </c>
      <c r="E67" s="22">
        <v>0.4</v>
      </c>
      <c r="F67" s="22">
        <v>1.35</v>
      </c>
      <c r="G67" s="22">
        <v>1.4999999999999999E-2</v>
      </c>
      <c r="H67" s="22">
        <v>5.0000000000000001E-3</v>
      </c>
      <c r="I67" s="22">
        <v>0.25</v>
      </c>
      <c r="J67" s="22">
        <v>0.25</v>
      </c>
      <c r="K67" s="22">
        <v>0.3</v>
      </c>
      <c r="L67" s="22">
        <v>0.03</v>
      </c>
      <c r="M67" s="22">
        <v>1.2E-2</v>
      </c>
      <c r="N67" s="22"/>
      <c r="O67" s="22">
        <v>0.04</v>
      </c>
      <c r="P67" s="22"/>
      <c r="Q67" s="22"/>
      <c r="R67" s="22"/>
      <c r="S67" s="23"/>
    </row>
    <row r="68" spans="1:19" ht="15.75" x14ac:dyDescent="0.25">
      <c r="A68" s="132" t="str">
        <f t="shared" si="55"/>
        <v>30ХГСН2АВД</v>
      </c>
      <c r="B68" s="35" t="s">
        <v>628</v>
      </c>
      <c r="C68" s="32" t="s">
        <v>653</v>
      </c>
      <c r="D68" s="28">
        <v>0.27</v>
      </c>
      <c r="E68" s="20">
        <v>0.9</v>
      </c>
      <c r="F68" s="20">
        <v>1</v>
      </c>
      <c r="G68" s="20"/>
      <c r="H68" s="20"/>
      <c r="I68" s="20">
        <v>0.9</v>
      </c>
      <c r="J68" s="20">
        <v>1.4</v>
      </c>
      <c r="K68" s="20"/>
      <c r="L68" s="20"/>
      <c r="M68" s="20"/>
      <c r="N68" s="20"/>
      <c r="O68" s="20"/>
      <c r="P68" s="20"/>
      <c r="Q68" s="20"/>
      <c r="R68" s="20"/>
      <c r="S68" s="21"/>
    </row>
    <row r="69" spans="1:19" thickBot="1" x14ac:dyDescent="0.3">
      <c r="A69" s="132"/>
      <c r="B69" s="36" t="s">
        <v>628</v>
      </c>
      <c r="C69" s="33" t="s">
        <v>654</v>
      </c>
      <c r="D69" s="24">
        <v>0.33</v>
      </c>
      <c r="E69" s="22">
        <v>1.2</v>
      </c>
      <c r="F69" s="22">
        <v>1.2</v>
      </c>
      <c r="G69" s="22">
        <v>1.4999999999999999E-2</v>
      </c>
      <c r="H69" s="22">
        <v>1.0999999999999999E-2</v>
      </c>
      <c r="I69" s="22">
        <v>1.2</v>
      </c>
      <c r="J69" s="22">
        <v>1.8</v>
      </c>
      <c r="K69" s="22">
        <v>0.39</v>
      </c>
      <c r="L69" s="22"/>
      <c r="M69" s="22"/>
      <c r="N69" s="22"/>
      <c r="O69" s="22"/>
      <c r="P69" s="22"/>
      <c r="Q69" s="22"/>
      <c r="R69" s="22"/>
      <c r="S69" s="23"/>
    </row>
    <row r="70" spans="1:19" ht="15.75" x14ac:dyDescent="0.25">
      <c r="A70" s="132">
        <f t="shared" si="55"/>
        <v>0</v>
      </c>
      <c r="C70" s="30"/>
    </row>
    <row r="71" spans="1:19" thickBot="1" x14ac:dyDescent="0.3">
      <c r="A71" s="132"/>
      <c r="C71" s="29"/>
    </row>
    <row r="72" spans="1:19" ht="15.75" x14ac:dyDescent="0.25">
      <c r="A72" s="132">
        <f t="shared" si="55"/>
        <v>0</v>
      </c>
      <c r="C72" s="30"/>
    </row>
    <row r="73" spans="1:19" thickBot="1" x14ac:dyDescent="0.3">
      <c r="A73" s="132"/>
      <c r="C73" s="29"/>
    </row>
    <row r="74" spans="1:19" ht="15.75" x14ac:dyDescent="0.25">
      <c r="A74" s="132">
        <f t="shared" si="55"/>
        <v>0</v>
      </c>
      <c r="C74" s="30"/>
    </row>
    <row r="75" spans="1:19" thickBot="1" x14ac:dyDescent="0.3">
      <c r="A75" s="132"/>
      <c r="C75" s="29"/>
    </row>
    <row r="76" spans="1:19" ht="15.75" x14ac:dyDescent="0.25">
      <c r="A76" s="132">
        <f t="shared" si="55"/>
        <v>0</v>
      </c>
      <c r="C76" s="30"/>
    </row>
    <row r="77" spans="1:19" thickBot="1" x14ac:dyDescent="0.3">
      <c r="A77" s="132"/>
      <c r="C77" s="29"/>
    </row>
    <row r="78" spans="1:19" ht="15.75" x14ac:dyDescent="0.25">
      <c r="A78" s="132">
        <f t="shared" si="55"/>
        <v>0</v>
      </c>
      <c r="C78" s="30"/>
    </row>
    <row r="79" spans="1:19" thickBot="1" x14ac:dyDescent="0.3">
      <c r="A79" s="132"/>
      <c r="C79" s="29"/>
    </row>
    <row r="80" spans="1:19" ht="15.75" x14ac:dyDescent="0.25">
      <c r="A80" s="132">
        <f t="shared" si="55"/>
        <v>0</v>
      </c>
      <c r="C80" s="30"/>
    </row>
    <row r="81" spans="1:3" thickBot="1" x14ac:dyDescent="0.3">
      <c r="A81" s="132"/>
      <c r="C81" s="29"/>
    </row>
    <row r="82" spans="1:3" ht="15.75" x14ac:dyDescent="0.25">
      <c r="A82" s="132">
        <f t="shared" si="55"/>
        <v>0</v>
      </c>
      <c r="C82" s="30"/>
    </row>
    <row r="83" spans="1:3" thickBot="1" x14ac:dyDescent="0.3">
      <c r="A83" s="132"/>
      <c r="C83" s="29"/>
    </row>
    <row r="84" spans="1:3" ht="15.75" x14ac:dyDescent="0.25">
      <c r="A84" s="132">
        <f t="shared" si="55"/>
        <v>0</v>
      </c>
      <c r="C84" s="30"/>
    </row>
    <row r="85" spans="1:3" thickBot="1" x14ac:dyDescent="0.3">
      <c r="A85" s="132"/>
      <c r="C85" s="29"/>
    </row>
    <row r="86" spans="1:3" ht="15.75" x14ac:dyDescent="0.25">
      <c r="A86" s="132">
        <f t="shared" ref="A86:A146" si="136">B86</f>
        <v>0</v>
      </c>
      <c r="C86" s="30"/>
    </row>
    <row r="87" spans="1:3" thickBot="1" x14ac:dyDescent="0.3">
      <c r="A87" s="132"/>
      <c r="C87" s="29"/>
    </row>
    <row r="88" spans="1:3" ht="15.75" x14ac:dyDescent="0.25">
      <c r="A88" s="132">
        <f t="shared" si="136"/>
        <v>0</v>
      </c>
      <c r="C88" s="30"/>
    </row>
    <row r="89" spans="1:3" thickBot="1" x14ac:dyDescent="0.3">
      <c r="A89" s="132"/>
      <c r="C89" s="29"/>
    </row>
    <row r="90" spans="1:3" ht="15.75" x14ac:dyDescent="0.25">
      <c r="A90" s="132">
        <f t="shared" si="136"/>
        <v>0</v>
      </c>
      <c r="C90" s="30"/>
    </row>
    <row r="91" spans="1:3" thickBot="1" x14ac:dyDescent="0.3">
      <c r="A91" s="132"/>
      <c r="C91" s="29"/>
    </row>
    <row r="92" spans="1:3" ht="15.75" x14ac:dyDescent="0.25">
      <c r="A92" s="132">
        <f t="shared" si="136"/>
        <v>0</v>
      </c>
      <c r="C92" s="30"/>
    </row>
    <row r="93" spans="1:3" thickBot="1" x14ac:dyDescent="0.3">
      <c r="A93" s="132"/>
      <c r="C93" s="29"/>
    </row>
    <row r="94" spans="1:3" ht="15.75" x14ac:dyDescent="0.25">
      <c r="A94" s="132">
        <f t="shared" si="136"/>
        <v>0</v>
      </c>
      <c r="C94" s="30"/>
    </row>
    <row r="95" spans="1:3" thickBot="1" x14ac:dyDescent="0.3">
      <c r="A95" s="132"/>
      <c r="C95" s="29"/>
    </row>
    <row r="96" spans="1:3" ht="15.75" x14ac:dyDescent="0.25">
      <c r="A96" s="132">
        <f t="shared" si="136"/>
        <v>0</v>
      </c>
      <c r="C96" s="30"/>
    </row>
    <row r="97" spans="1:3" thickBot="1" x14ac:dyDescent="0.3">
      <c r="A97" s="132"/>
      <c r="C97" s="29"/>
    </row>
    <row r="98" spans="1:3" ht="15.75" x14ac:dyDescent="0.25">
      <c r="A98" s="132">
        <f t="shared" si="136"/>
        <v>0</v>
      </c>
      <c r="C98" s="30"/>
    </row>
    <row r="99" spans="1:3" thickBot="1" x14ac:dyDescent="0.3">
      <c r="A99" s="132"/>
      <c r="C99" s="29"/>
    </row>
    <row r="100" spans="1:3" ht="15.75" x14ac:dyDescent="0.25">
      <c r="A100" s="132">
        <f t="shared" si="136"/>
        <v>0</v>
      </c>
      <c r="C100" s="30"/>
    </row>
    <row r="101" spans="1:3" thickBot="1" x14ac:dyDescent="0.3">
      <c r="A101" s="132"/>
      <c r="C101" s="29"/>
    </row>
    <row r="102" spans="1:3" ht="15.75" x14ac:dyDescent="0.25">
      <c r="A102" s="132">
        <f t="shared" si="136"/>
        <v>0</v>
      </c>
      <c r="C102" s="30"/>
    </row>
    <row r="103" spans="1:3" thickBot="1" x14ac:dyDescent="0.3">
      <c r="A103" s="132"/>
      <c r="C103" s="29"/>
    </row>
    <row r="104" spans="1:3" ht="15.75" x14ac:dyDescent="0.25">
      <c r="A104" s="132">
        <f t="shared" si="136"/>
        <v>0</v>
      </c>
      <c r="C104" s="30"/>
    </row>
    <row r="105" spans="1:3" thickBot="1" x14ac:dyDescent="0.3">
      <c r="A105" s="132"/>
      <c r="C105" s="29"/>
    </row>
    <row r="106" spans="1:3" ht="15.75" x14ac:dyDescent="0.25">
      <c r="A106" s="132">
        <f t="shared" si="136"/>
        <v>0</v>
      </c>
      <c r="C106" s="30"/>
    </row>
    <row r="107" spans="1:3" thickBot="1" x14ac:dyDescent="0.3">
      <c r="A107" s="132"/>
      <c r="C107" s="29"/>
    </row>
    <row r="108" spans="1:3" ht="15.75" x14ac:dyDescent="0.25">
      <c r="A108" s="132">
        <f t="shared" si="136"/>
        <v>0</v>
      </c>
      <c r="C108" s="30"/>
    </row>
    <row r="109" spans="1:3" thickBot="1" x14ac:dyDescent="0.3">
      <c r="A109" s="132"/>
      <c r="C109" s="29"/>
    </row>
    <row r="110" spans="1:3" ht="15.75" x14ac:dyDescent="0.25">
      <c r="A110" s="132">
        <f t="shared" si="136"/>
        <v>0</v>
      </c>
      <c r="C110" s="30"/>
    </row>
    <row r="111" spans="1:3" thickBot="1" x14ac:dyDescent="0.3">
      <c r="A111" s="132"/>
      <c r="C111" s="29"/>
    </row>
    <row r="112" spans="1:3" ht="15.75" x14ac:dyDescent="0.25">
      <c r="A112" s="132">
        <f t="shared" si="136"/>
        <v>0</v>
      </c>
      <c r="C112" s="30"/>
    </row>
    <row r="113" spans="1:3" thickBot="1" x14ac:dyDescent="0.3">
      <c r="A113" s="132"/>
      <c r="C113" s="29"/>
    </row>
    <row r="114" spans="1:3" ht="15.75" x14ac:dyDescent="0.25">
      <c r="A114" s="132">
        <f t="shared" si="136"/>
        <v>0</v>
      </c>
      <c r="C114" s="30"/>
    </row>
    <row r="115" spans="1:3" thickBot="1" x14ac:dyDescent="0.3">
      <c r="A115" s="132"/>
      <c r="C115" s="29"/>
    </row>
    <row r="116" spans="1:3" ht="15.75" x14ac:dyDescent="0.25">
      <c r="A116" s="132">
        <f t="shared" si="136"/>
        <v>0</v>
      </c>
      <c r="C116" s="30"/>
    </row>
    <row r="117" spans="1:3" thickBot="1" x14ac:dyDescent="0.3">
      <c r="A117" s="132"/>
      <c r="C117" s="29"/>
    </row>
    <row r="118" spans="1:3" ht="15.75" x14ac:dyDescent="0.25">
      <c r="A118" s="132">
        <f t="shared" si="136"/>
        <v>0</v>
      </c>
      <c r="C118" s="30"/>
    </row>
    <row r="119" spans="1:3" thickBot="1" x14ac:dyDescent="0.3">
      <c r="A119" s="132"/>
      <c r="C119" s="29"/>
    </row>
    <row r="120" spans="1:3" ht="15.75" x14ac:dyDescent="0.25">
      <c r="A120" s="132">
        <f t="shared" si="136"/>
        <v>0</v>
      </c>
      <c r="C120" s="30"/>
    </row>
    <row r="121" spans="1:3" thickBot="1" x14ac:dyDescent="0.3">
      <c r="A121" s="132"/>
      <c r="C121" s="29"/>
    </row>
    <row r="122" spans="1:3" ht="15.75" x14ac:dyDescent="0.25">
      <c r="A122" s="132">
        <f t="shared" si="136"/>
        <v>0</v>
      </c>
      <c r="C122" s="30"/>
    </row>
    <row r="123" spans="1:3" thickBot="1" x14ac:dyDescent="0.3">
      <c r="A123" s="132"/>
      <c r="C123" s="29"/>
    </row>
    <row r="124" spans="1:3" ht="15.75" x14ac:dyDescent="0.25">
      <c r="A124" s="132">
        <f t="shared" si="136"/>
        <v>0</v>
      </c>
      <c r="C124" s="30"/>
    </row>
    <row r="125" spans="1:3" thickBot="1" x14ac:dyDescent="0.3">
      <c r="A125" s="132"/>
      <c r="C125" s="29"/>
    </row>
    <row r="126" spans="1:3" ht="15.75" x14ac:dyDescent="0.25">
      <c r="A126" s="132">
        <f t="shared" si="136"/>
        <v>0</v>
      </c>
      <c r="C126" s="30"/>
    </row>
    <row r="127" spans="1:3" thickBot="1" x14ac:dyDescent="0.3">
      <c r="A127" s="132"/>
      <c r="C127" s="29"/>
    </row>
    <row r="128" spans="1:3" ht="15.75" x14ac:dyDescent="0.25">
      <c r="A128" s="132">
        <f t="shared" si="136"/>
        <v>0</v>
      </c>
      <c r="C128" s="30"/>
    </row>
    <row r="129" spans="1:3" thickBot="1" x14ac:dyDescent="0.3">
      <c r="A129" s="132"/>
      <c r="C129" s="29"/>
    </row>
    <row r="130" spans="1:3" ht="15.75" x14ac:dyDescent="0.25">
      <c r="A130" s="132">
        <f t="shared" si="136"/>
        <v>0</v>
      </c>
      <c r="C130" s="30"/>
    </row>
    <row r="131" spans="1:3" thickBot="1" x14ac:dyDescent="0.3">
      <c r="A131" s="132"/>
      <c r="C131" s="29"/>
    </row>
    <row r="132" spans="1:3" ht="15.75" x14ac:dyDescent="0.25">
      <c r="A132" s="132">
        <f t="shared" si="136"/>
        <v>0</v>
      </c>
      <c r="C132" s="30"/>
    </row>
    <row r="133" spans="1:3" thickBot="1" x14ac:dyDescent="0.3">
      <c r="A133" s="132"/>
      <c r="C133" s="29"/>
    </row>
    <row r="134" spans="1:3" ht="15.75" x14ac:dyDescent="0.25">
      <c r="A134" s="132">
        <f t="shared" si="136"/>
        <v>0</v>
      </c>
      <c r="C134" s="30"/>
    </row>
    <row r="135" spans="1:3" thickBot="1" x14ac:dyDescent="0.3">
      <c r="A135" s="132"/>
      <c r="C135" s="29"/>
    </row>
    <row r="136" spans="1:3" ht="15.75" x14ac:dyDescent="0.25">
      <c r="A136" s="132">
        <f t="shared" si="136"/>
        <v>0</v>
      </c>
      <c r="C136" s="30"/>
    </row>
    <row r="137" spans="1:3" thickBot="1" x14ac:dyDescent="0.3">
      <c r="A137" s="132"/>
      <c r="C137" s="29"/>
    </row>
    <row r="138" spans="1:3" ht="15.75" x14ac:dyDescent="0.25">
      <c r="A138" s="132">
        <f t="shared" si="136"/>
        <v>0</v>
      </c>
      <c r="C138" s="30"/>
    </row>
    <row r="139" spans="1:3" thickBot="1" x14ac:dyDescent="0.3">
      <c r="A139" s="132"/>
      <c r="C139" s="29"/>
    </row>
    <row r="140" spans="1:3" ht="15.75" x14ac:dyDescent="0.25">
      <c r="A140" s="132">
        <f t="shared" si="136"/>
        <v>0</v>
      </c>
      <c r="C140" s="30"/>
    </row>
    <row r="141" spans="1:3" thickBot="1" x14ac:dyDescent="0.3">
      <c r="A141" s="132"/>
      <c r="C141" s="29"/>
    </row>
    <row r="142" spans="1:3" ht="15.75" x14ac:dyDescent="0.25">
      <c r="A142" s="132">
        <f t="shared" si="136"/>
        <v>0</v>
      </c>
      <c r="C142" s="30"/>
    </row>
    <row r="143" spans="1:3" thickBot="1" x14ac:dyDescent="0.3">
      <c r="A143" s="132"/>
      <c r="C143" s="29"/>
    </row>
    <row r="144" spans="1:3" ht="15.75" x14ac:dyDescent="0.25">
      <c r="A144" s="132">
        <f t="shared" si="136"/>
        <v>0</v>
      </c>
      <c r="C144" s="30"/>
    </row>
    <row r="145" spans="1:3" thickBot="1" x14ac:dyDescent="0.3">
      <c r="A145" s="132"/>
      <c r="C145" s="29"/>
    </row>
    <row r="146" spans="1:3" ht="15.75" x14ac:dyDescent="0.25">
      <c r="A146" s="132">
        <f t="shared" si="136"/>
        <v>0</v>
      </c>
      <c r="C146" s="30"/>
    </row>
    <row r="147" spans="1:3" thickBot="1" x14ac:dyDescent="0.3">
      <c r="A147" s="132"/>
      <c r="C147" s="29"/>
    </row>
  </sheetData>
  <autoFilter ref="B1:S68"/>
  <mergeCells count="73">
    <mergeCell ref="A70:A71"/>
    <mergeCell ref="A72:A73"/>
    <mergeCell ref="A74:A75"/>
    <mergeCell ref="A20:A21"/>
    <mergeCell ref="A2:A3"/>
    <mergeCell ref="A4:A5"/>
    <mergeCell ref="A6:A7"/>
    <mergeCell ref="A8:A9"/>
    <mergeCell ref="A10:A11"/>
    <mergeCell ref="A12:A13"/>
    <mergeCell ref="A14:A15"/>
    <mergeCell ref="A16:A17"/>
    <mergeCell ref="A18:A19"/>
    <mergeCell ref="A44:A45"/>
    <mergeCell ref="A22:A23"/>
    <mergeCell ref="A24:A25"/>
    <mergeCell ref="A26:A27"/>
    <mergeCell ref="A28:A29"/>
    <mergeCell ref="A30:A31"/>
    <mergeCell ref="A32:A33"/>
    <mergeCell ref="A34:A35"/>
    <mergeCell ref="A36:A37"/>
    <mergeCell ref="A38:A39"/>
    <mergeCell ref="A40:A41"/>
    <mergeCell ref="A42:A43"/>
    <mergeCell ref="A68:A69"/>
    <mergeCell ref="A46:A47"/>
    <mergeCell ref="A48:A49"/>
    <mergeCell ref="A50:A51"/>
    <mergeCell ref="A52:A53"/>
    <mergeCell ref="A54:A55"/>
    <mergeCell ref="A56:A57"/>
    <mergeCell ref="A58:A59"/>
    <mergeCell ref="A60:A61"/>
    <mergeCell ref="A62:A63"/>
    <mergeCell ref="A64:A65"/>
    <mergeCell ref="A66:A67"/>
    <mergeCell ref="A98:A99"/>
    <mergeCell ref="A76:A77"/>
    <mergeCell ref="A78:A79"/>
    <mergeCell ref="A80:A81"/>
    <mergeCell ref="A82:A83"/>
    <mergeCell ref="A84:A85"/>
    <mergeCell ref="A86:A87"/>
    <mergeCell ref="A88:A89"/>
    <mergeCell ref="A90:A91"/>
    <mergeCell ref="A92:A93"/>
    <mergeCell ref="A94:A95"/>
    <mergeCell ref="A96:A97"/>
    <mergeCell ref="A122:A123"/>
    <mergeCell ref="A100:A101"/>
    <mergeCell ref="A102:A103"/>
    <mergeCell ref="A104:A105"/>
    <mergeCell ref="A106:A107"/>
    <mergeCell ref="A108:A109"/>
    <mergeCell ref="A110:A111"/>
    <mergeCell ref="A112:A113"/>
    <mergeCell ref="A114:A115"/>
    <mergeCell ref="A116:A117"/>
    <mergeCell ref="A118:A119"/>
    <mergeCell ref="A120:A121"/>
    <mergeCell ref="A146:A147"/>
    <mergeCell ref="A124:A125"/>
    <mergeCell ref="A126:A127"/>
    <mergeCell ref="A128:A129"/>
    <mergeCell ref="A130:A131"/>
    <mergeCell ref="A132:A133"/>
    <mergeCell ref="A134:A135"/>
    <mergeCell ref="A136:A137"/>
    <mergeCell ref="A138:A139"/>
    <mergeCell ref="A140:A141"/>
    <mergeCell ref="A142:A143"/>
    <mergeCell ref="A144:A14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архив</vt:lpstr>
      <vt:lpstr>ГОСТ 2787-75</vt:lpstr>
      <vt:lpstr>подбор</vt:lpstr>
      <vt:lpstr>справочник</vt:lpstr>
      <vt:lpstr>справочник!_ФильтрБазыДанных</vt:lpstr>
    </vt:vector>
  </TitlesOfParts>
  <Company>ОАО "Северсталь"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Жиличев Анатолий Алексеевич</dc:creator>
  <cp:lastModifiedBy>Жиличев Анатолий Алексеевич</cp:lastModifiedBy>
  <dcterms:created xsi:type="dcterms:W3CDTF">2017-03-16T03:43:04Z</dcterms:created>
  <dcterms:modified xsi:type="dcterms:W3CDTF">2017-06-15T06:11:19Z</dcterms:modified>
</cp:coreProperties>
</file>