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16380" windowHeight="8190" tabRatio="954" activeTab="1"/>
  </bookViews>
  <sheets>
    <sheet name="Спец" sheetId="1" r:id="rId1"/>
    <sheet name="МРОТ " sheetId="21" r:id="rId2"/>
  </sheets>
  <definedNames>
    <definedName name="_xlnm._FilterDatabase" localSheetId="1" hidden="1">'МРОТ '!$A$11:$G$59</definedName>
    <definedName name="_xlnm._FilterDatabase" localSheetId="0" hidden="1">Спец!$A$1:$P$81</definedName>
  </definedNames>
  <calcPr calcId="144525" calcOnSave="0"/>
</workbook>
</file>

<file path=xl/calcChain.xml><?xml version="1.0" encoding="utf-8"?>
<calcChain xmlns="http://schemas.openxmlformats.org/spreadsheetml/2006/main">
  <c r="B14" i="21" l="1"/>
  <c r="B18" i="21"/>
  <c r="B15" i="21"/>
  <c r="C15" i="21"/>
  <c r="D15" i="21"/>
  <c r="E15" i="21"/>
  <c r="B16" i="21"/>
  <c r="C16" i="21"/>
  <c r="D16" i="21"/>
  <c r="E16" i="21"/>
  <c r="B17" i="21"/>
  <c r="C17" i="21"/>
  <c r="D17" i="21"/>
  <c r="E17" i="21"/>
  <c r="C18" i="21"/>
  <c r="D18" i="21"/>
  <c r="E18" i="21"/>
  <c r="B19" i="21"/>
  <c r="C19" i="21"/>
  <c r="D19" i="21"/>
  <c r="E19" i="21"/>
  <c r="B20" i="21"/>
  <c r="C20" i="21"/>
  <c r="D20" i="21"/>
  <c r="E20" i="21"/>
  <c r="B21" i="21"/>
  <c r="C21" i="21"/>
  <c r="D21" i="21"/>
  <c r="E21" i="21"/>
  <c r="B22" i="21"/>
  <c r="C22" i="21"/>
  <c r="D22" i="21"/>
  <c r="E22" i="21"/>
  <c r="B23" i="21"/>
  <c r="C23" i="21"/>
  <c r="D23" i="21"/>
  <c r="E23" i="21"/>
  <c r="B24" i="21"/>
  <c r="C24" i="21"/>
  <c r="D24" i="21"/>
  <c r="E24" i="21"/>
  <c r="B25" i="21"/>
  <c r="C25" i="21"/>
  <c r="D25" i="21"/>
  <c r="E25" i="21"/>
  <c r="B26" i="21"/>
  <c r="C26" i="21"/>
  <c r="D26" i="21"/>
  <c r="E26" i="21"/>
  <c r="B27" i="21"/>
  <c r="C27" i="21"/>
  <c r="D27" i="21"/>
  <c r="E27" i="21"/>
  <c r="B28" i="21"/>
  <c r="C28" i="21"/>
  <c r="D28" i="21"/>
  <c r="E28" i="21"/>
  <c r="B29" i="21"/>
  <c r="C29" i="21"/>
  <c r="D29" i="21"/>
  <c r="E29" i="21"/>
  <c r="B30" i="21"/>
  <c r="C30" i="21"/>
  <c r="D30" i="21"/>
  <c r="E30" i="21"/>
  <c r="B31" i="21"/>
  <c r="C31" i="21"/>
  <c r="D31" i="21"/>
  <c r="E31" i="21"/>
  <c r="B32" i="21"/>
  <c r="C32" i="21"/>
  <c r="D32" i="21"/>
  <c r="E32" i="21"/>
  <c r="B33" i="21"/>
  <c r="C33" i="21"/>
  <c r="D33" i="21"/>
  <c r="E33" i="21"/>
  <c r="B34" i="21"/>
  <c r="C34" i="21"/>
  <c r="D34" i="21"/>
  <c r="E34" i="21"/>
  <c r="B35" i="21"/>
  <c r="C35" i="21"/>
  <c r="D35" i="21"/>
  <c r="E35" i="21"/>
  <c r="B36" i="21"/>
  <c r="C36" i="21"/>
  <c r="D36" i="21"/>
  <c r="E36" i="21"/>
  <c r="B37" i="21"/>
  <c r="C37" i="21"/>
  <c r="D37" i="21"/>
  <c r="E37" i="21"/>
  <c r="B38" i="21"/>
  <c r="C38" i="21"/>
  <c r="D38" i="21"/>
  <c r="E38" i="21"/>
  <c r="B39" i="21"/>
  <c r="C39" i="21"/>
  <c r="D39" i="21"/>
  <c r="E39" i="21"/>
  <c r="B40" i="21"/>
  <c r="C40" i="21"/>
  <c r="D40" i="21"/>
  <c r="E40" i="21"/>
  <c r="B41" i="21"/>
  <c r="C41" i="21"/>
  <c r="D41" i="21"/>
  <c r="E41" i="21"/>
  <c r="B42" i="21"/>
  <c r="C42" i="21"/>
  <c r="D42" i="21"/>
  <c r="E42" i="21"/>
  <c r="B43" i="21"/>
  <c r="C43" i="21"/>
  <c r="D43" i="21"/>
  <c r="E43" i="21"/>
  <c r="B44" i="21"/>
  <c r="C44" i="21"/>
  <c r="D44" i="21"/>
  <c r="E44" i="21"/>
  <c r="B45" i="21"/>
  <c r="C45" i="21"/>
  <c r="D45" i="21"/>
  <c r="E45" i="21"/>
  <c r="B46" i="21"/>
  <c r="C46" i="21"/>
  <c r="D46" i="21"/>
  <c r="E46" i="21"/>
  <c r="B47" i="21"/>
  <c r="C47" i="21"/>
  <c r="D47" i="21"/>
  <c r="E47" i="21"/>
  <c r="A48" i="21"/>
  <c r="B48" i="21"/>
  <c r="C48" i="21"/>
  <c r="D48" i="21"/>
  <c r="E48" i="21"/>
  <c r="F48" i="21"/>
  <c r="G48" i="21"/>
  <c r="A49" i="21"/>
  <c r="B49" i="21"/>
  <c r="C49" i="21"/>
  <c r="D49" i="21"/>
  <c r="E49" i="21"/>
  <c r="F49" i="21"/>
  <c r="G49" i="21"/>
  <c r="A50" i="21"/>
  <c r="B50" i="21"/>
  <c r="C50" i="21"/>
  <c r="D50" i="21"/>
  <c r="E50" i="21"/>
  <c r="F50" i="21"/>
  <c r="G50" i="21"/>
  <c r="A51" i="21"/>
  <c r="B51" i="21"/>
  <c r="C51" i="21"/>
  <c r="D51" i="21"/>
  <c r="E51" i="21"/>
  <c r="F51" i="21"/>
  <c r="G51" i="21"/>
  <c r="A52" i="21"/>
  <c r="B52" i="21"/>
  <c r="C52" i="21"/>
  <c r="D52" i="21"/>
  <c r="E52" i="21"/>
  <c r="F52" i="21"/>
  <c r="G52" i="21"/>
  <c r="A53" i="21"/>
  <c r="B53" i="21"/>
  <c r="C53" i="21"/>
  <c r="D53" i="21"/>
  <c r="E53" i="21"/>
  <c r="F53" i="21"/>
  <c r="G53" i="21"/>
  <c r="A54" i="21"/>
  <c r="B54" i="21"/>
  <c r="C54" i="21"/>
  <c r="D54" i="21"/>
  <c r="E54" i="21"/>
  <c r="F54" i="21"/>
  <c r="G54" i="21"/>
  <c r="A55" i="21"/>
  <c r="B55" i="21"/>
  <c r="C55" i="21"/>
  <c r="D55" i="21"/>
  <c r="E55" i="21"/>
  <c r="F55" i="21"/>
  <c r="G55" i="21"/>
  <c r="A56" i="21"/>
  <c r="B56" i="21"/>
  <c r="C56" i="21"/>
  <c r="D56" i="21"/>
  <c r="E56" i="21"/>
  <c r="F56" i="21"/>
  <c r="G56" i="21"/>
  <c r="A57" i="21"/>
  <c r="B57" i="21"/>
  <c r="C57" i="21"/>
  <c r="D57" i="21"/>
  <c r="E57" i="21"/>
  <c r="F57" i="21"/>
  <c r="G57" i="21"/>
  <c r="A58" i="21"/>
  <c r="B58" i="21"/>
  <c r="C58" i="21"/>
  <c r="D58" i="21"/>
  <c r="E58" i="21"/>
  <c r="F58" i="21"/>
  <c r="G58" i="21"/>
  <c r="A59" i="21"/>
  <c r="B59" i="21"/>
  <c r="C59" i="21"/>
  <c r="D59" i="21"/>
  <c r="E59" i="21"/>
  <c r="F59" i="21"/>
  <c r="G59" i="21"/>
  <c r="E14" i="21"/>
  <c r="D14" i="21"/>
  <c r="C14" i="21"/>
  <c r="Q29" i="1"/>
  <c r="Q30" i="1"/>
  <c r="Q31" i="1" s="1"/>
  <c r="Q32" i="1" s="1"/>
  <c r="Q33" i="1" s="1"/>
  <c r="Q34" i="1" s="1"/>
  <c r="Q35" i="1" s="1"/>
  <c r="Q36" i="1" s="1"/>
  <c r="Q50" i="1"/>
  <c r="Q51" i="1"/>
  <c r="Q52" i="1" s="1"/>
  <c r="Q53" i="1" s="1"/>
  <c r="Q54" i="1" s="1"/>
  <c r="Q55" i="1" s="1"/>
  <c r="Q56" i="1" s="1"/>
  <c r="Q57" i="1" s="1"/>
  <c r="Q58" i="1" s="1"/>
  <c r="Q17" i="1"/>
  <c r="Q18" i="1" s="1"/>
  <c r="Q19" i="1" s="1"/>
  <c r="Q20" i="1" s="1"/>
  <c r="G12" i="21"/>
  <c r="O79" i="1"/>
  <c r="F47" i="21" s="1"/>
  <c r="O78" i="1"/>
  <c r="F46" i="21"/>
  <c r="O77" i="1"/>
  <c r="O76" i="1"/>
  <c r="O75" i="1"/>
  <c r="O74" i="1"/>
  <c r="F42" i="21"/>
  <c r="O73" i="1"/>
  <c r="F41" i="21"/>
  <c r="O72" i="1"/>
  <c r="F40" i="21"/>
  <c r="P72" i="1"/>
  <c r="G40" i="21"/>
  <c r="O71" i="1"/>
  <c r="F39" i="21"/>
  <c r="P71" i="1"/>
  <c r="G39" i="21"/>
  <c r="O70" i="1"/>
  <c r="F38" i="21"/>
  <c r="P70" i="1"/>
  <c r="G38" i="21"/>
  <c r="O69" i="1"/>
  <c r="F37" i="21"/>
  <c r="P69" i="1"/>
  <c r="G37" i="21"/>
  <c r="O68" i="1"/>
  <c r="F36" i="21"/>
  <c r="P68" i="1"/>
  <c r="G36" i="21"/>
  <c r="O67" i="1"/>
  <c r="F35" i="21"/>
  <c r="O66" i="1"/>
  <c r="F34" i="21"/>
  <c r="O65" i="1"/>
  <c r="F33" i="21"/>
  <c r="O64" i="1"/>
  <c r="F32" i="21"/>
  <c r="O63" i="1"/>
  <c r="F31" i="21"/>
  <c r="O62" i="1"/>
  <c r="F30" i="21"/>
  <c r="O59" i="1"/>
  <c r="F29" i="21"/>
  <c r="O58" i="1"/>
  <c r="F28" i="21"/>
  <c r="O57" i="1"/>
  <c r="P57" i="1"/>
  <c r="O56" i="1"/>
  <c r="P56" i="1"/>
  <c r="O53" i="1"/>
  <c r="P53" i="1"/>
  <c r="O52" i="1"/>
  <c r="P52" i="1"/>
  <c r="P54" i="1" s="1"/>
  <c r="O47" i="1"/>
  <c r="F27" i="21"/>
  <c r="O46" i="1"/>
  <c r="F26" i="21"/>
  <c r="O45" i="1"/>
  <c r="F25" i="21"/>
  <c r="O44" i="1"/>
  <c r="F24" i="21"/>
  <c r="O43" i="1"/>
  <c r="F23" i="21"/>
  <c r="O42" i="1"/>
  <c r="F22" i="21"/>
  <c r="O41" i="1"/>
  <c r="F21" i="21"/>
  <c r="P41" i="1"/>
  <c r="G21" i="21"/>
  <c r="O40" i="1"/>
  <c r="F20" i="21"/>
  <c r="P40" i="1"/>
  <c r="G20" i="21"/>
  <c r="O37" i="1"/>
  <c r="F19" i="21"/>
  <c r="O36" i="1"/>
  <c r="F18" i="21"/>
  <c r="O35" i="1"/>
  <c r="P35" i="1"/>
  <c r="O34" i="1"/>
  <c r="P34" i="1"/>
  <c r="O31" i="1"/>
  <c r="P31" i="1"/>
  <c r="P32" i="1" s="1"/>
  <c r="O25" i="1"/>
  <c r="P25" i="1" s="1"/>
  <c r="O24" i="1"/>
  <c r="F17" i="21" s="1"/>
  <c r="O23" i="1"/>
  <c r="F16" i="21" s="1"/>
  <c r="O22" i="1"/>
  <c r="P22" i="1" s="1"/>
  <c r="O21" i="1"/>
  <c r="F15" i="21" s="1"/>
  <c r="O20" i="1"/>
  <c r="F14" i="21" s="1"/>
  <c r="O19" i="1"/>
  <c r="P19" i="1" s="1"/>
  <c r="P44" i="1"/>
  <c r="G24" i="21" s="1"/>
  <c r="P67" i="1"/>
  <c r="G35" i="21" s="1"/>
  <c r="P78" i="1"/>
  <c r="G46" i="21" s="1"/>
  <c r="P59" i="1"/>
  <c r="G29" i="21" s="1"/>
  <c r="P79" i="1"/>
  <c r="G47" i="21" s="1"/>
  <c r="P37" i="1"/>
  <c r="G19" i="21" s="1"/>
  <c r="P21" i="1"/>
  <c r="G15" i="21" s="1"/>
  <c r="P73" i="1"/>
  <c r="G41" i="21" s="1"/>
  <c r="P46" i="1"/>
  <c r="G26" i="21" s="1"/>
  <c r="P58" i="1"/>
  <c r="G28" i="21" s="1"/>
  <c r="P60" i="1"/>
  <c r="P45" i="1"/>
  <c r="G25" i="21"/>
  <c r="P42" i="1"/>
  <c r="G22" i="21" s="1"/>
  <c r="P62" i="1"/>
  <c r="P80" i="1" s="1"/>
  <c r="P81" i="1" s="1"/>
  <c r="P36" i="1"/>
  <c r="G18" i="21"/>
  <c r="P43" i="1"/>
  <c r="G23" i="21"/>
  <c r="P47" i="1"/>
  <c r="G27" i="21"/>
  <c r="P63" i="1"/>
  <c r="G31" i="21"/>
  <c r="P64" i="1"/>
  <c r="G32" i="21"/>
  <c r="P65" i="1"/>
  <c r="G33" i="21"/>
  <c r="P66" i="1"/>
  <c r="G34" i="21"/>
  <c r="P74" i="1"/>
  <c r="G42" i="21"/>
  <c r="F43" i="21"/>
  <c r="P75" i="1"/>
  <c r="G43" i="21" s="1"/>
  <c r="F45" i="21"/>
  <c r="P77" i="1"/>
  <c r="G45" i="21"/>
  <c r="P76" i="1"/>
  <c r="G44" i="21" s="1"/>
  <c r="F44" i="21"/>
  <c r="P38" i="1"/>
  <c r="G30" i="21"/>
  <c r="Q59" i="1" l="1"/>
  <c r="A28" i="21"/>
  <c r="A18" i="21"/>
  <c r="Q37" i="1"/>
  <c r="Q21" i="1"/>
  <c r="A14" i="21"/>
  <c r="P48" i="1"/>
  <c r="P49" i="1" s="1"/>
  <c r="P24" i="1"/>
  <c r="G17" i="21" s="1"/>
  <c r="P23" i="1"/>
  <c r="G16" i="21" s="1"/>
  <c r="P20" i="1"/>
  <c r="G14" i="21" s="1"/>
  <c r="P26" i="1" l="1"/>
  <c r="P27" i="1" s="1"/>
  <c r="Q60" i="1"/>
  <c r="Q61" i="1" s="1"/>
  <c r="Q62" i="1" s="1"/>
  <c r="A29" i="21"/>
  <c r="A15" i="21"/>
  <c r="Q22" i="1"/>
  <c r="Q23" i="1" s="1"/>
  <c r="Q38" i="1"/>
  <c r="Q39" i="1" s="1"/>
  <c r="Q40" i="1" s="1"/>
  <c r="A19" i="21"/>
  <c r="Q41" i="1" l="1"/>
  <c r="A20" i="21"/>
  <c r="Q63" i="1"/>
  <c r="A30" i="21"/>
  <c r="A16" i="21"/>
  <c r="Q24" i="1"/>
  <c r="Q25" i="1" l="1"/>
  <c r="Q26" i="1" s="1"/>
  <c r="Q27" i="1" s="1"/>
  <c r="Q28" i="1" s="1"/>
  <c r="A17" i="21"/>
  <c r="A31" i="21"/>
  <c r="Q64" i="1"/>
  <c r="A21" i="21"/>
  <c r="Q42" i="1"/>
  <c r="A22" i="21" l="1"/>
  <c r="Q43" i="1"/>
  <c r="A32" i="21"/>
  <c r="Q65" i="1"/>
  <c r="A33" i="21" l="1"/>
  <c r="Q66" i="1"/>
  <c r="A23" i="21"/>
  <c r="Q44" i="1"/>
  <c r="A24" i="21" l="1"/>
  <c r="Q45" i="1"/>
  <c r="A34" i="21"/>
  <c r="Q67" i="1"/>
  <c r="A35" i="21" l="1"/>
  <c r="Q68" i="1"/>
  <c r="A25" i="21"/>
  <c r="Q46" i="1"/>
  <c r="A26" i="21" l="1"/>
  <c r="Q47" i="1"/>
  <c r="A36" i="21"/>
  <c r="Q69" i="1"/>
  <c r="A37" i="21" l="1"/>
  <c r="Q70" i="1"/>
  <c r="A27" i="21"/>
  <c r="Q48" i="1"/>
  <c r="Q49" i="1" s="1"/>
  <c r="Q71" i="1" l="1"/>
  <c r="A38" i="21"/>
  <c r="Q72" i="1" l="1"/>
  <c r="A39" i="21"/>
  <c r="Q73" i="1" l="1"/>
  <c r="A40" i="21"/>
  <c r="Q74" i="1" l="1"/>
  <c r="A41" i="21"/>
  <c r="Q75" i="1" l="1"/>
  <c r="A42" i="21"/>
  <c r="Q76" i="1" l="1"/>
  <c r="A43" i="21"/>
  <c r="Q77" i="1" l="1"/>
  <c r="A44" i="21"/>
  <c r="Q78" i="1" l="1"/>
  <c r="A45" i="21"/>
  <c r="Q79" i="1" l="1"/>
  <c r="A46" i="21"/>
  <c r="Q80" i="1" l="1"/>
  <c r="Q81" i="1" s="1"/>
  <c r="A47" i="21"/>
</calcChain>
</file>

<file path=xl/sharedStrings.xml><?xml version="1.0" encoding="utf-8"?>
<sst xmlns="http://schemas.openxmlformats.org/spreadsheetml/2006/main" count="156" uniqueCount="97">
  <si>
    <t>Форма № 1</t>
  </si>
  <si>
    <t>(руководители, специалисты, служащие, воспитатели)</t>
  </si>
  <si>
    <t xml:space="preserve">ТАРИФИКАЦИОННЫЙ СПИСОК РАБОТНИКОВ </t>
  </si>
  <si>
    <t xml:space="preserve">(полное наименование учреждения здравоохранения) </t>
  </si>
  <si>
    <t>Код персонала</t>
  </si>
  <si>
    <t>Фамилия имя отчество</t>
  </si>
  <si>
    <t>Наименование должности</t>
  </si>
  <si>
    <t>Наименование структурного подразделения</t>
  </si>
  <si>
    <t xml:space="preserve">Объем работы </t>
  </si>
  <si>
    <t>Итого месячный фонд заработной платы (включая повышение заработной платы за работу в пустынной и безводной  местности)</t>
  </si>
  <si>
    <t>Дополнительные сведения:</t>
  </si>
  <si>
    <r>
      <t xml:space="preserve">вид работы по данной должности (осн - </t>
    </r>
    <r>
      <rPr>
        <b/>
        <sz val="10"/>
        <color indexed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внутр.совм-во -</t>
    </r>
    <r>
      <rPr>
        <b/>
        <sz val="10"/>
        <color indexed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вып.по врач.спец.в осн.раб. время рук. -</t>
    </r>
    <r>
      <rPr>
        <b/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, внешн.сов-во - </t>
    </r>
    <r>
      <rPr>
        <b/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, вакантная должность -</t>
    </r>
    <r>
      <rPr>
        <b/>
        <sz val="10"/>
        <color indexed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</si>
  <si>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>примечание</t>
  </si>
  <si>
    <t>ученая степень, почетное звание, ведомственное почетное звание (нагрудный знак)</t>
  </si>
  <si>
    <t>за наличие ученой степени</t>
  </si>
  <si>
    <r>
      <t xml:space="preserve">за наличие  почетного звания </t>
    </r>
    <r>
      <rPr>
        <b/>
        <i/>
        <sz val="10"/>
        <rFont val="Times New Roman"/>
        <family val="1"/>
        <charset val="204"/>
      </rPr>
      <t>или</t>
    </r>
    <r>
      <rPr>
        <sz val="10"/>
        <rFont val="Times New Roman"/>
        <family val="1"/>
        <charset val="204"/>
      </rPr>
      <t xml:space="preserve"> ведомственного почетного звания (нагрудного знака)</t>
    </r>
  </si>
  <si>
    <t>Размер МРОТа</t>
  </si>
  <si>
    <t>Сумма доплаты компенсационного характера</t>
  </si>
  <si>
    <t>%</t>
  </si>
  <si>
    <t>(1; 0,75; 0,5; 0,25)</t>
  </si>
  <si>
    <t>сведения о званиях</t>
  </si>
  <si>
    <t>А</t>
  </si>
  <si>
    <t>Б</t>
  </si>
  <si>
    <t>В</t>
  </si>
  <si>
    <t>Общебольничный персонал</t>
  </si>
  <si>
    <t>врачи</t>
  </si>
  <si>
    <t>средний мед.персонал</t>
  </si>
  <si>
    <t>Главная медицинская сестра</t>
  </si>
  <si>
    <t>Медицинская сестра</t>
  </si>
  <si>
    <t>Медицинская сестра диетическая</t>
  </si>
  <si>
    <t xml:space="preserve">Медицинский дезинфектор               </t>
  </si>
  <si>
    <t>Итого по средний мед.персонал</t>
  </si>
  <si>
    <t>Итого по Общебольничный персонал</t>
  </si>
  <si>
    <t>СТАЦИОНАР</t>
  </si>
  <si>
    <t>Приемное отделение</t>
  </si>
  <si>
    <t>Итого по врачи</t>
  </si>
  <si>
    <t>младший мед.персонал</t>
  </si>
  <si>
    <t>Санитарка</t>
  </si>
  <si>
    <t>Итого по младший мед.персонал</t>
  </si>
  <si>
    <t>Итого по Приёмному отделению</t>
  </si>
  <si>
    <t>Терапевтическое отделение</t>
  </si>
  <si>
    <t>Заведующий отделением-врач-терапевт</t>
  </si>
  <si>
    <t>Врач-терапевт</t>
  </si>
  <si>
    <t>Старшая медицинская сестра</t>
  </si>
  <si>
    <t>Медицинская сестра палатная</t>
  </si>
  <si>
    <t>Сестра-хозяйка</t>
  </si>
  <si>
    <t>Итого по Терапевтическому отделению</t>
  </si>
  <si>
    <t xml:space="preserve"> </t>
  </si>
  <si>
    <t>Санитарка (буфетчица)</t>
  </si>
  <si>
    <t>Доведение  до уровня МРОТ</t>
  </si>
  <si>
    <t>гр.7* гр.21</t>
  </si>
  <si>
    <t>гр.7* гр.24 /100</t>
  </si>
  <si>
    <t>гр.7* гр.26 /100</t>
  </si>
  <si>
    <t>гр.28 +гр.30</t>
  </si>
  <si>
    <t>если гр34*гр6 &gt;(гр31*попр.коэф.доп з/зп), тогда гр34 *гр6 -(гр31*попр.коэф.доп з/зп)</t>
  </si>
  <si>
    <t>Фармацевт</t>
  </si>
  <si>
    <t>Расчет доплаты до уровня МРОТ</t>
  </si>
  <si>
    <t>Наименование подразделения</t>
  </si>
  <si>
    <t>Наименование должностей</t>
  </si>
  <si>
    <t>ФИО</t>
  </si>
  <si>
    <t>Объем работ</t>
  </si>
  <si>
    <t>Месячный фонд оплаты по тарификации</t>
  </si>
  <si>
    <t>Сумма доплаты в год (гр.6 - гр.5) * 12</t>
  </si>
  <si>
    <r>
      <t>по состоянию на "</t>
    </r>
    <r>
      <rPr>
        <b/>
        <u/>
        <sz val="16"/>
        <rFont val="Times New Roman"/>
        <family val="1"/>
        <charset val="204"/>
      </rPr>
      <t xml:space="preserve"> 01 </t>
    </r>
    <r>
      <rPr>
        <b/>
        <sz val="16"/>
        <rFont val="Times New Roman"/>
        <family val="1"/>
        <charset val="204"/>
      </rPr>
      <t xml:space="preserve">" </t>
    </r>
    <r>
      <rPr>
        <b/>
        <u/>
        <sz val="16"/>
        <rFont val="Times New Roman"/>
        <family val="1"/>
        <charset val="204"/>
      </rPr>
      <t>июля</t>
    </r>
    <r>
      <rPr>
        <b/>
        <sz val="16"/>
        <rFont val="Times New Roman"/>
        <family val="1"/>
        <charset val="204"/>
      </rPr>
      <t xml:space="preserve">  2017 г.</t>
    </r>
  </si>
  <si>
    <t>Приложение №17</t>
  </si>
  <si>
    <t>а</t>
  </si>
  <si>
    <t>Ааа</t>
  </si>
  <si>
    <t>Прд</t>
  </si>
  <si>
    <t>Куэ</t>
  </si>
  <si>
    <t>Ржд</t>
  </si>
  <si>
    <t>Шнг</t>
  </si>
  <si>
    <t>Кмс</t>
  </si>
  <si>
    <t>Мбж</t>
  </si>
  <si>
    <t>Ждл</t>
  </si>
  <si>
    <t>Нгш</t>
  </si>
  <si>
    <t>Цук</t>
  </si>
  <si>
    <t>Чсм</t>
  </si>
  <si>
    <t>Ячс</t>
  </si>
  <si>
    <t>Ясм</t>
  </si>
  <si>
    <t>Тим</t>
  </si>
  <si>
    <t>Вач</t>
  </si>
  <si>
    <t xml:space="preserve">Дер      </t>
  </si>
  <si>
    <t>Але</t>
  </si>
  <si>
    <t>Ани</t>
  </si>
  <si>
    <t>Бая</t>
  </si>
  <si>
    <t>Жел</t>
  </si>
  <si>
    <t>Ива</t>
  </si>
  <si>
    <t>Мат</t>
  </si>
  <si>
    <t>Каф</t>
  </si>
  <si>
    <t>Исо</t>
  </si>
  <si>
    <t>Кос</t>
  </si>
  <si>
    <t>Бог</t>
  </si>
  <si>
    <t>Ков</t>
  </si>
  <si>
    <t>Сол</t>
  </si>
  <si>
    <t>Вак</t>
  </si>
  <si>
    <t>Уровень МРОТ в соответствии с объемом работ (7800 х гр.4)</t>
  </si>
  <si>
    <t>Наим.Подразделения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</si>
</sst>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\ ;[Red]\-0.00\ "/>
    <numFmt numFmtId="165" formatCode="0.0"/>
  </numFmts>
  <fonts count="29" x14ac:knownFonts="1"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0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3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27" fillId="0" borderId="0"/>
    <xf numFmtId="0" fontId="5" fillId="0" borderId="0"/>
  </cellStyleXfs>
  <cellXfs count="21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/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/>
    <xf numFmtId="0" fontId="8" fillId="0" borderId="0" xfId="0" applyFont="1"/>
    <xf numFmtId="0" fontId="9" fillId="0" borderId="0" xfId="0" applyFont="1"/>
    <xf numFmtId="0" fontId="5" fillId="0" borderId="0" xfId="0" applyFont="1" applyBorder="1" applyAlignment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/>
    <xf numFmtId="164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 applyProtection="1">
      <alignment wrapText="1"/>
    </xf>
    <xf numFmtId="4" fontId="10" fillId="3" borderId="1" xfId="0" applyNumberFormat="1" applyFont="1" applyFill="1" applyBorder="1" applyAlignment="1"/>
    <xf numFmtId="4" fontId="10" fillId="3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left" vertical="center" wrapText="1"/>
    </xf>
    <xf numFmtId="4" fontId="10" fillId="3" borderId="0" xfId="0" applyNumberFormat="1" applyFont="1" applyFill="1" applyAlignment="1">
      <alignment horizontal="center" vertical="center"/>
    </xf>
    <xf numFmtId="4" fontId="23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 applyProtection="1">
      <alignment wrapText="1"/>
    </xf>
    <xf numFmtId="4" fontId="10" fillId="4" borderId="1" xfId="0" applyNumberFormat="1" applyFont="1" applyFill="1" applyBorder="1" applyAlignment="1"/>
    <xf numFmtId="4" fontId="10" fillId="4" borderId="1" xfId="0" applyNumberFormat="1" applyFont="1" applyFill="1" applyBorder="1" applyAlignment="1">
      <alignment horizontal="right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4" fontId="23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left" vertical="center" wrapText="1"/>
    </xf>
    <xf numFmtId="4" fontId="10" fillId="4" borderId="0" xfId="0" applyNumberFormat="1" applyFont="1" applyFill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 applyProtection="1">
      <alignment wrapText="1"/>
    </xf>
    <xf numFmtId="4" fontId="10" fillId="0" borderId="1" xfId="0" applyNumberFormat="1" applyFont="1" applyFill="1" applyBorder="1" applyAlignment="1"/>
    <xf numFmtId="4" fontId="10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/>
    <xf numFmtId="164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wrapText="1"/>
    </xf>
    <xf numFmtId="0" fontId="23" fillId="0" borderId="1" xfId="0" applyFont="1" applyFill="1" applyBorder="1" applyAlignment="1">
      <alignment horizontal="center" vertical="center"/>
    </xf>
    <xf numFmtId="0" fontId="24" fillId="5" borderId="1" xfId="0" applyNumberFormat="1" applyFont="1" applyFill="1" applyBorder="1" applyAlignment="1" applyProtection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wrapText="1"/>
    </xf>
    <xf numFmtId="0" fontId="8" fillId="0" borderId="2" xfId="0" applyNumberFormat="1" applyFont="1" applyFill="1" applyBorder="1" applyAlignment="1" applyProtection="1">
      <alignment wrapText="1"/>
    </xf>
    <xf numFmtId="49" fontId="10" fillId="0" borderId="2" xfId="0" applyNumberFormat="1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0" fillId="0" borderId="1" xfId="0" applyNumberFormat="1" applyFont="1" applyFill="1" applyBorder="1" applyAlignment="1" applyProtection="1">
      <alignment wrapText="1"/>
    </xf>
    <xf numFmtId="0" fontId="13" fillId="0" borderId="0" xfId="0" applyFont="1" applyAlignment="1"/>
    <xf numFmtId="0" fontId="13" fillId="0" borderId="0" xfId="0" applyFont="1" applyFill="1" applyAlignment="1"/>
    <xf numFmtId="0" fontId="2" fillId="0" borderId="0" xfId="0" applyFont="1" applyAlignment="1"/>
    <xf numFmtId="164" fontId="10" fillId="0" borderId="4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0" fontId="11" fillId="0" borderId="0" xfId="0" applyFont="1" applyBorder="1" applyAlignment="1"/>
    <xf numFmtId="165" fontId="0" fillId="0" borderId="0" xfId="0" applyNumberFormat="1"/>
    <xf numFmtId="0" fontId="8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0" fillId="0" borderId="0" xfId="0" applyFont="1" applyFill="1" applyBorder="1" applyAlignment="1"/>
    <xf numFmtId="0" fontId="8" fillId="0" borderId="6" xfId="0" applyFont="1" applyFill="1" applyBorder="1" applyAlignment="1">
      <alignment vertical="center" wrapText="1"/>
    </xf>
    <xf numFmtId="0" fontId="2" fillId="0" borderId="0" xfId="0" applyFont="1" applyBorder="1" applyAlignment="1"/>
    <xf numFmtId="0" fontId="11" fillId="0" borderId="0" xfId="0" applyFont="1" applyBorder="1" applyAlignment="1">
      <alignment vertical="center" wrapText="1"/>
    </xf>
    <xf numFmtId="0" fontId="8" fillId="0" borderId="6" xfId="0" applyNumberFormat="1" applyFont="1" applyFill="1" applyBorder="1" applyAlignment="1" applyProtection="1">
      <alignment wrapText="1"/>
    </xf>
    <xf numFmtId="0" fontId="15" fillId="0" borderId="0" xfId="1" applyFont="1" applyFill="1" applyBorder="1"/>
    <xf numFmtId="4" fontId="15" fillId="0" borderId="6" xfId="1" applyNumberFormat="1" applyFont="1" applyFill="1" applyBorder="1" applyAlignment="1"/>
    <xf numFmtId="2" fontId="15" fillId="0" borderId="6" xfId="1" applyNumberFormat="1" applyFont="1" applyFill="1" applyBorder="1" applyAlignment="1"/>
    <xf numFmtId="0" fontId="2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wrapText="1"/>
    </xf>
    <xf numFmtId="164" fontId="8" fillId="0" borderId="2" xfId="0" applyNumberFormat="1" applyFont="1" applyFill="1" applyBorder="1" applyAlignment="1">
      <alignment vertical="center" wrapText="1"/>
    </xf>
    <xf numFmtId="49" fontId="10" fillId="0" borderId="4" xfId="0" applyNumberFormat="1" applyFont="1" applyFill="1" applyBorder="1" applyAlignment="1"/>
    <xf numFmtId="49" fontId="10" fillId="0" borderId="6" xfId="0" applyNumberFormat="1" applyFont="1" applyFill="1" applyBorder="1" applyAlignment="1"/>
    <xf numFmtId="164" fontId="8" fillId="0" borderId="6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64" fontId="10" fillId="0" borderId="6" xfId="0" applyNumberFormat="1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8" fillId="6" borderId="1" xfId="0" applyNumberFormat="1" applyFont="1" applyFill="1" applyBorder="1" applyAlignment="1" applyProtection="1">
      <alignment wrapText="1"/>
    </xf>
    <xf numFmtId="0" fontId="5" fillId="0" borderId="0" xfId="0" applyFont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25" fillId="0" borderId="0" xfId="1" applyFont="1" applyFill="1" applyBorder="1" applyAlignment="1"/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2" fillId="0" borderId="9" xfId="0" applyFont="1" applyBorder="1" applyAlignment="1">
      <alignment horizontal="left"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5" fontId="18" fillId="0" borderId="1" xfId="0" applyNumberFormat="1" applyFont="1" applyBorder="1" applyAlignment="1">
      <alignment vertical="center" wrapText="1"/>
    </xf>
    <xf numFmtId="0" fontId="15" fillId="6" borderId="1" xfId="0" applyNumberFormat="1" applyFont="1" applyFill="1" applyBorder="1" applyAlignment="1" applyProtection="1">
      <alignment wrapText="1"/>
    </xf>
    <xf numFmtId="2" fontId="15" fillId="6" borderId="6" xfId="1" applyNumberFormat="1" applyFont="1" applyFill="1" applyBorder="1" applyAlignment="1"/>
    <xf numFmtId="4" fontId="15" fillId="6" borderId="6" xfId="1" applyNumberFormat="1" applyFont="1" applyFill="1" applyBorder="1" applyAlignment="1"/>
    <xf numFmtId="0" fontId="5" fillId="6" borderId="0" xfId="0" applyFont="1" applyFill="1"/>
    <xf numFmtId="0" fontId="12" fillId="6" borderId="0" xfId="0" applyFont="1" applyFill="1" applyBorder="1" applyAlignment="1"/>
    <xf numFmtId="0" fontId="16" fillId="6" borderId="16" xfId="0" applyFont="1" applyFill="1" applyBorder="1" applyAlignment="1">
      <alignment vertical="center" wrapText="1"/>
    </xf>
    <xf numFmtId="0" fontId="16" fillId="6" borderId="17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2" fontId="2" fillId="7" borderId="1" xfId="0" applyNumberFormat="1" applyFont="1" applyFill="1" applyBorder="1"/>
    <xf numFmtId="2" fontId="8" fillId="6" borderId="1" xfId="0" applyNumberFormat="1" applyFont="1" applyFill="1" applyBorder="1" applyAlignment="1">
      <alignment vertical="center" wrapText="1"/>
    </xf>
    <xf numFmtId="4" fontId="10" fillId="8" borderId="1" xfId="0" applyNumberFormat="1" applyFont="1" applyFill="1" applyBorder="1" applyAlignment="1">
      <alignment horizontal="center" vertical="center"/>
    </xf>
    <xf numFmtId="4" fontId="10" fillId="9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right" vertical="center"/>
    </xf>
    <xf numFmtId="2" fontId="8" fillId="6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/>
    </xf>
    <xf numFmtId="4" fontId="10" fillId="8" borderId="1" xfId="0" applyNumberFormat="1" applyFont="1" applyFill="1" applyBorder="1" applyAlignment="1">
      <alignment horizontal="right" vertical="center"/>
    </xf>
    <xf numFmtId="2" fontId="5" fillId="6" borderId="0" xfId="0" applyNumberFormat="1" applyFont="1" applyFill="1" applyAlignment="1">
      <alignment horizontal="center" vertical="center" wrapText="1"/>
    </xf>
    <xf numFmtId="0" fontId="15" fillId="6" borderId="6" xfId="1" applyNumberFormat="1" applyFont="1" applyFill="1" applyBorder="1" applyAlignment="1" applyProtection="1">
      <alignment wrapText="1"/>
    </xf>
    <xf numFmtId="0" fontId="10" fillId="2" borderId="1" xfId="0" applyNumberFormat="1" applyFont="1" applyFill="1" applyBorder="1" applyAlignment="1" applyProtection="1">
      <alignment horizontal="center" wrapText="1"/>
    </xf>
    <xf numFmtId="4" fontId="11" fillId="0" borderId="0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 wrapText="1"/>
    </xf>
    <xf numFmtId="0" fontId="27" fillId="0" borderId="6" xfId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/>
    </xf>
    <xf numFmtId="0" fontId="28" fillId="0" borderId="6" xfId="1" applyFont="1" applyFill="1" applyBorder="1" applyAlignment="1">
      <alignment horizontal="center" vertical="center" wrapText="1"/>
    </xf>
    <xf numFmtId="0" fontId="27" fillId="0" borderId="9" xfId="1" applyFill="1" applyBorder="1" applyAlignment="1">
      <alignment horizontal="center" vertical="center" wrapText="1"/>
    </xf>
    <xf numFmtId="0" fontId="27" fillId="0" borderId="10" xfId="1" applyFill="1" applyBorder="1" applyAlignment="1">
      <alignment horizontal="center" vertical="center" wrapText="1"/>
    </xf>
    <xf numFmtId="0" fontId="27" fillId="0" borderId="11" xfId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9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81"/>
  <sheetViews>
    <sheetView view="pageBreakPreview" topLeftCell="A15" zoomScale="80" zoomScaleNormal="90" zoomScaleSheetLayoutView="80" workbookViewId="0">
      <pane xSplit="5" topLeftCell="I1" activePane="topRight" state="frozen"/>
      <selection activeCell="B4" sqref="B4"/>
      <selection pane="topRight" activeCell="O87" sqref="O87"/>
    </sheetView>
  </sheetViews>
  <sheetFormatPr defaultRowHeight="18.75" x14ac:dyDescent="0.3"/>
  <cols>
    <col min="1" max="1" width="4.140625" style="1" customWidth="1"/>
    <col min="2" max="2" width="18.28515625" style="153" customWidth="1"/>
    <col min="3" max="3" width="21.140625" style="154" customWidth="1"/>
    <col min="4" max="4" width="3" style="2" customWidth="1"/>
    <col min="5" max="5" width="9.140625" style="5"/>
    <col min="6" max="6" width="12.28515625" style="6" customWidth="1"/>
    <col min="7" max="7" width="9" style="4" customWidth="1"/>
    <col min="8" max="8" width="4.42578125" style="7" customWidth="1"/>
    <col min="9" max="9" width="10.7109375" style="3" customWidth="1"/>
    <col min="10" max="10" width="3.5703125" style="7" customWidth="1"/>
    <col min="11" max="11" width="8.7109375" style="3" customWidth="1"/>
    <col min="12" max="12" width="14.140625" style="3" customWidth="1"/>
    <col min="13" max="13" width="5.140625" style="8" customWidth="1"/>
    <col min="14" max="14" width="5.140625" style="9" hidden="1" customWidth="1"/>
    <col min="15" max="15" width="9.7109375" style="9" customWidth="1"/>
    <col min="16" max="16" width="10.7109375" style="200" customWidth="1"/>
    <col min="17" max="16384" width="9.140625" style="10"/>
  </cols>
  <sheetData>
    <row r="1" spans="1:19" ht="20.25" x14ac:dyDescent="0.3">
      <c r="A1" s="11"/>
      <c r="B1" s="112"/>
      <c r="C1" s="12"/>
      <c r="D1" s="13"/>
      <c r="E1" s="11"/>
      <c r="F1" s="15"/>
      <c r="G1" s="10"/>
      <c r="H1" s="10"/>
      <c r="I1" s="10"/>
      <c r="J1" s="10"/>
      <c r="L1" s="10"/>
      <c r="M1" s="11"/>
      <c r="N1" s="10"/>
      <c r="O1" s="10"/>
      <c r="P1" s="183"/>
    </row>
    <row r="2" spans="1:19" x14ac:dyDescent="0.3">
      <c r="A2" s="11"/>
      <c r="B2" s="112"/>
      <c r="C2" s="12"/>
      <c r="D2" s="13"/>
      <c r="E2" s="11"/>
      <c r="F2" s="10"/>
      <c r="G2" s="10"/>
      <c r="H2" s="10"/>
      <c r="I2" s="10"/>
      <c r="J2" s="17"/>
      <c r="K2" s="17"/>
      <c r="L2" s="14"/>
      <c r="M2" s="18"/>
      <c r="N2" s="14"/>
      <c r="O2" s="10"/>
      <c r="P2" s="183"/>
    </row>
    <row r="3" spans="1:19" ht="20.25" x14ac:dyDescent="0.3">
      <c r="A3" s="11"/>
      <c r="B3" s="112"/>
      <c r="C3" s="12"/>
      <c r="D3" s="19" t="s">
        <v>0</v>
      </c>
      <c r="E3" s="18"/>
      <c r="F3" s="10"/>
      <c r="H3" s="10"/>
      <c r="I3" s="10"/>
      <c r="K3" s="15"/>
      <c r="L3" s="203"/>
      <c r="M3" s="203"/>
      <c r="N3" s="14"/>
      <c r="O3" s="15"/>
      <c r="P3" s="184"/>
    </row>
    <row r="4" spans="1:19" ht="20.25" x14ac:dyDescent="0.3">
      <c r="A4" s="11"/>
      <c r="B4" s="112"/>
      <c r="C4" s="12"/>
      <c r="D4" s="19" t="s">
        <v>1</v>
      </c>
      <c r="E4" s="18"/>
      <c r="F4" s="13"/>
      <c r="G4" s="10"/>
      <c r="H4" s="10"/>
      <c r="I4" s="10"/>
      <c r="J4" s="15"/>
      <c r="K4" s="15"/>
      <c r="L4" s="15"/>
      <c r="M4" s="20"/>
      <c r="N4" s="17"/>
      <c r="O4" s="10"/>
      <c r="P4" s="183"/>
    </row>
    <row r="5" spans="1:19" ht="22.5" x14ac:dyDescent="0.3">
      <c r="A5" s="11"/>
      <c r="B5" s="110"/>
      <c r="C5" s="21"/>
      <c r="D5" s="205" t="s">
        <v>2</v>
      </c>
      <c r="E5" s="205"/>
      <c r="F5" s="119"/>
      <c r="H5" s="10"/>
      <c r="I5" s="10"/>
      <c r="J5" s="15"/>
      <c r="L5" s="15"/>
      <c r="M5" s="20"/>
      <c r="N5" s="17"/>
      <c r="O5" s="10"/>
      <c r="P5" s="183"/>
    </row>
    <row r="6" spans="1:19" ht="20.25" x14ac:dyDescent="0.3">
      <c r="A6" s="11"/>
      <c r="B6" s="148"/>
      <c r="C6" s="149"/>
      <c r="D6" s="204"/>
      <c r="E6" s="204"/>
      <c r="F6" s="127"/>
      <c r="G6" s="10"/>
      <c r="H6" s="10"/>
      <c r="I6" s="10"/>
      <c r="J6" s="10"/>
      <c r="K6" s="17"/>
      <c r="L6" s="14"/>
      <c r="M6" s="18"/>
      <c r="N6" s="14"/>
      <c r="O6" s="10"/>
      <c r="P6" s="183"/>
    </row>
    <row r="7" spans="1:19" x14ac:dyDescent="0.3">
      <c r="A7" s="11"/>
      <c r="B7" s="126"/>
      <c r="C7" s="22"/>
      <c r="D7" s="206" t="s">
        <v>3</v>
      </c>
      <c r="E7" s="206"/>
      <c r="F7" s="16"/>
      <c r="G7" s="10"/>
      <c r="H7" s="10"/>
      <c r="I7" s="10"/>
      <c r="J7" s="10"/>
      <c r="K7" s="17"/>
      <c r="L7" s="14"/>
      <c r="M7" s="18"/>
      <c r="N7" s="14"/>
      <c r="O7" s="10"/>
      <c r="P7" s="183"/>
    </row>
    <row r="8" spans="1:19" x14ac:dyDescent="0.3">
      <c r="A8" s="11"/>
      <c r="B8" s="112"/>
      <c r="C8" s="12"/>
      <c r="D8" s="10"/>
      <c r="E8" s="11"/>
      <c r="F8" s="10"/>
      <c r="G8" s="10"/>
      <c r="H8" s="10"/>
      <c r="I8" s="10"/>
      <c r="J8" s="10"/>
      <c r="K8" s="10"/>
      <c r="L8" s="10"/>
      <c r="M8" s="11"/>
      <c r="N8" s="10"/>
      <c r="O8" s="10"/>
      <c r="P8" s="183"/>
    </row>
    <row r="9" spans="1:19" ht="20.25" x14ac:dyDescent="0.3">
      <c r="A9" s="11"/>
      <c r="B9" s="110"/>
      <c r="C9" s="21"/>
      <c r="D9" s="207" t="s">
        <v>63</v>
      </c>
      <c r="E9" s="207"/>
      <c r="F9" s="120"/>
      <c r="G9" s="10"/>
      <c r="H9" s="10"/>
      <c r="I9" s="10"/>
      <c r="J9" s="10"/>
      <c r="K9" s="10"/>
      <c r="L9" s="10"/>
      <c r="M9" s="11"/>
      <c r="N9" s="10"/>
      <c r="O9" s="10"/>
      <c r="P9" s="183"/>
    </row>
    <row r="10" spans="1:19" s="107" customFormat="1" x14ac:dyDescent="0.3">
      <c r="A10" s="108"/>
      <c r="B10" s="111"/>
      <c r="C10" s="123"/>
      <c r="D10" s="124"/>
      <c r="E10" s="124"/>
      <c r="F10" s="124"/>
      <c r="M10" s="108"/>
      <c r="P10" s="183"/>
    </row>
    <row r="11" spans="1:19" ht="27" customHeight="1" x14ac:dyDescent="0.3">
      <c r="A11" s="161" t="s">
        <v>4</v>
      </c>
      <c r="B11" s="163"/>
      <c r="C11" s="166" t="s">
        <v>6</v>
      </c>
      <c r="D11" s="167" t="s">
        <v>7</v>
      </c>
      <c r="E11" s="157" t="s">
        <v>8</v>
      </c>
      <c r="F11" s="169"/>
      <c r="G11" s="169"/>
      <c r="H11" s="169"/>
      <c r="I11" s="169"/>
      <c r="J11" s="169"/>
      <c r="K11" s="170"/>
      <c r="L11" s="168" t="s">
        <v>9</v>
      </c>
      <c r="M11" s="157" t="s">
        <v>10</v>
      </c>
      <c r="N11" s="157"/>
      <c r="O11" s="171" t="s">
        <v>49</v>
      </c>
      <c r="P11" s="185"/>
      <c r="Q11"/>
      <c r="R11"/>
      <c r="S11"/>
    </row>
    <row r="12" spans="1:19" ht="20.25" customHeight="1" x14ac:dyDescent="0.25">
      <c r="A12" s="161"/>
      <c r="B12" s="164"/>
      <c r="C12" s="166"/>
      <c r="D12" s="167"/>
      <c r="E12" s="157"/>
      <c r="F12" s="157"/>
      <c r="G12" s="174" t="s">
        <v>13</v>
      </c>
      <c r="H12" s="172" t="s">
        <v>14</v>
      </c>
      <c r="I12" s="173"/>
      <c r="J12" s="172" t="s">
        <v>15</v>
      </c>
      <c r="K12" s="173"/>
      <c r="L12" s="168"/>
      <c r="M12" s="157" t="s">
        <v>11</v>
      </c>
      <c r="N12" s="157" t="s">
        <v>12</v>
      </c>
      <c r="O12" s="175"/>
      <c r="P12" s="186"/>
      <c r="Q12"/>
      <c r="R12"/>
      <c r="S12"/>
    </row>
    <row r="13" spans="1:19" ht="78.75" x14ac:dyDescent="0.25">
      <c r="A13" s="161"/>
      <c r="B13" s="164"/>
      <c r="C13" s="166"/>
      <c r="D13" s="167"/>
      <c r="E13" s="157"/>
      <c r="F13" s="157"/>
      <c r="G13" s="178"/>
      <c r="H13" s="176"/>
      <c r="I13" s="177"/>
      <c r="J13" s="176"/>
      <c r="K13" s="177"/>
      <c r="L13" s="168"/>
      <c r="M13" s="157"/>
      <c r="N13" s="157"/>
      <c r="O13" s="24" t="s">
        <v>16</v>
      </c>
      <c r="P13" s="187" t="s">
        <v>17</v>
      </c>
      <c r="Q13"/>
      <c r="R13"/>
      <c r="S13"/>
    </row>
    <row r="14" spans="1:19" s="11" customFormat="1" ht="114.75" customHeight="1" x14ac:dyDescent="0.25">
      <c r="A14" s="161"/>
      <c r="B14" s="165" t="s">
        <v>5</v>
      </c>
      <c r="C14" s="166"/>
      <c r="D14" s="167"/>
      <c r="E14" s="157" t="s">
        <v>19</v>
      </c>
      <c r="F14" s="157" t="s">
        <v>50</v>
      </c>
      <c r="G14" s="157" t="s">
        <v>20</v>
      </c>
      <c r="H14" s="157" t="s">
        <v>18</v>
      </c>
      <c r="I14" s="157" t="s">
        <v>51</v>
      </c>
      <c r="J14" s="157" t="s">
        <v>18</v>
      </c>
      <c r="K14" s="157" t="s">
        <v>52</v>
      </c>
      <c r="L14" s="157" t="s">
        <v>53</v>
      </c>
      <c r="M14" s="157"/>
      <c r="N14" s="157"/>
      <c r="O14" s="179">
        <v>7800</v>
      </c>
      <c r="P14" s="188" t="s">
        <v>54</v>
      </c>
      <c r="Q14"/>
      <c r="R14"/>
      <c r="S14"/>
    </row>
    <row r="15" spans="1:19" s="11" customFormat="1" ht="12.75" customHeight="1" x14ac:dyDescent="0.25">
      <c r="A15" s="159"/>
      <c r="B15" s="162"/>
      <c r="C15" s="160"/>
      <c r="D15" s="16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79"/>
      <c r="P15" s="189">
        <v>1</v>
      </c>
      <c r="Q15"/>
      <c r="R15"/>
      <c r="S15"/>
    </row>
    <row r="16" spans="1:19" s="5" customFormat="1" ht="12.75" x14ac:dyDescent="0.2">
      <c r="A16" s="25" t="s">
        <v>65</v>
      </c>
      <c r="B16" s="150" t="s">
        <v>21</v>
      </c>
      <c r="C16" s="151" t="s">
        <v>22</v>
      </c>
      <c r="D16" s="26" t="s">
        <v>23</v>
      </c>
      <c r="E16" s="26">
        <v>6</v>
      </c>
      <c r="F16" s="26">
        <v>22</v>
      </c>
      <c r="G16" s="26">
        <v>23</v>
      </c>
      <c r="H16" s="26">
        <v>24</v>
      </c>
      <c r="I16" s="26">
        <v>25</v>
      </c>
      <c r="J16" s="26">
        <v>26</v>
      </c>
      <c r="K16" s="26">
        <v>27</v>
      </c>
      <c r="L16" s="26">
        <v>31</v>
      </c>
      <c r="M16" s="26">
        <v>32</v>
      </c>
      <c r="N16" s="26">
        <v>33</v>
      </c>
      <c r="O16" s="26">
        <v>34</v>
      </c>
      <c r="P16" s="190">
        <v>35</v>
      </c>
      <c r="Q16" s="121" t="s">
        <v>96</v>
      </c>
      <c r="R16" s="121"/>
      <c r="S16" s="121"/>
    </row>
    <row r="17" spans="1:19" s="37" customFormat="1" ht="19.5" x14ac:dyDescent="0.3">
      <c r="A17" s="27"/>
      <c r="B17" s="208" t="s">
        <v>24</v>
      </c>
      <c r="C17" s="208"/>
      <c r="D17" s="28"/>
      <c r="E17" s="30"/>
      <c r="F17" s="31"/>
      <c r="G17" s="29"/>
      <c r="H17" s="30"/>
      <c r="I17" s="31"/>
      <c r="J17" s="30"/>
      <c r="K17" s="31"/>
      <c r="L17" s="33"/>
      <c r="M17" s="34"/>
      <c r="N17" s="35"/>
      <c r="O17" s="36"/>
      <c r="P17" s="191"/>
      <c r="Q17" t="str">
        <f>IF(ISBLANK(C17),B17,Q16)</f>
        <v>Общебольничный персонал</v>
      </c>
      <c r="R17"/>
      <c r="S17"/>
    </row>
    <row r="18" spans="1:19" s="45" customFormat="1" ht="31.5" x14ac:dyDescent="0.25">
      <c r="A18" s="38"/>
      <c r="B18" s="152"/>
      <c r="C18" s="91" t="s">
        <v>26</v>
      </c>
      <c r="D18" s="39"/>
      <c r="E18" s="105"/>
      <c r="F18" s="113"/>
      <c r="G18" s="43"/>
      <c r="H18" s="43"/>
      <c r="I18" s="40"/>
      <c r="J18" s="43"/>
      <c r="K18" s="40"/>
      <c r="L18" s="41"/>
      <c r="M18" s="44"/>
      <c r="N18" s="43"/>
      <c r="O18" s="42"/>
      <c r="P18" s="192"/>
      <c r="Q18" t="str">
        <f t="shared" ref="Q18:Q81" si="0">IF(ISBLANK(C18),B18,Q17)</f>
        <v>Общебольничный персонал</v>
      </c>
    </row>
    <row r="19" spans="1:19" s="45" customFormat="1" ht="31.5" x14ac:dyDescent="0.25">
      <c r="A19" s="38">
        <v>24</v>
      </c>
      <c r="B19" s="92" t="s">
        <v>91</v>
      </c>
      <c r="C19" s="92" t="s">
        <v>27</v>
      </c>
      <c r="D19" s="39"/>
      <c r="E19" s="23">
        <v>1</v>
      </c>
      <c r="F19" s="41">
        <v>1817</v>
      </c>
      <c r="G19" s="43"/>
      <c r="H19" s="43"/>
      <c r="I19" s="40">
        <v>0</v>
      </c>
      <c r="J19" s="50"/>
      <c r="K19" s="40">
        <v>0</v>
      </c>
      <c r="L19" s="41">
        <v>13082.4</v>
      </c>
      <c r="M19" s="44">
        <v>1</v>
      </c>
      <c r="N19" s="43"/>
      <c r="O19" s="42">
        <f t="shared" ref="O19:O25" si="1">$O$14</f>
        <v>7800</v>
      </c>
      <c r="P19" s="192">
        <f t="shared" ref="P19:P25" si="2">ROUND(IF(O19*E19&lt;(L19*$P$15),0,O19*E19-(L19*$P$15)),2)</f>
        <v>0</v>
      </c>
      <c r="Q19" t="str">
        <f t="shared" si="0"/>
        <v>Общебольничный персонал</v>
      </c>
    </row>
    <row r="20" spans="1:19" s="45" customFormat="1" ht="30" x14ac:dyDescent="0.25">
      <c r="A20" s="38">
        <v>2</v>
      </c>
      <c r="B20" s="92" t="s">
        <v>92</v>
      </c>
      <c r="C20" s="99" t="s">
        <v>29</v>
      </c>
      <c r="D20" s="39"/>
      <c r="E20" s="23">
        <v>1</v>
      </c>
      <c r="F20" s="41">
        <v>0</v>
      </c>
      <c r="G20" s="43"/>
      <c r="H20" s="43"/>
      <c r="I20" s="40">
        <v>0</v>
      </c>
      <c r="J20" s="50"/>
      <c r="K20" s="40">
        <v>0</v>
      </c>
      <c r="L20" s="41">
        <v>6799.68</v>
      </c>
      <c r="M20" s="44">
        <v>1</v>
      </c>
      <c r="N20" s="43"/>
      <c r="O20" s="42">
        <f t="shared" si="1"/>
        <v>7800</v>
      </c>
      <c r="P20" s="192">
        <f t="shared" si="2"/>
        <v>1000.32</v>
      </c>
      <c r="Q20" t="str">
        <f t="shared" si="0"/>
        <v>Общебольничный персонал</v>
      </c>
    </row>
    <row r="21" spans="1:19" s="45" customFormat="1" ht="30" x14ac:dyDescent="0.25">
      <c r="A21" s="38">
        <v>2</v>
      </c>
      <c r="B21" s="92" t="s">
        <v>92</v>
      </c>
      <c r="C21" s="99" t="s">
        <v>29</v>
      </c>
      <c r="D21" s="39"/>
      <c r="E21" s="23">
        <v>0.5</v>
      </c>
      <c r="F21" s="41">
        <v>0</v>
      </c>
      <c r="G21" s="43"/>
      <c r="H21" s="43"/>
      <c r="I21" s="40">
        <v>0</v>
      </c>
      <c r="J21" s="50"/>
      <c r="K21" s="40">
        <v>0</v>
      </c>
      <c r="L21" s="41">
        <v>3399.84</v>
      </c>
      <c r="M21" s="44">
        <v>2</v>
      </c>
      <c r="N21" s="43"/>
      <c r="O21" s="42">
        <f t="shared" si="1"/>
        <v>7800</v>
      </c>
      <c r="P21" s="192">
        <f t="shared" si="2"/>
        <v>500.16</v>
      </c>
      <c r="Q21" t="str">
        <f t="shared" si="0"/>
        <v>Общебольничный персонал</v>
      </c>
    </row>
    <row r="22" spans="1:19" s="45" customFormat="1" ht="31.5" x14ac:dyDescent="0.25">
      <c r="A22" s="38">
        <v>2</v>
      </c>
      <c r="B22" s="92" t="s">
        <v>93</v>
      </c>
      <c r="C22" s="92" t="s">
        <v>28</v>
      </c>
      <c r="D22" s="39"/>
      <c r="E22" s="23">
        <v>1</v>
      </c>
      <c r="F22" s="41">
        <v>1322.2</v>
      </c>
      <c r="G22" s="43"/>
      <c r="H22" s="43"/>
      <c r="I22" s="40">
        <v>0</v>
      </c>
      <c r="J22" s="50"/>
      <c r="K22" s="40">
        <v>0</v>
      </c>
      <c r="L22" s="41">
        <v>10511.49</v>
      </c>
      <c r="M22" s="44">
        <v>1</v>
      </c>
      <c r="N22" s="43"/>
      <c r="O22" s="42">
        <f t="shared" si="1"/>
        <v>7800</v>
      </c>
      <c r="P22" s="192">
        <f t="shared" si="2"/>
        <v>0</v>
      </c>
      <c r="Q22" t="str">
        <f t="shared" si="0"/>
        <v>Общебольничный персонал</v>
      </c>
    </row>
    <row r="23" spans="1:19" s="45" customFormat="1" ht="31.5" x14ac:dyDescent="0.25">
      <c r="A23" s="38">
        <v>2</v>
      </c>
      <c r="B23" s="92" t="s">
        <v>93</v>
      </c>
      <c r="C23" s="92" t="s">
        <v>28</v>
      </c>
      <c r="D23" s="39"/>
      <c r="E23" s="23">
        <v>0.5</v>
      </c>
      <c r="F23" s="41">
        <v>661.1</v>
      </c>
      <c r="G23" s="43"/>
      <c r="H23" s="43"/>
      <c r="I23" s="40">
        <v>0</v>
      </c>
      <c r="J23" s="50"/>
      <c r="K23" s="40">
        <v>0</v>
      </c>
      <c r="L23" s="41">
        <v>5255.75</v>
      </c>
      <c r="M23" s="44">
        <v>1</v>
      </c>
      <c r="N23" s="43"/>
      <c r="O23" s="42">
        <f t="shared" si="1"/>
        <v>7800</v>
      </c>
      <c r="P23" s="192">
        <f t="shared" si="2"/>
        <v>0</v>
      </c>
      <c r="Q23" t="str">
        <f t="shared" si="0"/>
        <v>Общебольничный персонал</v>
      </c>
    </row>
    <row r="24" spans="1:19" s="45" customFormat="1" ht="25.5" customHeight="1" x14ac:dyDescent="0.25">
      <c r="A24" s="38">
        <v>2</v>
      </c>
      <c r="B24" s="92" t="s">
        <v>94</v>
      </c>
      <c r="C24" s="92" t="s">
        <v>55</v>
      </c>
      <c r="D24" s="39"/>
      <c r="E24" s="23">
        <v>0.5</v>
      </c>
      <c r="F24" s="41">
        <v>330.55</v>
      </c>
      <c r="G24" s="43"/>
      <c r="H24" s="43"/>
      <c r="I24" s="40">
        <v>0</v>
      </c>
      <c r="J24" s="50"/>
      <c r="K24" s="40">
        <v>0</v>
      </c>
      <c r="L24" s="41">
        <v>4528.54</v>
      </c>
      <c r="M24" s="44">
        <v>5</v>
      </c>
      <c r="N24" s="43"/>
      <c r="O24" s="42">
        <f t="shared" si="1"/>
        <v>7800</v>
      </c>
      <c r="P24" s="192">
        <f t="shared" si="2"/>
        <v>0</v>
      </c>
      <c r="Q24" t="str">
        <f t="shared" si="0"/>
        <v>Общебольничный персонал</v>
      </c>
    </row>
    <row r="25" spans="1:19" s="45" customFormat="1" ht="31.5" x14ac:dyDescent="0.25">
      <c r="A25" s="38">
        <v>2</v>
      </c>
      <c r="B25" s="92" t="s">
        <v>85</v>
      </c>
      <c r="C25" s="92" t="s">
        <v>30</v>
      </c>
      <c r="D25" s="39"/>
      <c r="E25" s="23">
        <v>1</v>
      </c>
      <c r="F25" s="41">
        <v>0</v>
      </c>
      <c r="G25" s="43"/>
      <c r="H25" s="43"/>
      <c r="I25" s="40">
        <v>0</v>
      </c>
      <c r="J25" s="50"/>
      <c r="K25" s="40">
        <v>0</v>
      </c>
      <c r="L25" s="41">
        <v>8330.27</v>
      </c>
      <c r="M25" s="44">
        <v>1</v>
      </c>
      <c r="N25" s="43"/>
      <c r="O25" s="42">
        <f t="shared" si="1"/>
        <v>7800</v>
      </c>
      <c r="P25" s="192">
        <f t="shared" si="2"/>
        <v>0</v>
      </c>
      <c r="Q25" t="str">
        <f t="shared" si="0"/>
        <v>Общебольничный персонал</v>
      </c>
    </row>
    <row r="26" spans="1:19" s="63" customFormat="1" ht="31.5" x14ac:dyDescent="0.25">
      <c r="A26" s="57"/>
      <c r="B26" s="58"/>
      <c r="C26" s="58" t="s">
        <v>31</v>
      </c>
      <c r="D26" s="59"/>
      <c r="E26" s="61">
        <v>5.5</v>
      </c>
      <c r="F26" s="61">
        <v>4130.8499999999995</v>
      </c>
      <c r="G26" s="62"/>
      <c r="H26" s="61"/>
      <c r="I26" s="61">
        <v>0</v>
      </c>
      <c r="J26" s="61"/>
      <c r="K26" s="61">
        <v>0</v>
      </c>
      <c r="L26" s="61">
        <v>51907.97</v>
      </c>
      <c r="M26" s="55"/>
      <c r="N26" s="56"/>
      <c r="O26" s="61"/>
      <c r="P26" s="193">
        <f>SUM(P19:P25)</f>
        <v>1500.48</v>
      </c>
      <c r="Q26" t="str">
        <f t="shared" si="0"/>
        <v>Общебольничный персонал</v>
      </c>
    </row>
    <row r="27" spans="1:19" s="72" customFormat="1" ht="47.25" x14ac:dyDescent="0.25">
      <c r="A27" s="64"/>
      <c r="B27" s="65"/>
      <c r="C27" s="65" t="s">
        <v>32</v>
      </c>
      <c r="D27" s="66"/>
      <c r="E27" s="69">
        <v>5.5</v>
      </c>
      <c r="F27" s="69">
        <v>4130.8499999999995</v>
      </c>
      <c r="G27" s="71"/>
      <c r="H27" s="69"/>
      <c r="I27" s="69">
        <v>0</v>
      </c>
      <c r="J27" s="69"/>
      <c r="K27" s="69">
        <v>0</v>
      </c>
      <c r="L27" s="69">
        <v>51907.97</v>
      </c>
      <c r="M27" s="70"/>
      <c r="N27" s="68"/>
      <c r="O27" s="67"/>
      <c r="P27" s="194">
        <f>P26</f>
        <v>1500.48</v>
      </c>
      <c r="Q27" t="str">
        <f t="shared" si="0"/>
        <v>Общебольничный персонал</v>
      </c>
    </row>
    <row r="28" spans="1:19" s="81" customFormat="1" ht="15.75" x14ac:dyDescent="0.25">
      <c r="A28" s="73"/>
      <c r="B28" s="74"/>
      <c r="C28" s="74" t="s">
        <v>33</v>
      </c>
      <c r="D28" s="75"/>
      <c r="E28" s="78"/>
      <c r="F28" s="78"/>
      <c r="G28" s="80"/>
      <c r="H28" s="78"/>
      <c r="I28" s="78"/>
      <c r="J28" s="78"/>
      <c r="K28" s="78"/>
      <c r="L28" s="78"/>
      <c r="M28" s="79"/>
      <c r="N28" s="77"/>
      <c r="O28" s="76"/>
      <c r="P28" s="195"/>
      <c r="Q28" t="str">
        <f t="shared" si="0"/>
        <v>Общебольничный персонал</v>
      </c>
    </row>
    <row r="29" spans="1:19" s="90" customFormat="1" ht="15.75" x14ac:dyDescent="0.25">
      <c r="A29" s="82"/>
      <c r="B29" s="202" t="s">
        <v>34</v>
      </c>
      <c r="C29" s="202"/>
      <c r="D29" s="83"/>
      <c r="E29" s="85"/>
      <c r="F29" s="86"/>
      <c r="G29" s="32"/>
      <c r="H29" s="85"/>
      <c r="I29" s="84"/>
      <c r="J29" s="85"/>
      <c r="K29" s="84"/>
      <c r="L29" s="86"/>
      <c r="M29" s="87"/>
      <c r="N29" s="88"/>
      <c r="O29" s="89"/>
      <c r="P29" s="196"/>
      <c r="Q29" t="str">
        <f t="shared" si="0"/>
        <v>Приемное отделение</v>
      </c>
    </row>
    <row r="30" spans="1:19" s="54" customFormat="1" ht="15.75" x14ac:dyDescent="0.25">
      <c r="A30" s="47"/>
      <c r="B30" s="92"/>
      <c r="C30" s="91" t="s">
        <v>25</v>
      </c>
      <c r="D30" s="48"/>
      <c r="E30" s="50"/>
      <c r="F30" s="51"/>
      <c r="G30" s="46"/>
      <c r="H30" s="50"/>
      <c r="I30" s="49"/>
      <c r="J30" s="50"/>
      <c r="K30" s="49"/>
      <c r="L30" s="51"/>
      <c r="M30" s="44"/>
      <c r="N30" s="23"/>
      <c r="O30" s="52"/>
      <c r="P30" s="197"/>
      <c r="Q30" t="str">
        <f t="shared" si="0"/>
        <v>Приемное отделение</v>
      </c>
    </row>
    <row r="31" spans="1:19" s="45" customFormat="1" ht="45" x14ac:dyDescent="0.25">
      <c r="A31" s="38">
        <v>14</v>
      </c>
      <c r="B31" s="92" t="s">
        <v>88</v>
      </c>
      <c r="C31" s="99" t="s">
        <v>41</v>
      </c>
      <c r="D31" s="39"/>
      <c r="E31" s="23">
        <v>1</v>
      </c>
      <c r="F31" s="41">
        <v>1764.8</v>
      </c>
      <c r="G31" s="43"/>
      <c r="H31" s="43"/>
      <c r="I31" s="40">
        <v>0</v>
      </c>
      <c r="J31" s="43"/>
      <c r="K31" s="40">
        <v>0</v>
      </c>
      <c r="L31" s="41">
        <v>14030.16</v>
      </c>
      <c r="M31" s="44">
        <v>1</v>
      </c>
      <c r="N31" s="43"/>
      <c r="O31" s="42">
        <f>$O$14</f>
        <v>7800</v>
      </c>
      <c r="P31" s="192">
        <f>ROUND(IF(O31*E31&lt;(L31*$P$15),0,O31*E31-(L31*$P$15)),2)</f>
        <v>0</v>
      </c>
      <c r="Q31" t="str">
        <f t="shared" si="0"/>
        <v>Приемное отделение</v>
      </c>
      <c r="R31"/>
      <c r="S31"/>
    </row>
    <row r="32" spans="1:19" s="63" customFormat="1" ht="15.75" x14ac:dyDescent="0.25">
      <c r="A32" s="57"/>
      <c r="B32" s="58"/>
      <c r="C32" s="58" t="s">
        <v>35</v>
      </c>
      <c r="D32" s="59"/>
      <c r="E32" s="61">
        <v>1</v>
      </c>
      <c r="F32" s="61">
        <v>1764.8</v>
      </c>
      <c r="G32" s="62"/>
      <c r="H32" s="61"/>
      <c r="I32" s="61">
        <v>0</v>
      </c>
      <c r="J32" s="61"/>
      <c r="K32" s="61">
        <v>0</v>
      </c>
      <c r="L32" s="61">
        <v>14030.16</v>
      </c>
      <c r="M32" s="55"/>
      <c r="N32" s="56"/>
      <c r="O32" s="61"/>
      <c r="P32" s="193">
        <f>P31</f>
        <v>0</v>
      </c>
      <c r="Q32" t="str">
        <f t="shared" si="0"/>
        <v>Приемное отделение</v>
      </c>
    </row>
    <row r="33" spans="1:17" s="54" customFormat="1" ht="31.5" x14ac:dyDescent="0.25">
      <c r="A33" s="47"/>
      <c r="B33" s="92"/>
      <c r="C33" s="91" t="s">
        <v>26</v>
      </c>
      <c r="D33" s="48"/>
      <c r="E33" s="50"/>
      <c r="F33" s="51"/>
      <c r="G33" s="46"/>
      <c r="H33" s="50"/>
      <c r="I33" s="49"/>
      <c r="J33" s="50"/>
      <c r="K33" s="49"/>
      <c r="L33" s="51"/>
      <c r="M33" s="44"/>
      <c r="N33" s="23"/>
      <c r="O33" s="52"/>
      <c r="P33" s="197"/>
      <c r="Q33" t="str">
        <f t="shared" si="0"/>
        <v>Приемное отделение</v>
      </c>
    </row>
    <row r="34" spans="1:17" s="54" customFormat="1" ht="31.5" x14ac:dyDescent="0.25">
      <c r="A34" s="47">
        <v>2</v>
      </c>
      <c r="B34" s="92" t="s">
        <v>89</v>
      </c>
      <c r="C34" s="92" t="s">
        <v>43</v>
      </c>
      <c r="D34" s="48"/>
      <c r="E34" s="50">
        <v>1</v>
      </c>
      <c r="F34" s="41">
        <v>1452</v>
      </c>
      <c r="G34" s="46"/>
      <c r="H34" s="50"/>
      <c r="I34" s="40">
        <v>0</v>
      </c>
      <c r="J34" s="50"/>
      <c r="K34" s="40">
        <v>0</v>
      </c>
      <c r="L34" s="41">
        <v>10454.4</v>
      </c>
      <c r="M34" s="44">
        <v>1</v>
      </c>
      <c r="N34" s="23"/>
      <c r="O34" s="42">
        <f>$O$14</f>
        <v>7800</v>
      </c>
      <c r="P34" s="192">
        <f>ROUND(IF(O34*E34&lt;(L34*$P$15),0,O34*E34-(L34*$P$15)),2)</f>
        <v>0</v>
      </c>
      <c r="Q34" t="str">
        <f t="shared" si="0"/>
        <v>Приемное отделение</v>
      </c>
    </row>
    <row r="35" spans="1:17" s="54" customFormat="1" ht="31.5" x14ac:dyDescent="0.25">
      <c r="A35" s="47">
        <v>2</v>
      </c>
      <c r="B35" s="92" t="s">
        <v>82</v>
      </c>
      <c r="C35" s="92" t="s">
        <v>28</v>
      </c>
      <c r="D35" s="48"/>
      <c r="E35" s="50">
        <v>1</v>
      </c>
      <c r="F35" s="41">
        <v>991.65</v>
      </c>
      <c r="G35" s="43"/>
      <c r="H35" s="43"/>
      <c r="I35" s="40">
        <v>0</v>
      </c>
      <c r="J35" s="50"/>
      <c r="K35" s="40">
        <v>0</v>
      </c>
      <c r="L35" s="41">
        <v>10180.94</v>
      </c>
      <c r="M35" s="44">
        <v>1</v>
      </c>
      <c r="N35" s="23"/>
      <c r="O35" s="42">
        <f>$O$14</f>
        <v>7800</v>
      </c>
      <c r="P35" s="192">
        <f>ROUND(IF(O35*E35&lt;(L35*$P$15),0,O35*E35-(L35*$P$15)),2)</f>
        <v>0</v>
      </c>
      <c r="Q35" t="str">
        <f t="shared" si="0"/>
        <v>Приемное отделение</v>
      </c>
    </row>
    <row r="36" spans="1:17" s="54" customFormat="1" ht="31.5" x14ac:dyDescent="0.25">
      <c r="A36" s="47">
        <v>2</v>
      </c>
      <c r="B36" s="92" t="s">
        <v>82</v>
      </c>
      <c r="C36" s="92" t="s">
        <v>28</v>
      </c>
      <c r="D36" s="48"/>
      <c r="E36" s="50">
        <v>0.25</v>
      </c>
      <c r="F36" s="41">
        <v>247.91</v>
      </c>
      <c r="G36" s="43"/>
      <c r="H36" s="43"/>
      <c r="I36" s="40">
        <v>0</v>
      </c>
      <c r="J36" s="50"/>
      <c r="K36" s="40">
        <v>0</v>
      </c>
      <c r="L36" s="41">
        <v>2545.23</v>
      </c>
      <c r="M36" s="44">
        <v>2</v>
      </c>
      <c r="N36" s="23"/>
      <c r="O36" s="42">
        <f>$O$14</f>
        <v>7800</v>
      </c>
      <c r="P36" s="192">
        <f>ROUND(IF(O36*E36&lt;(L36*$P$15),0,O36*E36-(L36*$P$15)),2)</f>
        <v>0</v>
      </c>
      <c r="Q36" t="str">
        <f t="shared" si="0"/>
        <v>Приемное отделение</v>
      </c>
    </row>
    <row r="37" spans="1:17" s="54" customFormat="1" ht="31.5" x14ac:dyDescent="0.25">
      <c r="A37" s="47">
        <v>2</v>
      </c>
      <c r="B37" s="92" t="s">
        <v>90</v>
      </c>
      <c r="C37" s="92" t="s">
        <v>28</v>
      </c>
      <c r="D37" s="48"/>
      <c r="E37" s="50">
        <v>0.25</v>
      </c>
      <c r="F37" s="41">
        <v>330.55</v>
      </c>
      <c r="G37" s="43"/>
      <c r="H37" s="43"/>
      <c r="I37" s="40">
        <v>0</v>
      </c>
      <c r="J37" s="50"/>
      <c r="K37" s="40">
        <v>0</v>
      </c>
      <c r="L37" s="41">
        <v>2627.87</v>
      </c>
      <c r="M37" s="44">
        <v>4</v>
      </c>
      <c r="N37" s="23"/>
      <c r="O37" s="42">
        <f>$O$14</f>
        <v>7800</v>
      </c>
      <c r="P37" s="192">
        <f>ROUND(IF(O37*E37&lt;(L37*$P$15),0,O37*E37-(L37*$P$15)),2)</f>
        <v>0</v>
      </c>
      <c r="Q37" t="str">
        <f t="shared" si="0"/>
        <v>Приемное отделение</v>
      </c>
    </row>
    <row r="38" spans="1:17" s="63" customFormat="1" ht="31.5" x14ac:dyDescent="0.25">
      <c r="A38" s="57"/>
      <c r="B38" s="58"/>
      <c r="C38" s="58" t="s">
        <v>31</v>
      </c>
      <c r="D38" s="59"/>
      <c r="E38" s="61">
        <v>6.25</v>
      </c>
      <c r="F38" s="61">
        <v>5005.4100000000008</v>
      </c>
      <c r="G38" s="62"/>
      <c r="H38" s="61"/>
      <c r="I38" s="61">
        <v>0</v>
      </c>
      <c r="J38" s="61"/>
      <c r="K38" s="61">
        <v>0</v>
      </c>
      <c r="L38" s="61">
        <v>61458.26</v>
      </c>
      <c r="M38" s="55"/>
      <c r="N38" s="56"/>
      <c r="O38" s="60"/>
      <c r="P38" s="193">
        <f>SUM(P34:P37)</f>
        <v>0</v>
      </c>
      <c r="Q38" t="str">
        <f t="shared" si="0"/>
        <v>Приемное отделение</v>
      </c>
    </row>
    <row r="39" spans="1:17" s="98" customFormat="1" ht="31.5" x14ac:dyDescent="0.25">
      <c r="A39" s="93"/>
      <c r="B39" s="109"/>
      <c r="C39" s="94" t="s">
        <v>36</v>
      </c>
      <c r="D39" s="48"/>
      <c r="E39" s="95"/>
      <c r="F39" s="95"/>
      <c r="G39" s="96"/>
      <c r="H39" s="95"/>
      <c r="I39" s="95"/>
      <c r="J39" s="95"/>
      <c r="K39" s="95"/>
      <c r="L39" s="95"/>
      <c r="M39" s="44"/>
      <c r="N39" s="97"/>
      <c r="O39" s="53"/>
      <c r="P39" s="198"/>
      <c r="Q39" t="str">
        <f t="shared" si="0"/>
        <v>Приемное отделение</v>
      </c>
    </row>
    <row r="40" spans="1:17" s="54" customFormat="1" ht="15.75" x14ac:dyDescent="0.25">
      <c r="A40" s="47">
        <v>3</v>
      </c>
      <c r="B40" s="92" t="s">
        <v>83</v>
      </c>
      <c r="C40" s="92" t="s">
        <v>37</v>
      </c>
      <c r="D40" s="48"/>
      <c r="E40" s="50">
        <v>1</v>
      </c>
      <c r="F40" s="41">
        <v>0</v>
      </c>
      <c r="G40" s="43"/>
      <c r="H40" s="43"/>
      <c r="I40" s="40">
        <v>0</v>
      </c>
      <c r="J40" s="50"/>
      <c r="K40" s="40">
        <v>0</v>
      </c>
      <c r="L40" s="41">
        <v>7569.94</v>
      </c>
      <c r="M40" s="44">
        <v>1</v>
      </c>
      <c r="N40" s="23"/>
      <c r="O40" s="42">
        <f t="shared" ref="O40:O47" si="3">$O$14</f>
        <v>7800</v>
      </c>
      <c r="P40" s="192">
        <f t="shared" ref="P40:P47" si="4">ROUND(IF(O40*E40&lt;(L40*$P$15),0,O40*E40-(L40*$P$15)),2)</f>
        <v>230.06</v>
      </c>
      <c r="Q40" t="str">
        <f t="shared" si="0"/>
        <v>Приемное отделение</v>
      </c>
    </row>
    <row r="41" spans="1:17" s="54" customFormat="1" ht="15.75" x14ac:dyDescent="0.25">
      <c r="A41" s="47">
        <v>3</v>
      </c>
      <c r="B41" s="92" t="s">
        <v>83</v>
      </c>
      <c r="C41" s="92" t="s">
        <v>37</v>
      </c>
      <c r="D41" s="48"/>
      <c r="E41" s="50">
        <v>0.5</v>
      </c>
      <c r="F41" s="41">
        <v>0</v>
      </c>
      <c r="G41" s="43"/>
      <c r="H41" s="43"/>
      <c r="I41" s="40">
        <v>0</v>
      </c>
      <c r="J41" s="50"/>
      <c r="K41" s="40">
        <v>0</v>
      </c>
      <c r="L41" s="41">
        <v>3784.97</v>
      </c>
      <c r="M41" s="44">
        <v>2</v>
      </c>
      <c r="N41" s="23"/>
      <c r="O41" s="42">
        <f t="shared" si="3"/>
        <v>7800</v>
      </c>
      <c r="P41" s="192">
        <f t="shared" si="4"/>
        <v>115.03</v>
      </c>
      <c r="Q41" t="str">
        <f t="shared" si="0"/>
        <v>Приемное отделение</v>
      </c>
    </row>
    <row r="42" spans="1:17" s="54" customFormat="1" ht="15.75" x14ac:dyDescent="0.25">
      <c r="A42" s="47">
        <v>3</v>
      </c>
      <c r="B42" s="92" t="s">
        <v>84</v>
      </c>
      <c r="C42" s="92" t="s">
        <v>37</v>
      </c>
      <c r="D42" s="48"/>
      <c r="E42" s="50">
        <v>1</v>
      </c>
      <c r="F42" s="41">
        <v>0</v>
      </c>
      <c r="G42" s="43"/>
      <c r="H42" s="43"/>
      <c r="I42" s="40">
        <v>0</v>
      </c>
      <c r="J42" s="50"/>
      <c r="K42" s="40">
        <v>0</v>
      </c>
      <c r="L42" s="41">
        <v>7134.26</v>
      </c>
      <c r="M42" s="44">
        <v>1</v>
      </c>
      <c r="N42" s="23"/>
      <c r="O42" s="42">
        <f t="shared" si="3"/>
        <v>7800</v>
      </c>
      <c r="P42" s="192">
        <f t="shared" si="4"/>
        <v>665.74</v>
      </c>
      <c r="Q42" t="str">
        <f t="shared" si="0"/>
        <v>Приемное отделение</v>
      </c>
    </row>
    <row r="43" spans="1:17" s="54" customFormat="1" ht="15.75" x14ac:dyDescent="0.25">
      <c r="A43" s="47">
        <v>3</v>
      </c>
      <c r="B43" s="92" t="s">
        <v>85</v>
      </c>
      <c r="C43" s="92" t="s">
        <v>37</v>
      </c>
      <c r="D43" s="48"/>
      <c r="E43" s="50">
        <v>1</v>
      </c>
      <c r="F43" s="41">
        <v>0</v>
      </c>
      <c r="G43" s="43"/>
      <c r="H43" s="43"/>
      <c r="I43" s="40">
        <v>0</v>
      </c>
      <c r="J43" s="50"/>
      <c r="K43" s="40">
        <v>0</v>
      </c>
      <c r="L43" s="41">
        <v>7569.94</v>
      </c>
      <c r="M43" s="44">
        <v>1</v>
      </c>
      <c r="N43" s="23"/>
      <c r="O43" s="42">
        <f t="shared" si="3"/>
        <v>7800</v>
      </c>
      <c r="P43" s="192">
        <f t="shared" si="4"/>
        <v>230.06</v>
      </c>
      <c r="Q43" t="str">
        <f t="shared" si="0"/>
        <v>Приемное отделение</v>
      </c>
    </row>
    <row r="44" spans="1:17" s="54" customFormat="1" ht="15.75" x14ac:dyDescent="0.25">
      <c r="A44" s="47">
        <v>3</v>
      </c>
      <c r="B44" s="92" t="s">
        <v>85</v>
      </c>
      <c r="C44" s="92" t="s">
        <v>37</v>
      </c>
      <c r="D44" s="48"/>
      <c r="E44" s="50">
        <v>0.25</v>
      </c>
      <c r="F44" s="41">
        <v>0</v>
      </c>
      <c r="G44" s="43"/>
      <c r="H44" s="43"/>
      <c r="I44" s="40">
        <v>0</v>
      </c>
      <c r="J44" s="50"/>
      <c r="K44" s="40">
        <v>0</v>
      </c>
      <c r="L44" s="41">
        <v>1892.49</v>
      </c>
      <c r="M44" s="44">
        <v>2</v>
      </c>
      <c r="N44" s="23"/>
      <c r="O44" s="42">
        <f t="shared" si="3"/>
        <v>7800</v>
      </c>
      <c r="P44" s="192">
        <f t="shared" si="4"/>
        <v>57.51</v>
      </c>
      <c r="Q44" t="str">
        <f t="shared" si="0"/>
        <v>Приемное отделение</v>
      </c>
    </row>
    <row r="45" spans="1:17" s="54" customFormat="1" ht="15.75" x14ac:dyDescent="0.25">
      <c r="A45" s="47">
        <v>3</v>
      </c>
      <c r="B45" s="92" t="s">
        <v>85</v>
      </c>
      <c r="C45" s="92" t="s">
        <v>37</v>
      </c>
      <c r="D45" s="48"/>
      <c r="E45" s="50">
        <v>0.25</v>
      </c>
      <c r="F45" s="41">
        <v>0</v>
      </c>
      <c r="G45" s="43"/>
      <c r="H45" s="43"/>
      <c r="I45" s="40">
        <v>0</v>
      </c>
      <c r="J45" s="50"/>
      <c r="K45" s="40">
        <v>0</v>
      </c>
      <c r="L45" s="41">
        <v>1892.49</v>
      </c>
      <c r="M45" s="44">
        <v>2</v>
      </c>
      <c r="N45" s="23"/>
      <c r="O45" s="42">
        <f t="shared" si="3"/>
        <v>7800</v>
      </c>
      <c r="P45" s="192">
        <f t="shared" si="4"/>
        <v>57.51</v>
      </c>
      <c r="Q45" t="str">
        <f t="shared" si="0"/>
        <v>Приемное отделение</v>
      </c>
    </row>
    <row r="46" spans="1:17" s="54" customFormat="1" ht="15.75" x14ac:dyDescent="0.25">
      <c r="A46" s="47">
        <v>3</v>
      </c>
      <c r="B46" s="92" t="s">
        <v>86</v>
      </c>
      <c r="C46" s="92" t="s">
        <v>37</v>
      </c>
      <c r="D46" s="48"/>
      <c r="E46" s="50">
        <v>1</v>
      </c>
      <c r="F46" s="41">
        <v>0</v>
      </c>
      <c r="G46" s="43"/>
      <c r="H46" s="43"/>
      <c r="I46" s="40">
        <v>0</v>
      </c>
      <c r="J46" s="50"/>
      <c r="K46" s="40">
        <v>0</v>
      </c>
      <c r="L46" s="41">
        <v>6262.9</v>
      </c>
      <c r="M46" s="44">
        <v>1</v>
      </c>
      <c r="N46" s="23"/>
      <c r="O46" s="42">
        <f t="shared" si="3"/>
        <v>7800</v>
      </c>
      <c r="P46" s="192">
        <f t="shared" si="4"/>
        <v>1537.1</v>
      </c>
      <c r="Q46" t="str">
        <f t="shared" si="0"/>
        <v>Приемное отделение</v>
      </c>
    </row>
    <row r="47" spans="1:17" s="54" customFormat="1" ht="15.75" x14ac:dyDescent="0.25">
      <c r="A47" s="47">
        <v>3</v>
      </c>
      <c r="B47" s="92" t="s">
        <v>87</v>
      </c>
      <c r="C47" s="92" t="s">
        <v>37</v>
      </c>
      <c r="D47" s="48"/>
      <c r="E47" s="50">
        <v>1</v>
      </c>
      <c r="F47" s="41">
        <v>0</v>
      </c>
      <c r="G47" s="43"/>
      <c r="H47" s="43"/>
      <c r="I47" s="40">
        <v>0</v>
      </c>
      <c r="J47" s="50"/>
      <c r="K47" s="40">
        <v>0</v>
      </c>
      <c r="L47" s="41">
        <v>7569.94</v>
      </c>
      <c r="M47" s="44">
        <v>1</v>
      </c>
      <c r="N47" s="23"/>
      <c r="O47" s="42">
        <f t="shared" si="3"/>
        <v>7800</v>
      </c>
      <c r="P47" s="192">
        <f t="shared" si="4"/>
        <v>230.06</v>
      </c>
      <c r="Q47" t="str">
        <f t="shared" si="0"/>
        <v>Приемное отделение</v>
      </c>
    </row>
    <row r="48" spans="1:17" s="63" customFormat="1" ht="31.5" x14ac:dyDescent="0.25">
      <c r="A48" s="57"/>
      <c r="B48" s="58"/>
      <c r="C48" s="58" t="s">
        <v>38</v>
      </c>
      <c r="D48" s="59"/>
      <c r="E48" s="61">
        <v>6</v>
      </c>
      <c r="F48" s="60">
        <v>0</v>
      </c>
      <c r="G48" s="62"/>
      <c r="H48" s="61"/>
      <c r="I48" s="60">
        <v>0</v>
      </c>
      <c r="J48" s="61"/>
      <c r="K48" s="60">
        <v>0</v>
      </c>
      <c r="L48" s="60">
        <v>43676.93</v>
      </c>
      <c r="M48" s="55"/>
      <c r="N48" s="56"/>
      <c r="O48" s="60"/>
      <c r="P48" s="199">
        <f>SUM(P40:P47)</f>
        <v>3123.07</v>
      </c>
      <c r="Q48" t="str">
        <f t="shared" si="0"/>
        <v>Приемное отделение</v>
      </c>
    </row>
    <row r="49" spans="1:17" s="72" customFormat="1" ht="47.25" x14ac:dyDescent="0.25">
      <c r="A49" s="64"/>
      <c r="B49" s="65"/>
      <c r="C49" s="65" t="s">
        <v>39</v>
      </c>
      <c r="D49" s="66"/>
      <c r="E49" s="69">
        <v>13.25</v>
      </c>
      <c r="F49" s="69">
        <v>6770.2100000000009</v>
      </c>
      <c r="G49" s="71"/>
      <c r="H49" s="69"/>
      <c r="I49" s="69">
        <v>0</v>
      </c>
      <c r="J49" s="69"/>
      <c r="K49" s="69">
        <v>0</v>
      </c>
      <c r="L49" s="69">
        <v>119165.35</v>
      </c>
      <c r="M49" s="70"/>
      <c r="N49" s="68"/>
      <c r="O49" s="67"/>
      <c r="P49" s="194">
        <f>P38+P48+P32</f>
        <v>3123.07</v>
      </c>
      <c r="Q49" t="str">
        <f t="shared" si="0"/>
        <v>Приемное отделение</v>
      </c>
    </row>
    <row r="50" spans="1:17" s="90" customFormat="1" ht="15.75" x14ac:dyDescent="0.25">
      <c r="A50" s="82"/>
      <c r="B50" s="202" t="s">
        <v>40</v>
      </c>
      <c r="C50" s="202"/>
      <c r="D50" s="83"/>
      <c r="E50" s="85"/>
      <c r="F50" s="86"/>
      <c r="G50" s="32"/>
      <c r="H50" s="85"/>
      <c r="I50" s="84"/>
      <c r="J50" s="85"/>
      <c r="K50" s="84"/>
      <c r="L50" s="86"/>
      <c r="M50" s="87"/>
      <c r="N50" s="88"/>
      <c r="O50" s="89"/>
      <c r="P50" s="196"/>
      <c r="Q50" t="str">
        <f t="shared" si="0"/>
        <v>Терапевтическое отделение</v>
      </c>
    </row>
    <row r="51" spans="1:17" s="54" customFormat="1" ht="15.75" x14ac:dyDescent="0.25">
      <c r="A51" s="47"/>
      <c r="B51" s="92"/>
      <c r="C51" s="91" t="s">
        <v>25</v>
      </c>
      <c r="D51" s="48"/>
      <c r="E51" s="50"/>
      <c r="F51" s="51"/>
      <c r="G51" s="46"/>
      <c r="H51" s="50"/>
      <c r="I51" s="49"/>
      <c r="J51" s="50"/>
      <c r="K51" s="49"/>
      <c r="L51" s="51"/>
      <c r="M51" s="44"/>
      <c r="N51" s="23"/>
      <c r="O51" s="52"/>
      <c r="P51" s="197"/>
      <c r="Q51" t="str">
        <f t="shared" si="0"/>
        <v>Терапевтическое отделение</v>
      </c>
    </row>
    <row r="52" spans="1:17" s="54" customFormat="1" ht="45" x14ac:dyDescent="0.25">
      <c r="A52" s="47">
        <v>14</v>
      </c>
      <c r="B52" s="92" t="s">
        <v>80</v>
      </c>
      <c r="C52" s="99" t="s">
        <v>41</v>
      </c>
      <c r="D52" s="48"/>
      <c r="E52" s="115">
        <v>1</v>
      </c>
      <c r="F52" s="41">
        <v>1764.8</v>
      </c>
      <c r="G52" s="43"/>
      <c r="H52" s="43"/>
      <c r="I52" s="40">
        <v>0</v>
      </c>
      <c r="J52" s="50"/>
      <c r="K52" s="40">
        <v>0</v>
      </c>
      <c r="L52" s="41">
        <v>12706.56</v>
      </c>
      <c r="M52" s="44">
        <v>1</v>
      </c>
      <c r="N52" s="23"/>
      <c r="O52" s="42">
        <f>$O$14</f>
        <v>7800</v>
      </c>
      <c r="P52" s="192">
        <f>ROUND(IF(O52*E52&lt;(L52*$P$15),0,O52*E52-(L52*$P$15)),2)</f>
        <v>0</v>
      </c>
      <c r="Q52" t="str">
        <f t="shared" si="0"/>
        <v>Терапевтическое отделение</v>
      </c>
    </row>
    <row r="53" spans="1:17" s="54" customFormat="1" ht="15.75" x14ac:dyDescent="0.25">
      <c r="A53" s="47">
        <v>1</v>
      </c>
      <c r="B53" s="92" t="s">
        <v>81</v>
      </c>
      <c r="C53" s="92" t="s">
        <v>42</v>
      </c>
      <c r="D53" s="48"/>
      <c r="E53" s="50">
        <v>1</v>
      </c>
      <c r="F53" s="41">
        <v>1525.6</v>
      </c>
      <c r="G53" s="43"/>
      <c r="H53" s="43"/>
      <c r="I53" s="40">
        <v>0</v>
      </c>
      <c r="J53" s="50"/>
      <c r="K53" s="40">
        <v>0</v>
      </c>
      <c r="L53" s="41">
        <v>10984.32</v>
      </c>
      <c r="M53" s="44">
        <v>1</v>
      </c>
      <c r="N53" s="23"/>
      <c r="O53" s="42">
        <f>$O$14</f>
        <v>7800</v>
      </c>
      <c r="P53" s="192">
        <f>ROUND(IF(O53*E53&lt;(L53*$P$15),0,O53*E53-(L53*$P$15)),2)</f>
        <v>0</v>
      </c>
      <c r="Q53" t="str">
        <f t="shared" si="0"/>
        <v>Терапевтическое отделение</v>
      </c>
    </row>
    <row r="54" spans="1:17" s="63" customFormat="1" ht="15.75" x14ac:dyDescent="0.25">
      <c r="A54" s="57"/>
      <c r="B54" s="58"/>
      <c r="C54" s="58" t="s">
        <v>35</v>
      </c>
      <c r="D54" s="59"/>
      <c r="E54" s="61">
        <v>4.5</v>
      </c>
      <c r="F54" s="61">
        <v>5578.7999999999993</v>
      </c>
      <c r="G54" s="62"/>
      <c r="H54" s="61"/>
      <c r="I54" s="61">
        <v>0</v>
      </c>
      <c r="J54" s="61"/>
      <c r="K54" s="61">
        <v>0</v>
      </c>
      <c r="L54" s="61">
        <v>49626.080000000002</v>
      </c>
      <c r="M54" s="55"/>
      <c r="N54" s="56"/>
      <c r="O54" s="61"/>
      <c r="P54" s="193">
        <f>SUM(P52:P53)</f>
        <v>0</v>
      </c>
      <c r="Q54" t="str">
        <f t="shared" si="0"/>
        <v>Терапевтическое отделение</v>
      </c>
    </row>
    <row r="55" spans="1:17" s="54" customFormat="1" ht="31.5" x14ac:dyDescent="0.25">
      <c r="A55" s="47"/>
      <c r="B55" s="92"/>
      <c r="C55" s="91" t="s">
        <v>26</v>
      </c>
      <c r="D55" s="48"/>
      <c r="E55" s="50"/>
      <c r="F55" s="51"/>
      <c r="G55" s="46"/>
      <c r="H55" s="50"/>
      <c r="I55" s="49"/>
      <c r="J55" s="50"/>
      <c r="K55" s="49"/>
      <c r="L55" s="51"/>
      <c r="M55" s="44"/>
      <c r="N55" s="23"/>
      <c r="O55" s="52"/>
      <c r="P55" s="197"/>
      <c r="Q55" t="str">
        <f t="shared" si="0"/>
        <v>Терапевтическое отделение</v>
      </c>
    </row>
    <row r="56" spans="1:17" s="54" customFormat="1" ht="31.5" x14ac:dyDescent="0.25">
      <c r="A56" s="47">
        <v>2</v>
      </c>
      <c r="B56" s="92" t="s">
        <v>77</v>
      </c>
      <c r="C56" s="92" t="s">
        <v>43</v>
      </c>
      <c r="D56" s="48"/>
      <c r="E56" s="50">
        <v>1</v>
      </c>
      <c r="F56" s="41">
        <v>1452</v>
      </c>
      <c r="G56" s="43"/>
      <c r="H56" s="43"/>
      <c r="I56" s="40">
        <v>0</v>
      </c>
      <c r="J56" s="50"/>
      <c r="K56" s="40">
        <v>0</v>
      </c>
      <c r="L56" s="41">
        <v>10454.4</v>
      </c>
      <c r="M56" s="44">
        <v>1</v>
      </c>
      <c r="N56" s="23"/>
      <c r="O56" s="42">
        <f>$O$14</f>
        <v>7800</v>
      </c>
      <c r="P56" s="192">
        <f>ROUND(IF(O56*E56&lt;(L56*$P$15),0,O56*E56-(L56*$P$15)),2)</f>
        <v>0</v>
      </c>
      <c r="Q56" t="str">
        <f t="shared" si="0"/>
        <v>Терапевтическое отделение</v>
      </c>
    </row>
    <row r="57" spans="1:17" s="54" customFormat="1" ht="31.5" x14ac:dyDescent="0.25">
      <c r="A57" s="47">
        <v>2</v>
      </c>
      <c r="B57" s="92" t="s">
        <v>78</v>
      </c>
      <c r="C57" s="92" t="s">
        <v>44</v>
      </c>
      <c r="D57" s="48"/>
      <c r="E57" s="50">
        <v>1</v>
      </c>
      <c r="F57" s="41">
        <v>661.1</v>
      </c>
      <c r="G57" s="43"/>
      <c r="H57" s="43"/>
      <c r="I57" s="40">
        <v>0</v>
      </c>
      <c r="J57" s="50"/>
      <c r="K57" s="40">
        <v>0</v>
      </c>
      <c r="L57" s="41">
        <v>8858.74</v>
      </c>
      <c r="M57" s="44">
        <v>1</v>
      </c>
      <c r="N57" s="23"/>
      <c r="O57" s="42">
        <f>$O$14</f>
        <v>7800</v>
      </c>
      <c r="P57" s="192">
        <f>ROUND(IF(O57*E57&lt;(L57*$P$15),0,O57*E57-(L57*$P$15)),2)</f>
        <v>0</v>
      </c>
      <c r="Q57" t="str">
        <f t="shared" si="0"/>
        <v>Терапевтическое отделение</v>
      </c>
    </row>
    <row r="58" spans="1:17" s="54" customFormat="1" ht="31.5" x14ac:dyDescent="0.25">
      <c r="A58" s="47">
        <v>2</v>
      </c>
      <c r="B58" s="92" t="s">
        <v>78</v>
      </c>
      <c r="C58" s="92" t="s">
        <v>44</v>
      </c>
      <c r="D58" s="48"/>
      <c r="E58" s="50">
        <v>0.5</v>
      </c>
      <c r="F58" s="41">
        <v>330.55</v>
      </c>
      <c r="G58" s="43"/>
      <c r="H58" s="43"/>
      <c r="I58" s="40">
        <v>0</v>
      </c>
      <c r="J58" s="50"/>
      <c r="K58" s="40">
        <v>0</v>
      </c>
      <c r="L58" s="41">
        <v>4429.37</v>
      </c>
      <c r="M58" s="44">
        <v>2</v>
      </c>
      <c r="N58" s="23"/>
      <c r="O58" s="42">
        <f>$O$14</f>
        <v>7800</v>
      </c>
      <c r="P58" s="192">
        <f>ROUND(IF(O58*E58&lt;(L58*$P$15),0,O58*E58-(L58*$P$15)),2)</f>
        <v>0</v>
      </c>
      <c r="Q58" t="str">
        <f t="shared" si="0"/>
        <v>Терапевтическое отделение</v>
      </c>
    </row>
    <row r="59" spans="1:17" s="54" customFormat="1" ht="31.5" x14ac:dyDescent="0.25">
      <c r="A59" s="47">
        <v>2</v>
      </c>
      <c r="B59" s="92" t="s">
        <v>79</v>
      </c>
      <c r="C59" s="92" t="s">
        <v>44</v>
      </c>
      <c r="D59" s="48"/>
      <c r="E59" s="50">
        <v>0.75</v>
      </c>
      <c r="F59" s="41">
        <v>743.74</v>
      </c>
      <c r="G59" s="43"/>
      <c r="H59" s="43"/>
      <c r="I59" s="40">
        <v>0</v>
      </c>
      <c r="J59" s="50"/>
      <c r="K59" s="40">
        <v>0</v>
      </c>
      <c r="L59" s="41">
        <v>6891.97</v>
      </c>
      <c r="M59" s="44">
        <v>4</v>
      </c>
      <c r="N59" s="23"/>
      <c r="O59" s="42">
        <f>$O$14</f>
        <v>7800</v>
      </c>
      <c r="P59" s="192">
        <f>ROUND(IF(O59*E59&lt;(L59*$P$15),0,O59*E59-(L59*$P$15)),2)</f>
        <v>0</v>
      </c>
      <c r="Q59" t="str">
        <f t="shared" si="0"/>
        <v>Терапевтическое отделение</v>
      </c>
    </row>
    <row r="60" spans="1:17" s="63" customFormat="1" ht="31.5" x14ac:dyDescent="0.25">
      <c r="A60" s="57"/>
      <c r="B60" s="58"/>
      <c r="C60" s="58" t="s">
        <v>31</v>
      </c>
      <c r="D60" s="59"/>
      <c r="E60" s="61">
        <v>14.5</v>
      </c>
      <c r="F60" s="61">
        <v>12112.250000000002</v>
      </c>
      <c r="G60" s="62"/>
      <c r="H60" s="61"/>
      <c r="I60" s="61">
        <v>0</v>
      </c>
      <c r="J60" s="61"/>
      <c r="K60" s="61">
        <v>0</v>
      </c>
      <c r="L60" s="61">
        <v>128675.62000000001</v>
      </c>
      <c r="M60" s="55"/>
      <c r="N60" s="56"/>
      <c r="O60" s="60"/>
      <c r="P60" s="193">
        <f>SUM(P56:P59)</f>
        <v>0</v>
      </c>
      <c r="Q60" t="str">
        <f t="shared" si="0"/>
        <v>Терапевтическое отделение</v>
      </c>
    </row>
    <row r="61" spans="1:17" s="98" customFormat="1" ht="31.5" x14ac:dyDescent="0.25">
      <c r="A61" s="93"/>
      <c r="B61" s="109"/>
      <c r="C61" s="94" t="s">
        <v>36</v>
      </c>
      <c r="D61" s="48"/>
      <c r="E61" s="95"/>
      <c r="F61" s="95"/>
      <c r="G61" s="96"/>
      <c r="H61" s="95"/>
      <c r="I61" s="95"/>
      <c r="J61" s="95"/>
      <c r="K61" s="95"/>
      <c r="L61" s="95"/>
      <c r="M61" s="44"/>
      <c r="N61" s="97"/>
      <c r="O61" s="53"/>
      <c r="P61" s="198"/>
      <c r="Q61" t="str">
        <f t="shared" si="0"/>
        <v>Терапевтическое отделение</v>
      </c>
    </row>
    <row r="62" spans="1:17" s="54" customFormat="1" ht="15.75" x14ac:dyDescent="0.25">
      <c r="A62" s="47">
        <v>3</v>
      </c>
      <c r="B62" s="92" t="s">
        <v>66</v>
      </c>
      <c r="C62" s="92" t="s">
        <v>45</v>
      </c>
      <c r="D62" s="48"/>
      <c r="E62" s="50">
        <v>1</v>
      </c>
      <c r="F62" s="41">
        <v>0</v>
      </c>
      <c r="G62" s="43"/>
      <c r="H62" s="43"/>
      <c r="I62" s="40">
        <v>0</v>
      </c>
      <c r="J62" s="50"/>
      <c r="K62" s="40">
        <v>0</v>
      </c>
      <c r="L62" s="41">
        <v>6753.04</v>
      </c>
      <c r="M62" s="44">
        <v>1</v>
      </c>
      <c r="N62" s="23"/>
      <c r="O62" s="42">
        <f t="shared" ref="O62:O79" si="5">$O$14</f>
        <v>7800</v>
      </c>
      <c r="P62" s="192">
        <f t="shared" ref="P62:P79" si="6">ROUND(IF(O62*E62&lt;(L62*$P$15),0,O62*E62-(L62*$P$15)),2)</f>
        <v>1046.96</v>
      </c>
      <c r="Q62" t="str">
        <f t="shared" si="0"/>
        <v>Терапевтическое отделение</v>
      </c>
    </row>
    <row r="63" spans="1:17" s="54" customFormat="1" ht="31.5" x14ac:dyDescent="0.25">
      <c r="A63" s="47">
        <v>3</v>
      </c>
      <c r="B63" s="92" t="s">
        <v>67</v>
      </c>
      <c r="C63" s="92" t="s">
        <v>48</v>
      </c>
      <c r="D63" s="48"/>
      <c r="E63" s="50">
        <v>1</v>
      </c>
      <c r="F63" s="41">
        <v>0</v>
      </c>
      <c r="G63" s="43"/>
      <c r="H63" s="43"/>
      <c r="I63" s="40">
        <v>0</v>
      </c>
      <c r="J63" s="50"/>
      <c r="K63" s="40">
        <v>0</v>
      </c>
      <c r="L63" s="41">
        <v>6535.2</v>
      </c>
      <c r="M63" s="44">
        <v>1</v>
      </c>
      <c r="N63" s="23"/>
      <c r="O63" s="42">
        <f t="shared" si="5"/>
        <v>7800</v>
      </c>
      <c r="P63" s="192">
        <f t="shared" si="6"/>
        <v>1264.8</v>
      </c>
      <c r="Q63" t="str">
        <f t="shared" si="0"/>
        <v>Терапевтическое отделение</v>
      </c>
    </row>
    <row r="64" spans="1:17" s="54" customFormat="1" ht="31.5" x14ac:dyDescent="0.25">
      <c r="A64" s="47">
        <v>3</v>
      </c>
      <c r="B64" s="92" t="s">
        <v>68</v>
      </c>
      <c r="C64" s="92" t="s">
        <v>48</v>
      </c>
      <c r="D64" s="48"/>
      <c r="E64" s="50">
        <v>1</v>
      </c>
      <c r="F64" s="41">
        <v>0</v>
      </c>
      <c r="G64" s="43"/>
      <c r="H64" s="43"/>
      <c r="I64" s="40">
        <v>0</v>
      </c>
      <c r="J64" s="50"/>
      <c r="K64" s="40">
        <v>0</v>
      </c>
      <c r="L64" s="41">
        <v>5881.68</v>
      </c>
      <c r="M64" s="44">
        <v>1</v>
      </c>
      <c r="N64" s="23"/>
      <c r="O64" s="42">
        <f t="shared" si="5"/>
        <v>7800</v>
      </c>
      <c r="P64" s="192">
        <f t="shared" si="6"/>
        <v>1918.32</v>
      </c>
      <c r="Q64" t="str">
        <f t="shared" si="0"/>
        <v>Терапевтическое отделение</v>
      </c>
    </row>
    <row r="65" spans="1:17" s="54" customFormat="1" ht="31.5" x14ac:dyDescent="0.25">
      <c r="A65" s="47">
        <v>3</v>
      </c>
      <c r="B65" s="92" t="s">
        <v>68</v>
      </c>
      <c r="C65" s="100" t="s">
        <v>48</v>
      </c>
      <c r="D65" s="101"/>
      <c r="E65" s="102">
        <v>0.5</v>
      </c>
      <c r="F65" s="143">
        <v>0</v>
      </c>
      <c r="G65" s="144"/>
      <c r="H65" s="144"/>
      <c r="I65" s="137">
        <v>0</v>
      </c>
      <c r="J65" s="102"/>
      <c r="K65" s="137">
        <v>0</v>
      </c>
      <c r="L65" s="143">
        <v>3049.76</v>
      </c>
      <c r="M65" s="103">
        <v>5</v>
      </c>
      <c r="N65" s="104"/>
      <c r="O65" s="42">
        <f t="shared" si="5"/>
        <v>7800</v>
      </c>
      <c r="P65" s="192">
        <f t="shared" si="6"/>
        <v>850.24</v>
      </c>
      <c r="Q65" t="str">
        <f t="shared" si="0"/>
        <v>Терапевтическое отделение</v>
      </c>
    </row>
    <row r="66" spans="1:17" s="54" customFormat="1" ht="15.75" x14ac:dyDescent="0.25">
      <c r="A66" s="142">
        <v>3</v>
      </c>
      <c r="B66" s="128" t="s">
        <v>69</v>
      </c>
      <c r="C66" s="128" t="s">
        <v>37</v>
      </c>
      <c r="D66" s="139"/>
      <c r="E66" s="141">
        <v>1</v>
      </c>
      <c r="F66" s="145">
        <v>0</v>
      </c>
      <c r="G66" s="125"/>
      <c r="H66" s="125"/>
      <c r="I66" s="140">
        <v>0</v>
      </c>
      <c r="J66" s="141"/>
      <c r="K66" s="140">
        <v>0</v>
      </c>
      <c r="L66" s="145">
        <v>6317.36</v>
      </c>
      <c r="M66" s="146">
        <v>1</v>
      </c>
      <c r="N66" s="122"/>
      <c r="O66" s="42">
        <f t="shared" si="5"/>
        <v>7800</v>
      </c>
      <c r="P66" s="192">
        <f t="shared" si="6"/>
        <v>1482.64</v>
      </c>
      <c r="Q66" t="str">
        <f t="shared" si="0"/>
        <v>Терапевтическое отделение</v>
      </c>
    </row>
    <row r="67" spans="1:17" s="54" customFormat="1" ht="15.75" x14ac:dyDescent="0.25">
      <c r="A67" s="142">
        <v>3</v>
      </c>
      <c r="B67" s="128" t="s">
        <v>69</v>
      </c>
      <c r="C67" s="128" t="s">
        <v>37</v>
      </c>
      <c r="D67" s="139"/>
      <c r="E67" s="141">
        <v>0.5</v>
      </c>
      <c r="F67" s="145">
        <v>0</v>
      </c>
      <c r="G67" s="125"/>
      <c r="H67" s="125"/>
      <c r="I67" s="140">
        <v>0</v>
      </c>
      <c r="J67" s="141"/>
      <c r="K67" s="140">
        <v>0</v>
      </c>
      <c r="L67" s="145">
        <v>3158.68</v>
      </c>
      <c r="M67" s="146">
        <v>2</v>
      </c>
      <c r="N67" s="122"/>
      <c r="O67" s="42">
        <f t="shared" si="5"/>
        <v>7800</v>
      </c>
      <c r="P67" s="192">
        <f t="shared" si="6"/>
        <v>741.32</v>
      </c>
      <c r="Q67" t="str">
        <f t="shared" si="0"/>
        <v>Терапевтическое отделение</v>
      </c>
    </row>
    <row r="68" spans="1:17" s="54" customFormat="1" ht="47.25" customHeight="1" x14ac:dyDescent="0.25">
      <c r="A68" s="47">
        <v>3</v>
      </c>
      <c r="B68" s="147" t="s">
        <v>70</v>
      </c>
      <c r="C68" s="147" t="s">
        <v>37</v>
      </c>
      <c r="D68" s="138"/>
      <c r="E68" s="117">
        <v>1</v>
      </c>
      <c r="F68" s="113">
        <v>0</v>
      </c>
      <c r="G68" s="114"/>
      <c r="H68" s="114"/>
      <c r="I68" s="106">
        <v>0</v>
      </c>
      <c r="J68" s="117"/>
      <c r="K68" s="106">
        <v>0</v>
      </c>
      <c r="L68" s="113">
        <v>6753.04</v>
      </c>
      <c r="M68" s="118">
        <v>1</v>
      </c>
      <c r="N68" s="105"/>
      <c r="O68" s="42">
        <f t="shared" si="5"/>
        <v>7800</v>
      </c>
      <c r="P68" s="192">
        <f t="shared" si="6"/>
        <v>1046.96</v>
      </c>
      <c r="Q68" t="str">
        <f t="shared" si="0"/>
        <v>Терапевтическое отделение</v>
      </c>
    </row>
    <row r="69" spans="1:17" s="54" customFormat="1" ht="47.25" customHeight="1" x14ac:dyDescent="0.25">
      <c r="A69" s="47">
        <v>3</v>
      </c>
      <c r="B69" s="147" t="s">
        <v>70</v>
      </c>
      <c r="C69" s="92" t="s">
        <v>37</v>
      </c>
      <c r="D69" s="48"/>
      <c r="E69" s="50">
        <v>0.5</v>
      </c>
      <c r="F69" s="41">
        <v>0</v>
      </c>
      <c r="G69" s="43"/>
      <c r="H69" s="43"/>
      <c r="I69" s="40">
        <v>0</v>
      </c>
      <c r="J69" s="50"/>
      <c r="K69" s="40">
        <v>0</v>
      </c>
      <c r="L69" s="41">
        <v>3376.52</v>
      </c>
      <c r="M69" s="44">
        <v>2</v>
      </c>
      <c r="N69" s="23"/>
      <c r="O69" s="42">
        <f t="shared" si="5"/>
        <v>7800</v>
      </c>
      <c r="P69" s="192">
        <f t="shared" si="6"/>
        <v>523.48</v>
      </c>
      <c r="Q69" t="str">
        <f t="shared" si="0"/>
        <v>Терапевтическое отделение</v>
      </c>
    </row>
    <row r="70" spans="1:17" s="54" customFormat="1" ht="15.75" x14ac:dyDescent="0.25">
      <c r="A70" s="47">
        <v>3</v>
      </c>
      <c r="B70" s="92" t="s">
        <v>71</v>
      </c>
      <c r="C70" s="92" t="s">
        <v>37</v>
      </c>
      <c r="D70" s="48"/>
      <c r="E70" s="50">
        <v>1</v>
      </c>
      <c r="F70" s="41">
        <v>0</v>
      </c>
      <c r="G70" s="43"/>
      <c r="H70" s="43"/>
      <c r="I70" s="40">
        <v>0</v>
      </c>
      <c r="J70" s="50"/>
      <c r="K70" s="40">
        <v>0</v>
      </c>
      <c r="L70" s="41">
        <v>6753.04</v>
      </c>
      <c r="M70" s="44">
        <v>1</v>
      </c>
      <c r="N70" s="23"/>
      <c r="O70" s="42">
        <f t="shared" si="5"/>
        <v>7800</v>
      </c>
      <c r="P70" s="192">
        <f t="shared" si="6"/>
        <v>1046.96</v>
      </c>
      <c r="Q70" t="str">
        <f t="shared" si="0"/>
        <v>Терапевтическое отделение</v>
      </c>
    </row>
    <row r="71" spans="1:17" s="54" customFormat="1" ht="15.75" x14ac:dyDescent="0.25">
      <c r="A71" s="47">
        <v>3</v>
      </c>
      <c r="B71" s="92" t="s">
        <v>71</v>
      </c>
      <c r="C71" s="92" t="s">
        <v>37</v>
      </c>
      <c r="D71" s="48"/>
      <c r="E71" s="50">
        <v>0.5</v>
      </c>
      <c r="F71" s="41">
        <v>0</v>
      </c>
      <c r="G71" s="43"/>
      <c r="H71" s="43"/>
      <c r="I71" s="40">
        <v>0</v>
      </c>
      <c r="J71" s="50"/>
      <c r="K71" s="40">
        <v>0</v>
      </c>
      <c r="L71" s="41">
        <v>3376.52</v>
      </c>
      <c r="M71" s="44">
        <v>2</v>
      </c>
      <c r="N71" s="23"/>
      <c r="O71" s="42">
        <f t="shared" si="5"/>
        <v>7800</v>
      </c>
      <c r="P71" s="192">
        <f t="shared" si="6"/>
        <v>523.48</v>
      </c>
      <c r="Q71" t="str">
        <f t="shared" si="0"/>
        <v>Терапевтическое отделение</v>
      </c>
    </row>
    <row r="72" spans="1:17" s="54" customFormat="1" ht="15.75" x14ac:dyDescent="0.25">
      <c r="A72" s="47">
        <v>3</v>
      </c>
      <c r="B72" s="92" t="s">
        <v>72</v>
      </c>
      <c r="C72" s="92" t="s">
        <v>37</v>
      </c>
      <c r="D72" s="48"/>
      <c r="E72" s="50">
        <v>1</v>
      </c>
      <c r="F72" s="41">
        <v>0</v>
      </c>
      <c r="G72" s="43"/>
      <c r="H72" s="43"/>
      <c r="I72" s="40">
        <v>0</v>
      </c>
      <c r="J72" s="50"/>
      <c r="K72" s="40">
        <v>0</v>
      </c>
      <c r="L72" s="41">
        <v>6753.04</v>
      </c>
      <c r="M72" s="44">
        <v>1</v>
      </c>
      <c r="N72" s="23"/>
      <c r="O72" s="42">
        <f t="shared" si="5"/>
        <v>7800</v>
      </c>
      <c r="P72" s="192">
        <f t="shared" si="6"/>
        <v>1046.96</v>
      </c>
      <c r="Q72" t="str">
        <f t="shared" si="0"/>
        <v>Терапевтическое отделение</v>
      </c>
    </row>
    <row r="73" spans="1:17" s="54" customFormat="1" ht="15.75" x14ac:dyDescent="0.25">
      <c r="A73" s="47">
        <v>3</v>
      </c>
      <c r="B73" s="92" t="s">
        <v>72</v>
      </c>
      <c r="C73" s="92" t="s">
        <v>37</v>
      </c>
      <c r="D73" s="48"/>
      <c r="E73" s="50">
        <v>0.5</v>
      </c>
      <c r="F73" s="41">
        <v>0</v>
      </c>
      <c r="G73" s="43"/>
      <c r="H73" s="43"/>
      <c r="I73" s="40">
        <v>0</v>
      </c>
      <c r="J73" s="50"/>
      <c r="K73" s="40">
        <v>0</v>
      </c>
      <c r="L73" s="41">
        <v>3376.52</v>
      </c>
      <c r="M73" s="44">
        <v>2</v>
      </c>
      <c r="N73" s="23"/>
      <c r="O73" s="42">
        <f t="shared" si="5"/>
        <v>7800</v>
      </c>
      <c r="P73" s="192">
        <f t="shared" si="6"/>
        <v>523.48</v>
      </c>
      <c r="Q73" t="str">
        <f t="shared" si="0"/>
        <v>Терапевтическое отделение</v>
      </c>
    </row>
    <row r="74" spans="1:17" s="54" customFormat="1" ht="15.75" x14ac:dyDescent="0.25">
      <c r="A74" s="116">
        <v>3</v>
      </c>
      <c r="B74" s="92" t="s">
        <v>73</v>
      </c>
      <c r="C74" s="92" t="s">
        <v>37</v>
      </c>
      <c r="D74" s="48"/>
      <c r="E74" s="50">
        <v>0.5</v>
      </c>
      <c r="F74" s="41">
        <v>0</v>
      </c>
      <c r="G74" s="43"/>
      <c r="H74" s="43"/>
      <c r="I74" s="40">
        <v>0</v>
      </c>
      <c r="J74" s="50"/>
      <c r="K74" s="40">
        <v>0</v>
      </c>
      <c r="L74" s="41">
        <v>3376.52</v>
      </c>
      <c r="M74" s="44">
        <v>2</v>
      </c>
      <c r="N74" s="23"/>
      <c r="O74" s="42">
        <f t="shared" si="5"/>
        <v>7800</v>
      </c>
      <c r="P74" s="192">
        <f t="shared" si="6"/>
        <v>523.48</v>
      </c>
      <c r="Q74" t="str">
        <f t="shared" si="0"/>
        <v>Терапевтическое отделение</v>
      </c>
    </row>
    <row r="75" spans="1:17" s="54" customFormat="1" ht="15.75" x14ac:dyDescent="0.25">
      <c r="A75" s="47">
        <v>3</v>
      </c>
      <c r="B75" s="92" t="s">
        <v>74</v>
      </c>
      <c r="C75" s="92" t="s">
        <v>37</v>
      </c>
      <c r="D75" s="48"/>
      <c r="E75" s="50">
        <v>1</v>
      </c>
      <c r="F75" s="41">
        <v>0</v>
      </c>
      <c r="G75" s="43"/>
      <c r="H75" s="43"/>
      <c r="I75" s="40">
        <v>0</v>
      </c>
      <c r="J75" s="50"/>
      <c r="K75" s="40">
        <v>0</v>
      </c>
      <c r="L75" s="41">
        <v>6317.36</v>
      </c>
      <c r="M75" s="44">
        <v>1</v>
      </c>
      <c r="N75" s="23"/>
      <c r="O75" s="42">
        <f t="shared" si="5"/>
        <v>7800</v>
      </c>
      <c r="P75" s="192">
        <f t="shared" si="6"/>
        <v>1482.64</v>
      </c>
      <c r="Q75" t="str">
        <f t="shared" si="0"/>
        <v>Терапевтическое отделение</v>
      </c>
    </row>
    <row r="76" spans="1:17" s="54" customFormat="1" ht="15.75" x14ac:dyDescent="0.25">
      <c r="A76" s="47">
        <v>3</v>
      </c>
      <c r="B76" s="92" t="s">
        <v>74</v>
      </c>
      <c r="C76" s="92" t="s">
        <v>37</v>
      </c>
      <c r="D76" s="48"/>
      <c r="E76" s="50">
        <v>0.5</v>
      </c>
      <c r="F76" s="41">
        <v>0</v>
      </c>
      <c r="G76" s="43"/>
      <c r="H76" s="43"/>
      <c r="I76" s="40">
        <v>0</v>
      </c>
      <c r="J76" s="50"/>
      <c r="K76" s="40">
        <v>0</v>
      </c>
      <c r="L76" s="41">
        <v>3158.68</v>
      </c>
      <c r="M76" s="44">
        <v>2</v>
      </c>
      <c r="N76" s="23"/>
      <c r="O76" s="42">
        <f t="shared" si="5"/>
        <v>7800</v>
      </c>
      <c r="P76" s="192">
        <f t="shared" si="6"/>
        <v>741.32</v>
      </c>
      <c r="Q76" t="str">
        <f t="shared" si="0"/>
        <v>Терапевтическое отделение</v>
      </c>
    </row>
    <row r="77" spans="1:17" s="54" customFormat="1" ht="15.75" x14ac:dyDescent="0.25">
      <c r="A77" s="47">
        <v>3</v>
      </c>
      <c r="B77" s="92" t="s">
        <v>75</v>
      </c>
      <c r="C77" s="92" t="s">
        <v>37</v>
      </c>
      <c r="D77" s="48"/>
      <c r="E77" s="50">
        <v>1</v>
      </c>
      <c r="F77" s="41">
        <v>0</v>
      </c>
      <c r="G77" s="43"/>
      <c r="H77" s="43"/>
      <c r="I77" s="40">
        <v>0</v>
      </c>
      <c r="J77" s="50"/>
      <c r="K77" s="40">
        <v>0</v>
      </c>
      <c r="L77" s="41">
        <v>6753.04</v>
      </c>
      <c r="M77" s="44">
        <v>1</v>
      </c>
      <c r="N77" s="23"/>
      <c r="O77" s="42">
        <f t="shared" si="5"/>
        <v>7800</v>
      </c>
      <c r="P77" s="192">
        <f t="shared" si="6"/>
        <v>1046.96</v>
      </c>
      <c r="Q77" t="str">
        <f t="shared" si="0"/>
        <v>Терапевтическое отделение</v>
      </c>
    </row>
    <row r="78" spans="1:17" s="54" customFormat="1" ht="15.75" x14ac:dyDescent="0.25">
      <c r="A78" s="47">
        <v>3</v>
      </c>
      <c r="B78" s="92" t="s">
        <v>75</v>
      </c>
      <c r="C78" s="92" t="s">
        <v>37</v>
      </c>
      <c r="D78" s="48"/>
      <c r="E78" s="50">
        <v>0.5</v>
      </c>
      <c r="F78" s="41">
        <v>0</v>
      </c>
      <c r="G78" s="43"/>
      <c r="H78" s="43"/>
      <c r="I78" s="40">
        <v>0</v>
      </c>
      <c r="J78" s="50"/>
      <c r="K78" s="40">
        <v>0</v>
      </c>
      <c r="L78" s="41">
        <v>3376.52</v>
      </c>
      <c r="M78" s="44">
        <v>2</v>
      </c>
      <c r="N78" s="23"/>
      <c r="O78" s="42">
        <f t="shared" si="5"/>
        <v>7800</v>
      </c>
      <c r="P78" s="192">
        <f t="shared" si="6"/>
        <v>523.48</v>
      </c>
      <c r="Q78" t="str">
        <f t="shared" si="0"/>
        <v>Терапевтическое отделение</v>
      </c>
    </row>
    <row r="79" spans="1:17" s="54" customFormat="1" ht="30.75" customHeight="1" x14ac:dyDescent="0.25">
      <c r="A79" s="47">
        <v>3</v>
      </c>
      <c r="B79" s="92" t="s">
        <v>76</v>
      </c>
      <c r="C79" s="92" t="s">
        <v>37</v>
      </c>
      <c r="D79" s="48"/>
      <c r="E79" s="50">
        <v>1</v>
      </c>
      <c r="F79" s="41">
        <v>0</v>
      </c>
      <c r="G79" s="43"/>
      <c r="H79" s="43"/>
      <c r="I79" s="40">
        <v>0</v>
      </c>
      <c r="J79" s="50"/>
      <c r="K79" s="40">
        <v>0</v>
      </c>
      <c r="L79" s="41">
        <v>6099.52</v>
      </c>
      <c r="M79" s="44">
        <v>5</v>
      </c>
      <c r="N79" s="23"/>
      <c r="O79" s="42">
        <f t="shared" si="5"/>
        <v>7800</v>
      </c>
      <c r="P79" s="192">
        <f t="shared" si="6"/>
        <v>1700.48</v>
      </c>
      <c r="Q79" t="str">
        <f t="shared" si="0"/>
        <v>Терапевтическое отделение</v>
      </c>
    </row>
    <row r="80" spans="1:17" s="63" customFormat="1" ht="31.5" x14ac:dyDescent="0.25">
      <c r="A80" s="57"/>
      <c r="B80" s="58"/>
      <c r="C80" s="58" t="s">
        <v>38</v>
      </c>
      <c r="D80" s="59"/>
      <c r="E80" s="61">
        <v>14</v>
      </c>
      <c r="F80" s="61">
        <v>0</v>
      </c>
      <c r="G80" s="62"/>
      <c r="H80" s="61"/>
      <c r="I80" s="61">
        <v>0</v>
      </c>
      <c r="J80" s="61"/>
      <c r="K80" s="61">
        <v>0</v>
      </c>
      <c r="L80" s="61">
        <v>91166.039999999979</v>
      </c>
      <c r="M80" s="55"/>
      <c r="N80" s="56"/>
      <c r="O80" s="60"/>
      <c r="P80" s="193">
        <f>SUM(P62:P79)</f>
        <v>18033.959999999995</v>
      </c>
      <c r="Q80" t="str">
        <f t="shared" si="0"/>
        <v>Терапевтическое отделение</v>
      </c>
    </row>
    <row r="81" spans="1:17" s="72" customFormat="1" ht="47.25" x14ac:dyDescent="0.25">
      <c r="A81" s="64"/>
      <c r="B81" s="65"/>
      <c r="C81" s="65" t="s">
        <v>46</v>
      </c>
      <c r="D81" s="66"/>
      <c r="E81" s="69">
        <v>33</v>
      </c>
      <c r="F81" s="69">
        <v>17691.050000000003</v>
      </c>
      <c r="G81" s="71"/>
      <c r="H81" s="69"/>
      <c r="I81" s="69">
        <v>0</v>
      </c>
      <c r="J81" s="69"/>
      <c r="K81" s="69">
        <v>0</v>
      </c>
      <c r="L81" s="69">
        <v>269467.74</v>
      </c>
      <c r="M81" s="70"/>
      <c r="N81" s="68"/>
      <c r="O81" s="67"/>
      <c r="P81" s="194">
        <f>P80+P60+P54</f>
        <v>18033.959999999995</v>
      </c>
      <c r="Q81" t="str">
        <f t="shared" si="0"/>
        <v>Терапевтическое отделение</v>
      </c>
    </row>
  </sheetData>
  <sheetProtection selectLockedCells="1" selectUnlockedCells="1"/>
  <autoFilter ref="A1:P81"/>
  <mergeCells count="8">
    <mergeCell ref="B50:C50"/>
    <mergeCell ref="L3:M3"/>
    <mergeCell ref="D6:E6"/>
    <mergeCell ref="D5:E5"/>
    <mergeCell ref="D7:E7"/>
    <mergeCell ref="D9:E9"/>
    <mergeCell ref="B17:C17"/>
    <mergeCell ref="B29:C29"/>
  </mergeCells>
  <conditionalFormatting sqref="O27:O29 O38:O39 O33 O55 O80:O81 O48:O51 O60:O61 O18">
    <cfRule type="cellIs" dxfId="8" priority="1992" stopIfTrue="1" operator="equal">
      <formula>0</formula>
    </cfRule>
  </conditionalFormatting>
  <conditionalFormatting sqref="O30">
    <cfRule type="cellIs" dxfId="7" priority="904" stopIfTrue="1" operator="equal">
      <formula>0</formula>
    </cfRule>
  </conditionalFormatting>
  <conditionalFormatting sqref="O40:O47">
    <cfRule type="cellIs" dxfId="6" priority="50" stopIfTrue="1" operator="equal">
      <formula>0</formula>
    </cfRule>
  </conditionalFormatting>
  <conditionalFormatting sqref="O56:O59">
    <cfRule type="cellIs" dxfId="5" priority="48" stopIfTrue="1" operator="equal">
      <formula>0</formula>
    </cfRule>
  </conditionalFormatting>
  <conditionalFormatting sqref="O19:O25">
    <cfRule type="cellIs" dxfId="4" priority="53" stopIfTrue="1" operator="equal">
      <formula>0</formula>
    </cfRule>
  </conditionalFormatting>
  <conditionalFormatting sqref="O31">
    <cfRule type="cellIs" dxfId="3" priority="52" stopIfTrue="1" operator="equal">
      <formula>0</formula>
    </cfRule>
  </conditionalFormatting>
  <conditionalFormatting sqref="O34:O37">
    <cfRule type="cellIs" dxfId="2" priority="51" stopIfTrue="1" operator="equal">
      <formula>0</formula>
    </cfRule>
  </conditionalFormatting>
  <conditionalFormatting sqref="O52:O53">
    <cfRule type="cellIs" dxfId="1" priority="49" stopIfTrue="1" operator="equal">
      <formula>0</formula>
    </cfRule>
  </conditionalFormatting>
  <conditionalFormatting sqref="O62:O79">
    <cfRule type="cellIs" dxfId="0" priority="47" stopIfTrue="1" operator="equal">
      <formula>0</formula>
    </cfRule>
  </conditionalFormatting>
  <pageMargins left="0.19685039370078741" right="0.19685039370078741" top="0.62992125984251968" bottom="0.15748031496062992" header="0.51181102362204722" footer="0.19685039370078741"/>
  <pageSetup paperSize="9" scale="41" firstPageNumber="0" fitToHeight="2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 filterMode="1">
    <pageSetUpPr fitToPage="1"/>
  </sheetPr>
  <dimension ref="A1:G59"/>
  <sheetViews>
    <sheetView tabSelected="1" view="pageBreakPreview" topLeftCell="A5" zoomScaleNormal="100" zoomScaleSheetLayoutView="100" workbookViewId="0">
      <selection activeCell="H11" sqref="H11"/>
    </sheetView>
  </sheetViews>
  <sheetFormatPr defaultRowHeight="15" x14ac:dyDescent="0.25"/>
  <cols>
    <col min="1" max="1" width="15.5703125" style="129" customWidth="1"/>
    <col min="2" max="2" width="51.140625" style="129" customWidth="1"/>
    <col min="3" max="3" width="34.5703125" style="129" customWidth="1"/>
    <col min="4" max="4" width="7.7109375" style="129" customWidth="1"/>
    <col min="5" max="7" width="12.7109375" style="129" customWidth="1"/>
    <col min="8" max="16384" width="9.140625" style="129"/>
  </cols>
  <sheetData>
    <row r="1" spans="1:7" x14ac:dyDescent="0.25">
      <c r="A1" s="132"/>
      <c r="B1" s="133"/>
      <c r="C1" s="133"/>
      <c r="D1" s="133"/>
      <c r="E1" s="133"/>
      <c r="F1" s="133"/>
      <c r="G1" s="156" t="s">
        <v>64</v>
      </c>
    </row>
    <row r="2" spans="1:7" x14ac:dyDescent="0.25">
      <c r="A2" s="129" t="s">
        <v>47</v>
      </c>
      <c r="E2" s="134"/>
    </row>
    <row r="3" spans="1:7" x14ac:dyDescent="0.25">
      <c r="C3" s="132" t="s">
        <v>56</v>
      </c>
      <c r="E3" s="134"/>
    </row>
    <row r="4" spans="1:7" x14ac:dyDescent="0.25">
      <c r="C4" s="158"/>
      <c r="D4" s="158"/>
      <c r="E4" s="158"/>
    </row>
    <row r="5" spans="1:7" x14ac:dyDescent="0.25">
      <c r="C5" s="210"/>
      <c r="D5" s="210"/>
      <c r="E5" s="210"/>
    </row>
    <row r="6" spans="1:7" x14ac:dyDescent="0.25">
      <c r="E6" s="134"/>
    </row>
    <row r="7" spans="1:7" x14ac:dyDescent="0.25">
      <c r="A7" s="209" t="s">
        <v>57</v>
      </c>
      <c r="B7" s="209" t="s">
        <v>58</v>
      </c>
      <c r="C7" s="209" t="s">
        <v>59</v>
      </c>
      <c r="D7" s="211" t="s">
        <v>60</v>
      </c>
      <c r="E7" s="212" t="s">
        <v>61</v>
      </c>
      <c r="F7" s="209" t="s">
        <v>95</v>
      </c>
      <c r="G7" s="209" t="s">
        <v>62</v>
      </c>
    </row>
    <row r="8" spans="1:7" x14ac:dyDescent="0.25">
      <c r="A8" s="209"/>
      <c r="B8" s="209"/>
      <c r="C8" s="209"/>
      <c r="D8" s="211"/>
      <c r="E8" s="213"/>
      <c r="F8" s="209"/>
      <c r="G8" s="209"/>
    </row>
    <row r="9" spans="1:7" x14ac:dyDescent="0.25">
      <c r="A9" s="209"/>
      <c r="B9" s="209"/>
      <c r="C9" s="209"/>
      <c r="D9" s="211"/>
      <c r="E9" s="213"/>
      <c r="F9" s="209"/>
      <c r="G9" s="209"/>
    </row>
    <row r="10" spans="1:7" ht="34.5" customHeight="1" x14ac:dyDescent="0.25">
      <c r="A10" s="209"/>
      <c r="B10" s="209"/>
      <c r="C10" s="209"/>
      <c r="D10" s="211"/>
      <c r="E10" s="214"/>
      <c r="F10" s="209"/>
      <c r="G10" s="209"/>
    </row>
    <row r="11" spans="1:7" x14ac:dyDescent="0.25">
      <c r="A11" s="135">
        <v>1</v>
      </c>
      <c r="B11" s="135">
        <v>2</v>
      </c>
      <c r="C11" s="135">
        <v>3</v>
      </c>
      <c r="D11" s="135">
        <v>4</v>
      </c>
      <c r="E11" s="135">
        <v>5</v>
      </c>
      <c r="F11" s="135">
        <v>6</v>
      </c>
      <c r="G11" s="135">
        <v>7</v>
      </c>
    </row>
    <row r="12" spans="1:7" ht="30" hidden="1" x14ac:dyDescent="0.25">
      <c r="A12" s="136" t="s">
        <v>24</v>
      </c>
      <c r="B12" s="180" t="s">
        <v>29</v>
      </c>
      <c r="C12" s="155" t="s">
        <v>92</v>
      </c>
      <c r="D12" s="181">
        <v>1</v>
      </c>
      <c r="E12" s="182">
        <v>6799.68</v>
      </c>
      <c r="F12" s="182"/>
      <c r="G12" s="182">
        <f>ROUND((F12-E12)*12,2)</f>
        <v>-81596.160000000003</v>
      </c>
    </row>
    <row r="13" spans="1:7" hidden="1" x14ac:dyDescent="0.25">
      <c r="A13" s="136"/>
      <c r="B13" s="99"/>
      <c r="C13" s="99"/>
      <c r="D13" s="131"/>
      <c r="E13" s="130"/>
      <c r="F13" s="130"/>
      <c r="G13" s="130"/>
    </row>
    <row r="14" spans="1:7" ht="30" hidden="1" x14ac:dyDescent="0.25">
      <c r="A14" s="201" t="str">
        <f>IFERROR(INDEX(Спец!Q:Q,SUMPRODUCT(LARGE((Спец!$L$19:$L$81&gt;0)*(Спец!$L$19:$L$81&lt;Спец!$O$14)*ROW(Спец!$O$19:$O$81),COUNTIFS(Спец!$L$19:$L$81,"&lt;"&amp;Спец!$O$14,Спец!$L$19:$L$81,"&gt;0")+1-ROW(A1)))),"")</f>
        <v>Общебольничный персонал</v>
      </c>
      <c r="B14" s="201" t="str">
        <f>IFERROR(INDEX(Спец!C:C,SUMPRODUCT(LARGE((Спец!$L$19:$L$81&gt;0)*(Спец!$L$19:$L$81&lt;Спец!$O$14)*ROW(Спец!$O$19:$O$81),COUNTIFS(Спец!$L$19:$L$81,"&lt;"&amp;Спец!$O$14,Спец!$L$19:$L$81,"&gt;0")+1-ROW(B1)))),"")</f>
        <v>Медицинская сестра диетическая</v>
      </c>
      <c r="C14" s="201" t="str">
        <f>IFERROR(INDEX(Спец!B:B,SUMPRODUCT(LARGE((Спец!$L$19:$L$81&gt;0)*(Спец!$L$19:$L$81&lt;Спец!$O$14)*ROW(Спец!$O$19:$O$81),COUNTIFS(Спец!$L$19:$L$81,"&lt;"&amp;Спец!$O$14,Спец!$L$19:$L$81,"&gt;0")+1-ROW(C1)))),"")</f>
        <v>Ков</v>
      </c>
      <c r="D14" s="201">
        <f>IFERROR(INDEX(Спец!E:E,SUMPRODUCT(LARGE((Спец!$L$19:$L$81&gt;0)*(Спец!$L$19:$L$81&lt;Спец!$O$14)*ROW(Спец!$O$19:$O$81),COUNTIFS(Спец!$L$19:$L$81,"&lt;"&amp;Спец!$O$14,Спец!$L$19:$L$81,"&gt;0")+1-ROW(D1)))),"")</f>
        <v>1</v>
      </c>
      <c r="E14" s="201">
        <f>IFERROR(INDEX(Спец!L:L,SUMPRODUCT(LARGE((Спец!$L$19:$L$81&gt;0)*(Спец!$L$19:$L$81&lt;Спец!$O$14)*ROW(Спец!$O$19:$O$81),COUNTIFS(Спец!$L$19:$L$81,"&lt;"&amp;Спец!$O$14,Спец!$L$19:$L$81,"&gt;0")+1-ROW(E1)))),"")</f>
        <v>6799.68</v>
      </c>
      <c r="F14" s="201">
        <f>IFERROR(INDEX(Спец!O:O,SUMPRODUCT(LARGE((Спец!$L$19:$L$81&gt;0)*(Спец!$L$19:$L$81&lt;Спец!$O$14)*ROW(Спец!$O$19:$O$81),COUNTIFS(Спец!$L$19:$L$81,"&lt;"&amp;Спец!$O$14,Спец!$L$19:$L$81,"&gt;0")+1-ROW(F1)))),"")</f>
        <v>7800</v>
      </c>
      <c r="G14" s="201">
        <f>IFERROR(INDEX(Спец!P:P,SUMPRODUCT(LARGE((Спец!$L$19:$L$81&gt;0)*(Спец!$L$19:$L$81&lt;Спец!$O$14)*ROW(Спец!$O$19:$O$81),COUNTIFS(Спец!$L$19:$L$81,"&lt;"&amp;Спец!$O$14,Спец!$L$19:$L$81,"&gt;0")+1-ROW(G1)))),"")</f>
        <v>1000.32</v>
      </c>
    </row>
    <row r="15" spans="1:7" ht="30" hidden="1" x14ac:dyDescent="0.25">
      <c r="A15" s="201" t="str">
        <f>IFERROR(INDEX(Спец!Q:Q,SUMPRODUCT(LARGE((Спец!$L$19:$L$81&gt;0)*(Спец!$L$19:$L$81&lt;Спец!$O$14)*ROW(Спец!$O$19:$O$81),COUNTIFS(Спец!$L$19:$L$81,"&lt;"&amp;Спец!$O$14,Спец!$L$19:$L$81,"&gt;0")+1-ROW(A2)))),"")</f>
        <v>Общебольничный персонал</v>
      </c>
      <c r="B15" s="201" t="str">
        <f>IFERROR(INDEX(Спец!C:C,SUMPRODUCT(LARGE((Спец!$L$19:$L$81&gt;0)*(Спец!$L$19:$L$81&lt;Спец!$O$14)*ROW(Спец!$O$19:$O$81),COUNTIFS(Спец!$L$19:$L$81,"&lt;"&amp;Спец!$O$14,Спец!$L$19:$L$81,"&gt;0")+1-ROW(B2)))),"")</f>
        <v>Медицинская сестра диетическая</v>
      </c>
      <c r="C15" s="201" t="str">
        <f>IFERROR(INDEX(Спец!B:B,SUMPRODUCT(LARGE((Спец!$L$19:$L$81&gt;0)*(Спец!$L$19:$L$81&lt;Спец!$O$14)*ROW(Спец!$O$19:$O$81),COUNTIFS(Спец!$L$19:$L$81,"&lt;"&amp;Спец!$O$14,Спец!$L$19:$L$81,"&gt;0")+1-ROW(C2)))),"")</f>
        <v>Ков</v>
      </c>
      <c r="D15" s="201">
        <f>IFERROR(INDEX(Спец!E:E,SUMPRODUCT(LARGE((Спец!$L$19:$L$81&gt;0)*(Спец!$L$19:$L$81&lt;Спец!$O$14)*ROW(Спец!$O$19:$O$81),COUNTIFS(Спец!$L$19:$L$81,"&lt;"&amp;Спец!$O$14,Спец!$L$19:$L$81,"&gt;0")+1-ROW(D2)))),"")</f>
        <v>0.5</v>
      </c>
      <c r="E15" s="201">
        <f>IFERROR(INDEX(Спец!L:L,SUMPRODUCT(LARGE((Спец!$L$19:$L$81&gt;0)*(Спец!$L$19:$L$81&lt;Спец!$O$14)*ROW(Спец!$O$19:$O$81),COUNTIFS(Спец!$L$19:$L$81,"&lt;"&amp;Спец!$O$14,Спец!$L$19:$L$81,"&gt;0")+1-ROW(E2)))),"")</f>
        <v>3399.84</v>
      </c>
      <c r="F15" s="201">
        <f>IFERROR(INDEX(Спец!O:O,SUMPRODUCT(LARGE((Спец!$L$19:$L$81&gt;0)*(Спец!$L$19:$L$81&lt;Спец!$O$14)*ROW(Спец!$O$19:$O$81),COUNTIFS(Спец!$L$19:$L$81,"&lt;"&amp;Спец!$O$14,Спец!$L$19:$L$81,"&gt;0")+1-ROW(F2)))),"")</f>
        <v>7800</v>
      </c>
      <c r="G15" s="201">
        <f>IFERROR(INDEX(Спец!P:P,SUMPRODUCT(LARGE((Спец!$L$19:$L$81&gt;0)*(Спец!$L$19:$L$81&lt;Спец!$O$14)*ROW(Спец!$O$19:$O$81),COUNTIFS(Спец!$L$19:$L$81,"&lt;"&amp;Спец!$O$14,Спец!$L$19:$L$81,"&gt;0")+1-ROW(G2)))),"")</f>
        <v>500.16</v>
      </c>
    </row>
    <row r="16" spans="1:7" ht="30" hidden="1" x14ac:dyDescent="0.25">
      <c r="A16" s="201" t="str">
        <f>IFERROR(INDEX(Спец!Q:Q,SUMPRODUCT(LARGE((Спец!$L$19:$L$81&gt;0)*(Спец!$L$19:$L$81&lt;Спец!$O$14)*ROW(Спец!$O$19:$O$81),COUNTIFS(Спец!$L$19:$L$81,"&lt;"&amp;Спец!$O$14,Спец!$L$19:$L$81,"&gt;0")+1-ROW(A3)))),"")</f>
        <v>Общебольничный персонал</v>
      </c>
      <c r="B16" s="201" t="str">
        <f>IFERROR(INDEX(Спец!C:C,SUMPRODUCT(LARGE((Спец!$L$19:$L$81&gt;0)*(Спец!$L$19:$L$81&lt;Спец!$O$14)*ROW(Спец!$O$19:$O$81),COUNTIFS(Спец!$L$19:$L$81,"&lt;"&amp;Спец!$O$14,Спец!$L$19:$L$81,"&gt;0")+1-ROW(B3)))),"")</f>
        <v>Медицинская сестра</v>
      </c>
      <c r="C16" s="201" t="str">
        <f>IFERROR(INDEX(Спец!B:B,SUMPRODUCT(LARGE((Спец!$L$19:$L$81&gt;0)*(Спец!$L$19:$L$81&lt;Спец!$O$14)*ROW(Спец!$O$19:$O$81),COUNTIFS(Спец!$L$19:$L$81,"&lt;"&amp;Спец!$O$14,Спец!$L$19:$L$81,"&gt;0")+1-ROW(C3)))),"")</f>
        <v>Сол</v>
      </c>
      <c r="D16" s="201">
        <f>IFERROR(INDEX(Спец!E:E,SUMPRODUCT(LARGE((Спец!$L$19:$L$81&gt;0)*(Спец!$L$19:$L$81&lt;Спец!$O$14)*ROW(Спец!$O$19:$O$81),COUNTIFS(Спец!$L$19:$L$81,"&lt;"&amp;Спец!$O$14,Спец!$L$19:$L$81,"&gt;0")+1-ROW(D3)))),"")</f>
        <v>0.5</v>
      </c>
      <c r="E16" s="201">
        <f>IFERROR(INDEX(Спец!L:L,SUMPRODUCT(LARGE((Спец!$L$19:$L$81&gt;0)*(Спец!$L$19:$L$81&lt;Спец!$O$14)*ROW(Спец!$O$19:$O$81),COUNTIFS(Спец!$L$19:$L$81,"&lt;"&amp;Спец!$O$14,Спец!$L$19:$L$81,"&gt;0")+1-ROW(E3)))),"")</f>
        <v>5255.75</v>
      </c>
      <c r="F16" s="201">
        <f>IFERROR(INDEX(Спец!O:O,SUMPRODUCT(LARGE((Спец!$L$19:$L$81&gt;0)*(Спец!$L$19:$L$81&lt;Спец!$O$14)*ROW(Спец!$O$19:$O$81),COUNTIFS(Спец!$L$19:$L$81,"&lt;"&amp;Спец!$O$14,Спец!$L$19:$L$81,"&gt;0")+1-ROW(F3)))),"")</f>
        <v>7800</v>
      </c>
      <c r="G16" s="201">
        <f>IFERROR(INDEX(Спец!P:P,SUMPRODUCT(LARGE((Спец!$L$19:$L$81&gt;0)*(Спец!$L$19:$L$81&lt;Спец!$O$14)*ROW(Спец!$O$19:$O$81),COUNTIFS(Спец!$L$19:$L$81,"&lt;"&amp;Спец!$O$14,Спец!$L$19:$L$81,"&gt;0")+1-ROW(G3)))),"")</f>
        <v>0</v>
      </c>
    </row>
    <row r="17" spans="1:7" ht="30" hidden="1" x14ac:dyDescent="0.25">
      <c r="A17" s="201" t="str">
        <f>IFERROR(INDEX(Спец!Q:Q,SUMPRODUCT(LARGE((Спец!$L$19:$L$81&gt;0)*(Спец!$L$19:$L$81&lt;Спец!$O$14)*ROW(Спец!$O$19:$O$81),COUNTIFS(Спец!$L$19:$L$81,"&lt;"&amp;Спец!$O$14,Спец!$L$19:$L$81,"&gt;0")+1-ROW(A4)))),"")</f>
        <v>Общебольничный персонал</v>
      </c>
      <c r="B17" s="201" t="str">
        <f>IFERROR(INDEX(Спец!C:C,SUMPRODUCT(LARGE((Спец!$L$19:$L$81&gt;0)*(Спец!$L$19:$L$81&lt;Спец!$O$14)*ROW(Спец!$O$19:$O$81),COUNTIFS(Спец!$L$19:$L$81,"&lt;"&amp;Спец!$O$14,Спец!$L$19:$L$81,"&gt;0")+1-ROW(B4)))),"")</f>
        <v>Фармацевт</v>
      </c>
      <c r="C17" s="201" t="str">
        <f>IFERROR(INDEX(Спец!B:B,SUMPRODUCT(LARGE((Спец!$L$19:$L$81&gt;0)*(Спец!$L$19:$L$81&lt;Спец!$O$14)*ROW(Спец!$O$19:$O$81),COUNTIFS(Спец!$L$19:$L$81,"&lt;"&amp;Спец!$O$14,Спец!$L$19:$L$81,"&gt;0")+1-ROW(C4)))),"")</f>
        <v>Вак</v>
      </c>
      <c r="D17" s="201">
        <f>IFERROR(INDEX(Спец!E:E,SUMPRODUCT(LARGE((Спец!$L$19:$L$81&gt;0)*(Спец!$L$19:$L$81&lt;Спец!$O$14)*ROW(Спец!$O$19:$O$81),COUNTIFS(Спец!$L$19:$L$81,"&lt;"&amp;Спец!$O$14,Спец!$L$19:$L$81,"&gt;0")+1-ROW(D4)))),"")</f>
        <v>0.5</v>
      </c>
      <c r="E17" s="201">
        <f>IFERROR(INDEX(Спец!L:L,SUMPRODUCT(LARGE((Спец!$L$19:$L$81&gt;0)*(Спец!$L$19:$L$81&lt;Спец!$O$14)*ROW(Спец!$O$19:$O$81),COUNTIFS(Спец!$L$19:$L$81,"&lt;"&amp;Спец!$O$14,Спец!$L$19:$L$81,"&gt;0")+1-ROW(E4)))),"")</f>
        <v>4528.54</v>
      </c>
      <c r="F17" s="201">
        <f>IFERROR(INDEX(Спец!O:O,SUMPRODUCT(LARGE((Спец!$L$19:$L$81&gt;0)*(Спец!$L$19:$L$81&lt;Спец!$O$14)*ROW(Спец!$O$19:$O$81),COUNTIFS(Спец!$L$19:$L$81,"&lt;"&amp;Спец!$O$14,Спец!$L$19:$L$81,"&gt;0")+1-ROW(F4)))),"")</f>
        <v>7800</v>
      </c>
      <c r="G17" s="201">
        <f>IFERROR(INDEX(Спец!P:P,SUMPRODUCT(LARGE((Спец!$L$19:$L$81&gt;0)*(Спец!$L$19:$L$81&lt;Спец!$O$14)*ROW(Спец!$O$19:$O$81),COUNTIFS(Спец!$L$19:$L$81,"&lt;"&amp;Спец!$O$14,Спец!$L$19:$L$81,"&gt;0")+1-ROW(G4)))),"")</f>
        <v>0</v>
      </c>
    </row>
    <row r="18" spans="1:7" ht="30" x14ac:dyDescent="0.25">
      <c r="A18" s="201" t="str">
        <f>IFERROR(INDEX(Спец!Q:Q,SUMPRODUCT(LARGE((Спец!$L$19:$L$81&gt;0)*(Спец!$L$19:$L$81&lt;Спец!$O$14)*ROW(Спец!$O$19:$O$81),COUNTIFS(Спец!$L$19:$L$81,"&lt;"&amp;Спец!$O$14,Спец!$L$19:$L$81,"&gt;0")+1-ROW(A5)))),"")</f>
        <v>Приемное отделение</v>
      </c>
      <c r="B18" s="201" t="str">
        <f>IFERROR(INDEX(Спец!C:C,SUMPRODUCT(LARGE((Спец!$L$19:$L$81&gt;0)*(Спец!$L$19:$L$81&lt;Спец!$O$14)*ROW(Спец!$O$19:$O$81),COUNTIFS(Спец!$L$19:$L$81,"&lt;"&amp;Спец!$O$14,Спец!$L$19:$L$81,"&gt;0")+1-ROW(B5)))),"")</f>
        <v>Медицинская сестра</v>
      </c>
      <c r="C18" s="201" t="str">
        <f>IFERROR(INDEX(Спец!B:B,SUMPRODUCT(LARGE((Спец!$L$19:$L$81&gt;0)*(Спец!$L$19:$L$81&lt;Спец!$O$14)*ROW(Спец!$O$19:$O$81),COUNTIFS(Спец!$L$19:$L$81,"&lt;"&amp;Спец!$O$14,Спец!$L$19:$L$81,"&gt;0")+1-ROW(C5)))),"")</f>
        <v>Але</v>
      </c>
      <c r="D18" s="201">
        <f>IFERROR(INDEX(Спец!E:E,SUMPRODUCT(LARGE((Спец!$L$19:$L$81&gt;0)*(Спец!$L$19:$L$81&lt;Спец!$O$14)*ROW(Спец!$O$19:$O$81),COUNTIFS(Спец!$L$19:$L$81,"&lt;"&amp;Спец!$O$14,Спец!$L$19:$L$81,"&gt;0")+1-ROW(D5)))),"")</f>
        <v>0.25</v>
      </c>
      <c r="E18" s="201">
        <f>IFERROR(INDEX(Спец!L:L,SUMPRODUCT(LARGE((Спец!$L$19:$L$81&gt;0)*(Спец!$L$19:$L$81&lt;Спец!$O$14)*ROW(Спец!$O$19:$O$81),COUNTIFS(Спец!$L$19:$L$81,"&lt;"&amp;Спец!$O$14,Спец!$L$19:$L$81,"&gt;0")+1-ROW(E5)))),"")</f>
        <v>2545.23</v>
      </c>
      <c r="F18" s="201">
        <f>IFERROR(INDEX(Спец!O:O,SUMPRODUCT(LARGE((Спец!$L$19:$L$81&gt;0)*(Спец!$L$19:$L$81&lt;Спец!$O$14)*ROW(Спец!$O$19:$O$81),COUNTIFS(Спец!$L$19:$L$81,"&lt;"&amp;Спец!$O$14,Спец!$L$19:$L$81,"&gt;0")+1-ROW(F5)))),"")</f>
        <v>7800</v>
      </c>
      <c r="G18" s="201">
        <f>IFERROR(INDEX(Спец!P:P,SUMPRODUCT(LARGE((Спец!$L$19:$L$81&gt;0)*(Спец!$L$19:$L$81&lt;Спец!$O$14)*ROW(Спец!$O$19:$O$81),COUNTIFS(Спец!$L$19:$L$81,"&lt;"&amp;Спец!$O$14,Спец!$L$19:$L$81,"&gt;0")+1-ROW(G5)))),"")</f>
        <v>0</v>
      </c>
    </row>
    <row r="19" spans="1:7" ht="30" x14ac:dyDescent="0.25">
      <c r="A19" s="201" t="str">
        <f>IFERROR(INDEX(Спец!Q:Q,SUMPRODUCT(LARGE((Спец!$L$19:$L$81&gt;0)*(Спец!$L$19:$L$81&lt;Спец!$O$14)*ROW(Спец!$O$19:$O$81),COUNTIFS(Спец!$L$19:$L$81,"&lt;"&amp;Спец!$O$14,Спец!$L$19:$L$81,"&gt;0")+1-ROW(A6)))),"")</f>
        <v>Приемное отделение</v>
      </c>
      <c r="B19" s="201" t="str">
        <f>IFERROR(INDEX(Спец!C:C,SUMPRODUCT(LARGE((Спец!$L$19:$L$81&gt;0)*(Спец!$L$19:$L$81&lt;Спец!$O$14)*ROW(Спец!$O$19:$O$81),COUNTIFS(Спец!$L$19:$L$81,"&lt;"&amp;Спец!$O$14,Спец!$L$19:$L$81,"&gt;0")+1-ROW(B6)))),"")</f>
        <v>Медицинская сестра</v>
      </c>
      <c r="C19" s="201" t="str">
        <f>IFERROR(INDEX(Спец!B:B,SUMPRODUCT(LARGE((Спец!$L$19:$L$81&gt;0)*(Спец!$L$19:$L$81&lt;Спец!$O$14)*ROW(Спец!$O$19:$O$81),COUNTIFS(Спец!$L$19:$L$81,"&lt;"&amp;Спец!$O$14,Спец!$L$19:$L$81,"&gt;0")+1-ROW(C6)))),"")</f>
        <v>Кос</v>
      </c>
      <c r="D19" s="201">
        <f>IFERROR(INDEX(Спец!E:E,SUMPRODUCT(LARGE((Спец!$L$19:$L$81&gt;0)*(Спец!$L$19:$L$81&lt;Спец!$O$14)*ROW(Спец!$O$19:$O$81),COUNTIFS(Спец!$L$19:$L$81,"&lt;"&amp;Спец!$O$14,Спец!$L$19:$L$81,"&gt;0")+1-ROW(D6)))),"")</f>
        <v>0.25</v>
      </c>
      <c r="E19" s="201">
        <f>IFERROR(INDEX(Спец!L:L,SUMPRODUCT(LARGE((Спец!$L$19:$L$81&gt;0)*(Спец!$L$19:$L$81&lt;Спец!$O$14)*ROW(Спец!$O$19:$O$81),COUNTIFS(Спец!$L$19:$L$81,"&lt;"&amp;Спец!$O$14,Спец!$L$19:$L$81,"&gt;0")+1-ROW(E6)))),"")</f>
        <v>2627.87</v>
      </c>
      <c r="F19" s="201">
        <f>IFERROR(INDEX(Спец!O:O,SUMPRODUCT(LARGE((Спец!$L$19:$L$81&gt;0)*(Спец!$L$19:$L$81&lt;Спец!$O$14)*ROW(Спец!$O$19:$O$81),COUNTIFS(Спец!$L$19:$L$81,"&lt;"&amp;Спец!$O$14,Спец!$L$19:$L$81,"&gt;0")+1-ROW(F6)))),"")</f>
        <v>7800</v>
      </c>
      <c r="G19" s="201">
        <f>IFERROR(INDEX(Спец!P:P,SUMPRODUCT(LARGE((Спец!$L$19:$L$81&gt;0)*(Спец!$L$19:$L$81&lt;Спец!$O$14)*ROW(Спец!$O$19:$O$81),COUNTIFS(Спец!$L$19:$L$81,"&lt;"&amp;Спец!$O$14,Спец!$L$19:$L$81,"&gt;0")+1-ROW(G6)))),"")</f>
        <v>0</v>
      </c>
    </row>
    <row r="20" spans="1:7" ht="30" x14ac:dyDescent="0.25">
      <c r="A20" s="201" t="str">
        <f>IFERROR(INDEX(Спец!Q:Q,SUMPRODUCT(LARGE((Спец!$L$19:$L$81&gt;0)*(Спец!$L$19:$L$81&lt;Спец!$O$14)*ROW(Спец!$O$19:$O$81),COUNTIFS(Спец!$L$19:$L$81,"&lt;"&amp;Спец!$O$14,Спец!$L$19:$L$81,"&gt;0")+1-ROW(A7)))),"")</f>
        <v>Приемное отделение</v>
      </c>
      <c r="B20" s="201" t="str">
        <f>IFERROR(INDEX(Спец!C:C,SUMPRODUCT(LARGE((Спец!$L$19:$L$81&gt;0)*(Спец!$L$19:$L$81&lt;Спец!$O$14)*ROW(Спец!$O$19:$O$81),COUNTIFS(Спец!$L$19:$L$81,"&lt;"&amp;Спец!$O$14,Спец!$L$19:$L$81,"&gt;0")+1-ROW(B7)))),"")</f>
        <v>Санитарка</v>
      </c>
      <c r="C20" s="201" t="str">
        <f>IFERROR(INDEX(Спец!B:B,SUMPRODUCT(LARGE((Спец!$L$19:$L$81&gt;0)*(Спец!$L$19:$L$81&lt;Спец!$O$14)*ROW(Спец!$O$19:$O$81),COUNTIFS(Спец!$L$19:$L$81,"&lt;"&amp;Спец!$O$14,Спец!$L$19:$L$81,"&gt;0")+1-ROW(C7)))),"")</f>
        <v>Ани</v>
      </c>
      <c r="D20" s="201">
        <f>IFERROR(INDEX(Спец!E:E,SUMPRODUCT(LARGE((Спец!$L$19:$L$81&gt;0)*(Спец!$L$19:$L$81&lt;Спец!$O$14)*ROW(Спец!$O$19:$O$81),COUNTIFS(Спец!$L$19:$L$81,"&lt;"&amp;Спец!$O$14,Спец!$L$19:$L$81,"&gt;0")+1-ROW(D7)))),"")</f>
        <v>1</v>
      </c>
      <c r="E20" s="201">
        <f>IFERROR(INDEX(Спец!L:L,SUMPRODUCT(LARGE((Спец!$L$19:$L$81&gt;0)*(Спец!$L$19:$L$81&lt;Спец!$O$14)*ROW(Спец!$O$19:$O$81),COUNTIFS(Спец!$L$19:$L$81,"&lt;"&amp;Спец!$O$14,Спец!$L$19:$L$81,"&gt;0")+1-ROW(E7)))),"")</f>
        <v>7569.94</v>
      </c>
      <c r="F20" s="201">
        <f>IFERROR(INDEX(Спец!O:O,SUMPRODUCT(LARGE((Спец!$L$19:$L$81&gt;0)*(Спец!$L$19:$L$81&lt;Спец!$O$14)*ROW(Спец!$O$19:$O$81),COUNTIFS(Спец!$L$19:$L$81,"&lt;"&amp;Спец!$O$14,Спец!$L$19:$L$81,"&gt;0")+1-ROW(F7)))),"")</f>
        <v>7800</v>
      </c>
      <c r="G20" s="201">
        <f>IFERROR(INDEX(Спец!P:P,SUMPRODUCT(LARGE((Спец!$L$19:$L$81&gt;0)*(Спец!$L$19:$L$81&lt;Спец!$O$14)*ROW(Спец!$O$19:$O$81),COUNTIFS(Спец!$L$19:$L$81,"&lt;"&amp;Спец!$O$14,Спец!$L$19:$L$81,"&gt;0")+1-ROW(G7)))),"")</f>
        <v>230.06</v>
      </c>
    </row>
    <row r="21" spans="1:7" ht="30" x14ac:dyDescent="0.25">
      <c r="A21" s="201" t="str">
        <f>IFERROR(INDEX(Спец!Q:Q,SUMPRODUCT(LARGE((Спец!$L$19:$L$81&gt;0)*(Спец!$L$19:$L$81&lt;Спец!$O$14)*ROW(Спец!$O$19:$O$81),COUNTIFS(Спец!$L$19:$L$81,"&lt;"&amp;Спец!$O$14,Спец!$L$19:$L$81,"&gt;0")+1-ROW(A8)))),"")</f>
        <v>Приемное отделение</v>
      </c>
      <c r="B21" s="201" t="str">
        <f>IFERROR(INDEX(Спец!C:C,SUMPRODUCT(LARGE((Спец!$L$19:$L$81&gt;0)*(Спец!$L$19:$L$81&lt;Спец!$O$14)*ROW(Спец!$O$19:$O$81),COUNTIFS(Спец!$L$19:$L$81,"&lt;"&amp;Спец!$O$14,Спец!$L$19:$L$81,"&gt;0")+1-ROW(B8)))),"")</f>
        <v>Санитарка</v>
      </c>
      <c r="C21" s="201" t="str">
        <f>IFERROR(INDEX(Спец!B:B,SUMPRODUCT(LARGE((Спец!$L$19:$L$81&gt;0)*(Спец!$L$19:$L$81&lt;Спец!$O$14)*ROW(Спец!$O$19:$O$81),COUNTIFS(Спец!$L$19:$L$81,"&lt;"&amp;Спец!$O$14,Спец!$L$19:$L$81,"&gt;0")+1-ROW(C8)))),"")</f>
        <v>Ани</v>
      </c>
      <c r="D21" s="201">
        <f>IFERROR(INDEX(Спец!E:E,SUMPRODUCT(LARGE((Спец!$L$19:$L$81&gt;0)*(Спец!$L$19:$L$81&lt;Спец!$O$14)*ROW(Спец!$O$19:$O$81),COUNTIFS(Спец!$L$19:$L$81,"&lt;"&amp;Спец!$O$14,Спец!$L$19:$L$81,"&gt;0")+1-ROW(D8)))),"")</f>
        <v>0.5</v>
      </c>
      <c r="E21" s="201">
        <f>IFERROR(INDEX(Спец!L:L,SUMPRODUCT(LARGE((Спец!$L$19:$L$81&gt;0)*(Спец!$L$19:$L$81&lt;Спец!$O$14)*ROW(Спец!$O$19:$O$81),COUNTIFS(Спец!$L$19:$L$81,"&lt;"&amp;Спец!$O$14,Спец!$L$19:$L$81,"&gt;0")+1-ROW(E8)))),"")</f>
        <v>3784.97</v>
      </c>
      <c r="F21" s="201">
        <f>IFERROR(INDEX(Спец!O:O,SUMPRODUCT(LARGE((Спец!$L$19:$L$81&gt;0)*(Спец!$L$19:$L$81&lt;Спец!$O$14)*ROW(Спец!$O$19:$O$81),COUNTIFS(Спец!$L$19:$L$81,"&lt;"&amp;Спец!$O$14,Спец!$L$19:$L$81,"&gt;0")+1-ROW(F8)))),"")</f>
        <v>7800</v>
      </c>
      <c r="G21" s="201">
        <f>IFERROR(INDEX(Спец!P:P,SUMPRODUCT(LARGE((Спец!$L$19:$L$81&gt;0)*(Спец!$L$19:$L$81&lt;Спец!$O$14)*ROW(Спец!$O$19:$O$81),COUNTIFS(Спец!$L$19:$L$81,"&lt;"&amp;Спец!$O$14,Спец!$L$19:$L$81,"&gt;0")+1-ROW(G8)))),"")</f>
        <v>115.03</v>
      </c>
    </row>
    <row r="22" spans="1:7" ht="30" x14ac:dyDescent="0.25">
      <c r="A22" s="201" t="str">
        <f>IFERROR(INDEX(Спец!Q:Q,SUMPRODUCT(LARGE((Спец!$L$19:$L$81&gt;0)*(Спец!$L$19:$L$81&lt;Спец!$O$14)*ROW(Спец!$O$19:$O$81),COUNTIFS(Спец!$L$19:$L$81,"&lt;"&amp;Спец!$O$14,Спец!$L$19:$L$81,"&gt;0")+1-ROW(A9)))),"")</f>
        <v>Приемное отделение</v>
      </c>
      <c r="B22" s="201" t="str">
        <f>IFERROR(INDEX(Спец!C:C,SUMPRODUCT(LARGE((Спец!$L$19:$L$81&gt;0)*(Спец!$L$19:$L$81&lt;Спец!$O$14)*ROW(Спец!$O$19:$O$81),COUNTIFS(Спец!$L$19:$L$81,"&lt;"&amp;Спец!$O$14,Спец!$L$19:$L$81,"&gt;0")+1-ROW(B9)))),"")</f>
        <v>Санитарка</v>
      </c>
      <c r="C22" s="201" t="str">
        <f>IFERROR(INDEX(Спец!B:B,SUMPRODUCT(LARGE((Спец!$L$19:$L$81&gt;0)*(Спец!$L$19:$L$81&lt;Спец!$O$14)*ROW(Спец!$O$19:$O$81),COUNTIFS(Спец!$L$19:$L$81,"&lt;"&amp;Спец!$O$14,Спец!$L$19:$L$81,"&gt;0")+1-ROW(C9)))),"")</f>
        <v>Бая</v>
      </c>
      <c r="D22" s="201">
        <f>IFERROR(INDEX(Спец!E:E,SUMPRODUCT(LARGE((Спец!$L$19:$L$81&gt;0)*(Спец!$L$19:$L$81&lt;Спец!$O$14)*ROW(Спец!$O$19:$O$81),COUNTIFS(Спец!$L$19:$L$81,"&lt;"&amp;Спец!$O$14,Спец!$L$19:$L$81,"&gt;0")+1-ROW(D9)))),"")</f>
        <v>1</v>
      </c>
      <c r="E22" s="201">
        <f>IFERROR(INDEX(Спец!L:L,SUMPRODUCT(LARGE((Спец!$L$19:$L$81&gt;0)*(Спец!$L$19:$L$81&lt;Спец!$O$14)*ROW(Спец!$O$19:$O$81),COUNTIFS(Спец!$L$19:$L$81,"&lt;"&amp;Спец!$O$14,Спец!$L$19:$L$81,"&gt;0")+1-ROW(E9)))),"")</f>
        <v>7134.26</v>
      </c>
      <c r="F22" s="201">
        <f>IFERROR(INDEX(Спец!O:O,SUMPRODUCT(LARGE((Спец!$L$19:$L$81&gt;0)*(Спец!$L$19:$L$81&lt;Спец!$O$14)*ROW(Спец!$O$19:$O$81),COUNTIFS(Спец!$L$19:$L$81,"&lt;"&amp;Спец!$O$14,Спец!$L$19:$L$81,"&gt;0")+1-ROW(F9)))),"")</f>
        <v>7800</v>
      </c>
      <c r="G22" s="201">
        <f>IFERROR(INDEX(Спец!P:P,SUMPRODUCT(LARGE((Спец!$L$19:$L$81&gt;0)*(Спец!$L$19:$L$81&lt;Спец!$O$14)*ROW(Спец!$O$19:$O$81),COUNTIFS(Спец!$L$19:$L$81,"&lt;"&amp;Спец!$O$14,Спец!$L$19:$L$81,"&gt;0")+1-ROW(G9)))),"")</f>
        <v>665.74</v>
      </c>
    </row>
    <row r="23" spans="1:7" ht="30" x14ac:dyDescent="0.25">
      <c r="A23" s="201" t="str">
        <f>IFERROR(INDEX(Спец!Q:Q,SUMPRODUCT(LARGE((Спец!$L$19:$L$81&gt;0)*(Спец!$L$19:$L$81&lt;Спец!$O$14)*ROW(Спец!$O$19:$O$81),COUNTIFS(Спец!$L$19:$L$81,"&lt;"&amp;Спец!$O$14,Спец!$L$19:$L$81,"&gt;0")+1-ROW(A10)))),"")</f>
        <v>Приемное отделение</v>
      </c>
      <c r="B23" s="201" t="str">
        <f>IFERROR(INDEX(Спец!C:C,SUMPRODUCT(LARGE((Спец!$L$19:$L$81&gt;0)*(Спец!$L$19:$L$81&lt;Спец!$O$14)*ROW(Спец!$O$19:$O$81),COUNTIFS(Спец!$L$19:$L$81,"&lt;"&amp;Спец!$O$14,Спец!$L$19:$L$81,"&gt;0")+1-ROW(B10)))),"")</f>
        <v>Санитарка</v>
      </c>
      <c r="C23" s="201" t="str">
        <f>IFERROR(INDEX(Спец!B:B,SUMPRODUCT(LARGE((Спец!$L$19:$L$81&gt;0)*(Спец!$L$19:$L$81&lt;Спец!$O$14)*ROW(Спец!$O$19:$O$81),COUNTIFS(Спец!$L$19:$L$81,"&lt;"&amp;Спец!$O$14,Спец!$L$19:$L$81,"&gt;0")+1-ROW(C10)))),"")</f>
        <v>Жел</v>
      </c>
      <c r="D23" s="201">
        <f>IFERROR(INDEX(Спец!E:E,SUMPRODUCT(LARGE((Спец!$L$19:$L$81&gt;0)*(Спец!$L$19:$L$81&lt;Спец!$O$14)*ROW(Спец!$O$19:$O$81),COUNTIFS(Спец!$L$19:$L$81,"&lt;"&amp;Спец!$O$14,Спец!$L$19:$L$81,"&gt;0")+1-ROW(D10)))),"")</f>
        <v>1</v>
      </c>
      <c r="E23" s="201">
        <f>IFERROR(INDEX(Спец!L:L,SUMPRODUCT(LARGE((Спец!$L$19:$L$81&gt;0)*(Спец!$L$19:$L$81&lt;Спец!$O$14)*ROW(Спец!$O$19:$O$81),COUNTIFS(Спец!$L$19:$L$81,"&lt;"&amp;Спец!$O$14,Спец!$L$19:$L$81,"&gt;0")+1-ROW(E10)))),"")</f>
        <v>7569.94</v>
      </c>
      <c r="F23" s="201">
        <f>IFERROR(INDEX(Спец!O:O,SUMPRODUCT(LARGE((Спец!$L$19:$L$81&gt;0)*(Спец!$L$19:$L$81&lt;Спец!$O$14)*ROW(Спец!$O$19:$O$81),COUNTIFS(Спец!$L$19:$L$81,"&lt;"&amp;Спец!$O$14,Спец!$L$19:$L$81,"&gt;0")+1-ROW(F10)))),"")</f>
        <v>7800</v>
      </c>
      <c r="G23" s="201">
        <f>IFERROR(INDEX(Спец!P:P,SUMPRODUCT(LARGE((Спец!$L$19:$L$81&gt;0)*(Спец!$L$19:$L$81&lt;Спец!$O$14)*ROW(Спец!$O$19:$O$81),COUNTIFS(Спец!$L$19:$L$81,"&lt;"&amp;Спец!$O$14,Спец!$L$19:$L$81,"&gt;0")+1-ROW(G10)))),"")</f>
        <v>230.06</v>
      </c>
    </row>
    <row r="24" spans="1:7" ht="30" x14ac:dyDescent="0.25">
      <c r="A24" s="201" t="str">
        <f>IFERROR(INDEX(Спец!Q:Q,SUMPRODUCT(LARGE((Спец!$L$19:$L$81&gt;0)*(Спец!$L$19:$L$81&lt;Спец!$O$14)*ROW(Спец!$O$19:$O$81),COUNTIFS(Спец!$L$19:$L$81,"&lt;"&amp;Спец!$O$14,Спец!$L$19:$L$81,"&gt;0")+1-ROW(A11)))),"")</f>
        <v>Приемное отделение</v>
      </c>
      <c r="B24" s="201" t="str">
        <f>IFERROR(INDEX(Спец!C:C,SUMPRODUCT(LARGE((Спец!$L$19:$L$81&gt;0)*(Спец!$L$19:$L$81&lt;Спец!$O$14)*ROW(Спец!$O$19:$O$81),COUNTIFS(Спец!$L$19:$L$81,"&lt;"&amp;Спец!$O$14,Спец!$L$19:$L$81,"&gt;0")+1-ROW(B11)))),"")</f>
        <v>Санитарка</v>
      </c>
      <c r="C24" s="201" t="str">
        <f>IFERROR(INDEX(Спец!B:B,SUMPRODUCT(LARGE((Спец!$L$19:$L$81&gt;0)*(Спец!$L$19:$L$81&lt;Спец!$O$14)*ROW(Спец!$O$19:$O$81),COUNTIFS(Спец!$L$19:$L$81,"&lt;"&amp;Спец!$O$14,Спец!$L$19:$L$81,"&gt;0")+1-ROW(C11)))),"")</f>
        <v>Жел</v>
      </c>
      <c r="D24" s="201">
        <f>IFERROR(INDEX(Спец!E:E,SUMPRODUCT(LARGE((Спец!$L$19:$L$81&gt;0)*(Спец!$L$19:$L$81&lt;Спец!$O$14)*ROW(Спец!$O$19:$O$81),COUNTIFS(Спец!$L$19:$L$81,"&lt;"&amp;Спец!$O$14,Спец!$L$19:$L$81,"&gt;0")+1-ROW(D11)))),"")</f>
        <v>0.25</v>
      </c>
      <c r="E24" s="201">
        <f>IFERROR(INDEX(Спец!L:L,SUMPRODUCT(LARGE((Спец!$L$19:$L$81&gt;0)*(Спец!$L$19:$L$81&lt;Спец!$O$14)*ROW(Спец!$O$19:$O$81),COUNTIFS(Спец!$L$19:$L$81,"&lt;"&amp;Спец!$O$14,Спец!$L$19:$L$81,"&gt;0")+1-ROW(E11)))),"")</f>
        <v>1892.49</v>
      </c>
      <c r="F24" s="201">
        <f>IFERROR(INDEX(Спец!O:O,SUMPRODUCT(LARGE((Спец!$L$19:$L$81&gt;0)*(Спец!$L$19:$L$81&lt;Спец!$O$14)*ROW(Спец!$O$19:$O$81),COUNTIFS(Спец!$L$19:$L$81,"&lt;"&amp;Спец!$O$14,Спец!$L$19:$L$81,"&gt;0")+1-ROW(F11)))),"")</f>
        <v>7800</v>
      </c>
      <c r="G24" s="201">
        <f>IFERROR(INDEX(Спец!P:P,SUMPRODUCT(LARGE((Спец!$L$19:$L$81&gt;0)*(Спец!$L$19:$L$81&lt;Спец!$O$14)*ROW(Спец!$O$19:$O$81),COUNTIFS(Спец!$L$19:$L$81,"&lt;"&amp;Спец!$O$14,Спец!$L$19:$L$81,"&gt;0")+1-ROW(G11)))),"")</f>
        <v>57.51</v>
      </c>
    </row>
    <row r="25" spans="1:7" ht="30" x14ac:dyDescent="0.25">
      <c r="A25" s="201" t="str">
        <f>IFERROR(INDEX(Спец!Q:Q,SUMPRODUCT(LARGE((Спец!$L$19:$L$81&gt;0)*(Спец!$L$19:$L$81&lt;Спец!$O$14)*ROW(Спец!$O$19:$O$81),COUNTIFS(Спец!$L$19:$L$81,"&lt;"&amp;Спец!$O$14,Спец!$L$19:$L$81,"&gt;0")+1-ROW(A12)))),"")</f>
        <v>Приемное отделение</v>
      </c>
      <c r="B25" s="201" t="str">
        <f>IFERROR(INDEX(Спец!C:C,SUMPRODUCT(LARGE((Спец!$L$19:$L$81&gt;0)*(Спец!$L$19:$L$81&lt;Спец!$O$14)*ROW(Спец!$O$19:$O$81),COUNTIFS(Спец!$L$19:$L$81,"&lt;"&amp;Спец!$O$14,Спец!$L$19:$L$81,"&gt;0")+1-ROW(B12)))),"")</f>
        <v>Санитарка</v>
      </c>
      <c r="C25" s="201" t="str">
        <f>IFERROR(INDEX(Спец!B:B,SUMPRODUCT(LARGE((Спец!$L$19:$L$81&gt;0)*(Спец!$L$19:$L$81&lt;Спец!$O$14)*ROW(Спец!$O$19:$O$81),COUNTIFS(Спец!$L$19:$L$81,"&lt;"&amp;Спец!$O$14,Спец!$L$19:$L$81,"&gt;0")+1-ROW(C12)))),"")</f>
        <v>Жел</v>
      </c>
      <c r="D25" s="201">
        <f>IFERROR(INDEX(Спец!E:E,SUMPRODUCT(LARGE((Спец!$L$19:$L$81&gt;0)*(Спец!$L$19:$L$81&lt;Спец!$O$14)*ROW(Спец!$O$19:$O$81),COUNTIFS(Спец!$L$19:$L$81,"&lt;"&amp;Спец!$O$14,Спец!$L$19:$L$81,"&gt;0")+1-ROW(D12)))),"")</f>
        <v>0.25</v>
      </c>
      <c r="E25" s="201">
        <f>IFERROR(INDEX(Спец!L:L,SUMPRODUCT(LARGE((Спец!$L$19:$L$81&gt;0)*(Спец!$L$19:$L$81&lt;Спец!$O$14)*ROW(Спец!$O$19:$O$81),COUNTIFS(Спец!$L$19:$L$81,"&lt;"&amp;Спец!$O$14,Спец!$L$19:$L$81,"&gt;0")+1-ROW(E12)))),"")</f>
        <v>1892.49</v>
      </c>
      <c r="F25" s="201">
        <f>IFERROR(INDEX(Спец!O:O,SUMPRODUCT(LARGE((Спец!$L$19:$L$81&gt;0)*(Спец!$L$19:$L$81&lt;Спец!$O$14)*ROW(Спец!$O$19:$O$81),COUNTIFS(Спец!$L$19:$L$81,"&lt;"&amp;Спец!$O$14,Спец!$L$19:$L$81,"&gt;0")+1-ROW(F12)))),"")</f>
        <v>7800</v>
      </c>
      <c r="G25" s="201">
        <f>IFERROR(INDEX(Спец!P:P,SUMPRODUCT(LARGE((Спец!$L$19:$L$81&gt;0)*(Спец!$L$19:$L$81&lt;Спец!$O$14)*ROW(Спец!$O$19:$O$81),COUNTIFS(Спец!$L$19:$L$81,"&lt;"&amp;Спец!$O$14,Спец!$L$19:$L$81,"&gt;0")+1-ROW(G12)))),"")</f>
        <v>57.51</v>
      </c>
    </row>
    <row r="26" spans="1:7" ht="30" x14ac:dyDescent="0.25">
      <c r="A26" s="201" t="str">
        <f>IFERROR(INDEX(Спец!Q:Q,SUMPRODUCT(LARGE((Спец!$L$19:$L$81&gt;0)*(Спец!$L$19:$L$81&lt;Спец!$O$14)*ROW(Спец!$O$19:$O$81),COUNTIFS(Спец!$L$19:$L$81,"&lt;"&amp;Спец!$O$14,Спец!$L$19:$L$81,"&gt;0")+1-ROW(A13)))),"")</f>
        <v>Приемное отделение</v>
      </c>
      <c r="B26" s="201" t="str">
        <f>IFERROR(INDEX(Спец!C:C,SUMPRODUCT(LARGE((Спец!$L$19:$L$81&gt;0)*(Спец!$L$19:$L$81&lt;Спец!$O$14)*ROW(Спец!$O$19:$O$81),COUNTIFS(Спец!$L$19:$L$81,"&lt;"&amp;Спец!$O$14,Спец!$L$19:$L$81,"&gt;0")+1-ROW(B13)))),"")</f>
        <v>Санитарка</v>
      </c>
      <c r="C26" s="201" t="str">
        <f>IFERROR(INDEX(Спец!B:B,SUMPRODUCT(LARGE((Спец!$L$19:$L$81&gt;0)*(Спец!$L$19:$L$81&lt;Спец!$O$14)*ROW(Спец!$O$19:$O$81),COUNTIFS(Спец!$L$19:$L$81,"&lt;"&amp;Спец!$O$14,Спец!$L$19:$L$81,"&gt;0")+1-ROW(C13)))),"")</f>
        <v>Ива</v>
      </c>
      <c r="D26" s="201">
        <f>IFERROR(INDEX(Спец!E:E,SUMPRODUCT(LARGE((Спец!$L$19:$L$81&gt;0)*(Спец!$L$19:$L$81&lt;Спец!$O$14)*ROW(Спец!$O$19:$O$81),COUNTIFS(Спец!$L$19:$L$81,"&lt;"&amp;Спец!$O$14,Спец!$L$19:$L$81,"&gt;0")+1-ROW(D13)))),"")</f>
        <v>1</v>
      </c>
      <c r="E26" s="201">
        <f>IFERROR(INDEX(Спец!L:L,SUMPRODUCT(LARGE((Спец!$L$19:$L$81&gt;0)*(Спец!$L$19:$L$81&lt;Спец!$O$14)*ROW(Спец!$O$19:$O$81),COUNTIFS(Спец!$L$19:$L$81,"&lt;"&amp;Спец!$O$14,Спец!$L$19:$L$81,"&gt;0")+1-ROW(E13)))),"")</f>
        <v>6262.9</v>
      </c>
      <c r="F26" s="201">
        <f>IFERROR(INDEX(Спец!O:O,SUMPRODUCT(LARGE((Спец!$L$19:$L$81&gt;0)*(Спец!$L$19:$L$81&lt;Спец!$O$14)*ROW(Спец!$O$19:$O$81),COUNTIFS(Спец!$L$19:$L$81,"&lt;"&amp;Спец!$O$14,Спец!$L$19:$L$81,"&gt;0")+1-ROW(F13)))),"")</f>
        <v>7800</v>
      </c>
      <c r="G26" s="201">
        <f>IFERROR(INDEX(Спец!P:P,SUMPRODUCT(LARGE((Спец!$L$19:$L$81&gt;0)*(Спец!$L$19:$L$81&lt;Спец!$O$14)*ROW(Спец!$O$19:$O$81),COUNTIFS(Спец!$L$19:$L$81,"&lt;"&amp;Спец!$O$14,Спец!$L$19:$L$81,"&gt;0")+1-ROW(G13)))),"")</f>
        <v>1537.1</v>
      </c>
    </row>
    <row r="27" spans="1:7" ht="30" x14ac:dyDescent="0.25">
      <c r="A27" s="201" t="str">
        <f>IFERROR(INDEX(Спец!Q:Q,SUMPRODUCT(LARGE((Спец!$L$19:$L$81&gt;0)*(Спец!$L$19:$L$81&lt;Спец!$O$14)*ROW(Спец!$O$19:$O$81),COUNTIFS(Спец!$L$19:$L$81,"&lt;"&amp;Спец!$O$14,Спец!$L$19:$L$81,"&gt;0")+1-ROW(A14)))),"")</f>
        <v>Приемное отделение</v>
      </c>
      <c r="B27" s="201" t="str">
        <f>IFERROR(INDEX(Спец!C:C,SUMPRODUCT(LARGE((Спец!$L$19:$L$81&gt;0)*(Спец!$L$19:$L$81&lt;Спец!$O$14)*ROW(Спец!$O$19:$O$81),COUNTIFS(Спец!$L$19:$L$81,"&lt;"&amp;Спец!$O$14,Спец!$L$19:$L$81,"&gt;0")+1-ROW(B14)))),"")</f>
        <v>Санитарка</v>
      </c>
      <c r="C27" s="201" t="str">
        <f>IFERROR(INDEX(Спец!B:B,SUMPRODUCT(LARGE((Спец!$L$19:$L$81&gt;0)*(Спец!$L$19:$L$81&lt;Спец!$O$14)*ROW(Спец!$O$19:$O$81),COUNTIFS(Спец!$L$19:$L$81,"&lt;"&amp;Спец!$O$14,Спец!$L$19:$L$81,"&gt;0")+1-ROW(C14)))),"")</f>
        <v>Мат</v>
      </c>
      <c r="D27" s="201">
        <f>IFERROR(INDEX(Спец!E:E,SUMPRODUCT(LARGE((Спец!$L$19:$L$81&gt;0)*(Спец!$L$19:$L$81&lt;Спец!$O$14)*ROW(Спец!$O$19:$O$81),COUNTIFS(Спец!$L$19:$L$81,"&lt;"&amp;Спец!$O$14,Спец!$L$19:$L$81,"&gt;0")+1-ROW(D14)))),"")</f>
        <v>1</v>
      </c>
      <c r="E27" s="201">
        <f>IFERROR(INDEX(Спец!L:L,SUMPRODUCT(LARGE((Спец!$L$19:$L$81&gt;0)*(Спец!$L$19:$L$81&lt;Спец!$O$14)*ROW(Спец!$O$19:$O$81),COUNTIFS(Спец!$L$19:$L$81,"&lt;"&amp;Спец!$O$14,Спец!$L$19:$L$81,"&gt;0")+1-ROW(E14)))),"")</f>
        <v>7569.94</v>
      </c>
      <c r="F27" s="201">
        <f>IFERROR(INDEX(Спец!O:O,SUMPRODUCT(LARGE((Спец!$L$19:$L$81&gt;0)*(Спец!$L$19:$L$81&lt;Спец!$O$14)*ROW(Спец!$O$19:$O$81),COUNTIFS(Спец!$L$19:$L$81,"&lt;"&amp;Спец!$O$14,Спец!$L$19:$L$81,"&gt;0")+1-ROW(F14)))),"")</f>
        <v>7800</v>
      </c>
      <c r="G27" s="201">
        <f>IFERROR(INDEX(Спец!P:P,SUMPRODUCT(LARGE((Спец!$L$19:$L$81&gt;0)*(Спец!$L$19:$L$81&lt;Спец!$O$14)*ROW(Спец!$O$19:$O$81),COUNTIFS(Спец!$L$19:$L$81,"&lt;"&amp;Спец!$O$14,Спец!$L$19:$L$81,"&gt;0")+1-ROW(G14)))),"")</f>
        <v>230.06</v>
      </c>
    </row>
    <row r="28" spans="1:7" ht="30" hidden="1" x14ac:dyDescent="0.25">
      <c r="A28" s="201" t="str">
        <f>IFERROR(INDEX(Спец!Q:Q,SUMPRODUCT(LARGE((Спец!$L$19:$L$81&gt;0)*(Спец!$L$19:$L$81&lt;Спец!$O$14)*ROW(Спец!$O$19:$O$81),COUNTIFS(Спец!$L$19:$L$81,"&lt;"&amp;Спец!$O$14,Спец!$L$19:$L$81,"&gt;0")+1-ROW(A15)))),"")</f>
        <v>Терапевтическое отделение</v>
      </c>
      <c r="B28" s="201" t="str">
        <f>IFERROR(INDEX(Спец!C:C,SUMPRODUCT(LARGE((Спец!$L$19:$L$81&gt;0)*(Спец!$L$19:$L$81&lt;Спец!$O$14)*ROW(Спец!$O$19:$O$81),COUNTIFS(Спец!$L$19:$L$81,"&lt;"&amp;Спец!$O$14,Спец!$L$19:$L$81,"&gt;0")+1-ROW(B15)))),"")</f>
        <v>Медицинская сестра палатная</v>
      </c>
      <c r="C28" s="201" t="str">
        <f>IFERROR(INDEX(Спец!B:B,SUMPRODUCT(LARGE((Спец!$L$19:$L$81&gt;0)*(Спец!$L$19:$L$81&lt;Спец!$O$14)*ROW(Спец!$O$19:$O$81),COUNTIFS(Спец!$L$19:$L$81,"&lt;"&amp;Спец!$O$14,Спец!$L$19:$L$81,"&gt;0")+1-ROW(C15)))),"")</f>
        <v>Ясм</v>
      </c>
      <c r="D28" s="201">
        <f>IFERROR(INDEX(Спец!E:E,SUMPRODUCT(LARGE((Спец!$L$19:$L$81&gt;0)*(Спец!$L$19:$L$81&lt;Спец!$O$14)*ROW(Спец!$O$19:$O$81),COUNTIFS(Спец!$L$19:$L$81,"&lt;"&amp;Спец!$O$14,Спец!$L$19:$L$81,"&gt;0")+1-ROW(D15)))),"")</f>
        <v>0.5</v>
      </c>
      <c r="E28" s="201">
        <f>IFERROR(INDEX(Спец!L:L,SUMPRODUCT(LARGE((Спец!$L$19:$L$81&gt;0)*(Спец!$L$19:$L$81&lt;Спец!$O$14)*ROW(Спец!$O$19:$O$81),COUNTIFS(Спец!$L$19:$L$81,"&lt;"&amp;Спец!$O$14,Спец!$L$19:$L$81,"&gt;0")+1-ROW(E15)))),"")</f>
        <v>4429.37</v>
      </c>
      <c r="F28" s="201">
        <f>IFERROR(INDEX(Спец!O:O,SUMPRODUCT(LARGE((Спец!$L$19:$L$81&gt;0)*(Спец!$L$19:$L$81&lt;Спец!$O$14)*ROW(Спец!$O$19:$O$81),COUNTIFS(Спец!$L$19:$L$81,"&lt;"&amp;Спец!$O$14,Спец!$L$19:$L$81,"&gt;0")+1-ROW(F15)))),"")</f>
        <v>7800</v>
      </c>
      <c r="G28" s="201">
        <f>IFERROR(INDEX(Спец!P:P,SUMPRODUCT(LARGE((Спец!$L$19:$L$81&gt;0)*(Спец!$L$19:$L$81&lt;Спец!$O$14)*ROW(Спец!$O$19:$O$81),COUNTIFS(Спец!$L$19:$L$81,"&lt;"&amp;Спец!$O$14,Спец!$L$19:$L$81,"&gt;0")+1-ROW(G15)))),"")</f>
        <v>0</v>
      </c>
    </row>
    <row r="29" spans="1:7" ht="30" hidden="1" x14ac:dyDescent="0.25">
      <c r="A29" s="201" t="str">
        <f>IFERROR(INDEX(Спец!Q:Q,SUMPRODUCT(LARGE((Спец!$L$19:$L$81&gt;0)*(Спец!$L$19:$L$81&lt;Спец!$O$14)*ROW(Спец!$O$19:$O$81),COUNTIFS(Спец!$L$19:$L$81,"&lt;"&amp;Спец!$O$14,Спец!$L$19:$L$81,"&gt;0")+1-ROW(A16)))),"")</f>
        <v>Терапевтическое отделение</v>
      </c>
      <c r="B29" s="201" t="str">
        <f>IFERROR(INDEX(Спец!C:C,SUMPRODUCT(LARGE((Спец!$L$19:$L$81&gt;0)*(Спец!$L$19:$L$81&lt;Спец!$O$14)*ROW(Спец!$O$19:$O$81),COUNTIFS(Спец!$L$19:$L$81,"&lt;"&amp;Спец!$O$14,Спец!$L$19:$L$81,"&gt;0")+1-ROW(B16)))),"")</f>
        <v>Медицинская сестра палатная</v>
      </c>
      <c r="C29" s="201" t="str">
        <f>IFERROR(INDEX(Спец!B:B,SUMPRODUCT(LARGE((Спец!$L$19:$L$81&gt;0)*(Спец!$L$19:$L$81&lt;Спец!$O$14)*ROW(Спец!$O$19:$O$81),COUNTIFS(Спец!$L$19:$L$81,"&lt;"&amp;Спец!$O$14,Спец!$L$19:$L$81,"&gt;0")+1-ROW(C16)))),"")</f>
        <v>Тим</v>
      </c>
      <c r="D29" s="201">
        <f>IFERROR(INDEX(Спец!E:E,SUMPRODUCT(LARGE((Спец!$L$19:$L$81&gt;0)*(Спец!$L$19:$L$81&lt;Спец!$O$14)*ROW(Спец!$O$19:$O$81),COUNTIFS(Спец!$L$19:$L$81,"&lt;"&amp;Спец!$O$14,Спец!$L$19:$L$81,"&gt;0")+1-ROW(D16)))),"")</f>
        <v>0.75</v>
      </c>
      <c r="E29" s="201">
        <f>IFERROR(INDEX(Спец!L:L,SUMPRODUCT(LARGE((Спец!$L$19:$L$81&gt;0)*(Спец!$L$19:$L$81&lt;Спец!$O$14)*ROW(Спец!$O$19:$O$81),COUNTIFS(Спец!$L$19:$L$81,"&lt;"&amp;Спец!$O$14,Спец!$L$19:$L$81,"&gt;0")+1-ROW(E16)))),"")</f>
        <v>6891.97</v>
      </c>
      <c r="F29" s="201">
        <f>IFERROR(INDEX(Спец!O:O,SUMPRODUCT(LARGE((Спец!$L$19:$L$81&gt;0)*(Спец!$L$19:$L$81&lt;Спец!$O$14)*ROW(Спец!$O$19:$O$81),COUNTIFS(Спец!$L$19:$L$81,"&lt;"&amp;Спец!$O$14,Спец!$L$19:$L$81,"&gt;0")+1-ROW(F16)))),"")</f>
        <v>7800</v>
      </c>
      <c r="G29" s="201">
        <f>IFERROR(INDEX(Спец!P:P,SUMPRODUCT(LARGE((Спец!$L$19:$L$81&gt;0)*(Спец!$L$19:$L$81&lt;Спец!$O$14)*ROW(Спец!$O$19:$O$81),COUNTIFS(Спец!$L$19:$L$81,"&lt;"&amp;Спец!$O$14,Спец!$L$19:$L$81,"&gt;0")+1-ROW(G16)))),"")</f>
        <v>0</v>
      </c>
    </row>
    <row r="30" spans="1:7" ht="30" hidden="1" x14ac:dyDescent="0.25">
      <c r="A30" s="201" t="str">
        <f>IFERROR(INDEX(Спец!Q:Q,SUMPRODUCT(LARGE((Спец!$L$19:$L$81&gt;0)*(Спец!$L$19:$L$81&lt;Спец!$O$14)*ROW(Спец!$O$19:$O$81),COUNTIFS(Спец!$L$19:$L$81,"&lt;"&amp;Спец!$O$14,Спец!$L$19:$L$81,"&gt;0")+1-ROW(A17)))),"")</f>
        <v>Терапевтическое отделение</v>
      </c>
      <c r="B30" s="201" t="str">
        <f>IFERROR(INDEX(Спец!C:C,SUMPRODUCT(LARGE((Спец!$L$19:$L$81&gt;0)*(Спец!$L$19:$L$81&lt;Спец!$O$14)*ROW(Спец!$O$19:$O$81),COUNTIFS(Спец!$L$19:$L$81,"&lt;"&amp;Спец!$O$14,Спец!$L$19:$L$81,"&gt;0")+1-ROW(B17)))),"")</f>
        <v>Сестра-хозяйка</v>
      </c>
      <c r="C30" s="201" t="str">
        <f>IFERROR(INDEX(Спец!B:B,SUMPRODUCT(LARGE((Спец!$L$19:$L$81&gt;0)*(Спец!$L$19:$L$81&lt;Спец!$O$14)*ROW(Спец!$O$19:$O$81),COUNTIFS(Спец!$L$19:$L$81,"&lt;"&amp;Спец!$O$14,Спец!$L$19:$L$81,"&gt;0")+1-ROW(C17)))),"")</f>
        <v>Ааа</v>
      </c>
      <c r="D30" s="201">
        <f>IFERROR(INDEX(Спец!E:E,SUMPRODUCT(LARGE((Спец!$L$19:$L$81&gt;0)*(Спец!$L$19:$L$81&lt;Спец!$O$14)*ROW(Спец!$O$19:$O$81),COUNTIFS(Спец!$L$19:$L$81,"&lt;"&amp;Спец!$O$14,Спец!$L$19:$L$81,"&gt;0")+1-ROW(D17)))),"")</f>
        <v>1</v>
      </c>
      <c r="E30" s="201">
        <f>IFERROR(INDEX(Спец!L:L,SUMPRODUCT(LARGE((Спец!$L$19:$L$81&gt;0)*(Спец!$L$19:$L$81&lt;Спец!$O$14)*ROW(Спец!$O$19:$O$81),COUNTIFS(Спец!$L$19:$L$81,"&lt;"&amp;Спец!$O$14,Спец!$L$19:$L$81,"&gt;0")+1-ROW(E17)))),"")</f>
        <v>6753.04</v>
      </c>
      <c r="F30" s="201">
        <f>IFERROR(INDEX(Спец!O:O,SUMPRODUCT(LARGE((Спец!$L$19:$L$81&gt;0)*(Спец!$L$19:$L$81&lt;Спец!$O$14)*ROW(Спец!$O$19:$O$81),COUNTIFS(Спец!$L$19:$L$81,"&lt;"&amp;Спец!$O$14,Спец!$L$19:$L$81,"&gt;0")+1-ROW(F17)))),"")</f>
        <v>7800</v>
      </c>
      <c r="G30" s="201">
        <f>IFERROR(INDEX(Спец!P:P,SUMPRODUCT(LARGE((Спец!$L$19:$L$81&gt;0)*(Спец!$L$19:$L$81&lt;Спец!$O$14)*ROW(Спец!$O$19:$O$81),COUNTIFS(Спец!$L$19:$L$81,"&lt;"&amp;Спец!$O$14,Спец!$L$19:$L$81,"&gt;0")+1-ROW(G17)))),"")</f>
        <v>1046.96</v>
      </c>
    </row>
    <row r="31" spans="1:7" ht="30" hidden="1" x14ac:dyDescent="0.25">
      <c r="A31" s="201" t="str">
        <f>IFERROR(INDEX(Спец!Q:Q,SUMPRODUCT(LARGE((Спец!$L$19:$L$81&gt;0)*(Спец!$L$19:$L$81&lt;Спец!$O$14)*ROW(Спец!$O$19:$O$81),COUNTIFS(Спец!$L$19:$L$81,"&lt;"&amp;Спец!$O$14,Спец!$L$19:$L$81,"&gt;0")+1-ROW(A18)))),"")</f>
        <v>Терапевтическое отделение</v>
      </c>
      <c r="B31" s="201" t="str">
        <f>IFERROR(INDEX(Спец!C:C,SUMPRODUCT(LARGE((Спец!$L$19:$L$81&gt;0)*(Спец!$L$19:$L$81&lt;Спец!$O$14)*ROW(Спец!$O$19:$O$81),COUNTIFS(Спец!$L$19:$L$81,"&lt;"&amp;Спец!$O$14,Спец!$L$19:$L$81,"&gt;0")+1-ROW(B18)))),"")</f>
        <v>Санитарка (буфетчица)</v>
      </c>
      <c r="C31" s="201" t="str">
        <f>IFERROR(INDEX(Спец!B:B,SUMPRODUCT(LARGE((Спец!$L$19:$L$81&gt;0)*(Спец!$L$19:$L$81&lt;Спец!$O$14)*ROW(Спец!$O$19:$O$81),COUNTIFS(Спец!$L$19:$L$81,"&lt;"&amp;Спец!$O$14,Спец!$L$19:$L$81,"&gt;0")+1-ROW(C18)))),"")</f>
        <v>Прд</v>
      </c>
      <c r="D31" s="201">
        <f>IFERROR(INDEX(Спец!E:E,SUMPRODUCT(LARGE((Спец!$L$19:$L$81&gt;0)*(Спец!$L$19:$L$81&lt;Спец!$O$14)*ROW(Спец!$O$19:$O$81),COUNTIFS(Спец!$L$19:$L$81,"&lt;"&amp;Спец!$O$14,Спец!$L$19:$L$81,"&gt;0")+1-ROW(D18)))),"")</f>
        <v>1</v>
      </c>
      <c r="E31" s="201">
        <f>IFERROR(INDEX(Спец!L:L,SUMPRODUCT(LARGE((Спец!$L$19:$L$81&gt;0)*(Спец!$L$19:$L$81&lt;Спец!$O$14)*ROW(Спец!$O$19:$O$81),COUNTIFS(Спец!$L$19:$L$81,"&lt;"&amp;Спец!$O$14,Спец!$L$19:$L$81,"&gt;0")+1-ROW(E18)))),"")</f>
        <v>6535.2</v>
      </c>
      <c r="F31" s="201">
        <f>IFERROR(INDEX(Спец!O:O,SUMPRODUCT(LARGE((Спец!$L$19:$L$81&gt;0)*(Спец!$L$19:$L$81&lt;Спец!$O$14)*ROW(Спец!$O$19:$O$81),COUNTIFS(Спец!$L$19:$L$81,"&lt;"&amp;Спец!$O$14,Спец!$L$19:$L$81,"&gt;0")+1-ROW(F18)))),"")</f>
        <v>7800</v>
      </c>
      <c r="G31" s="201">
        <f>IFERROR(INDEX(Спец!P:P,SUMPRODUCT(LARGE((Спец!$L$19:$L$81&gt;0)*(Спец!$L$19:$L$81&lt;Спец!$O$14)*ROW(Спец!$O$19:$O$81),COUNTIFS(Спец!$L$19:$L$81,"&lt;"&amp;Спец!$O$14,Спец!$L$19:$L$81,"&gt;0")+1-ROW(G18)))),"")</f>
        <v>1264.8</v>
      </c>
    </row>
    <row r="32" spans="1:7" ht="30" hidden="1" x14ac:dyDescent="0.25">
      <c r="A32" s="201" t="str">
        <f>IFERROR(INDEX(Спец!Q:Q,SUMPRODUCT(LARGE((Спец!$L$19:$L$81&gt;0)*(Спец!$L$19:$L$81&lt;Спец!$O$14)*ROW(Спец!$O$19:$O$81),COUNTIFS(Спец!$L$19:$L$81,"&lt;"&amp;Спец!$O$14,Спец!$L$19:$L$81,"&gt;0")+1-ROW(A19)))),"")</f>
        <v>Терапевтическое отделение</v>
      </c>
      <c r="B32" s="201" t="str">
        <f>IFERROR(INDEX(Спец!C:C,SUMPRODUCT(LARGE((Спец!$L$19:$L$81&gt;0)*(Спец!$L$19:$L$81&lt;Спец!$O$14)*ROW(Спец!$O$19:$O$81),COUNTIFS(Спец!$L$19:$L$81,"&lt;"&amp;Спец!$O$14,Спец!$L$19:$L$81,"&gt;0")+1-ROW(B19)))),"")</f>
        <v>Санитарка (буфетчица)</v>
      </c>
      <c r="C32" s="201" t="str">
        <f>IFERROR(INDEX(Спец!B:B,SUMPRODUCT(LARGE((Спец!$L$19:$L$81&gt;0)*(Спец!$L$19:$L$81&lt;Спец!$O$14)*ROW(Спец!$O$19:$O$81),COUNTIFS(Спец!$L$19:$L$81,"&lt;"&amp;Спец!$O$14,Спец!$L$19:$L$81,"&gt;0")+1-ROW(C19)))),"")</f>
        <v>Куэ</v>
      </c>
      <c r="D32" s="201">
        <f>IFERROR(INDEX(Спец!E:E,SUMPRODUCT(LARGE((Спец!$L$19:$L$81&gt;0)*(Спец!$L$19:$L$81&lt;Спец!$O$14)*ROW(Спец!$O$19:$O$81),COUNTIFS(Спец!$L$19:$L$81,"&lt;"&amp;Спец!$O$14,Спец!$L$19:$L$81,"&gt;0")+1-ROW(D19)))),"")</f>
        <v>1</v>
      </c>
      <c r="E32" s="201">
        <f>IFERROR(INDEX(Спец!L:L,SUMPRODUCT(LARGE((Спец!$L$19:$L$81&gt;0)*(Спец!$L$19:$L$81&lt;Спец!$O$14)*ROW(Спец!$O$19:$O$81),COUNTIFS(Спец!$L$19:$L$81,"&lt;"&amp;Спец!$O$14,Спец!$L$19:$L$81,"&gt;0")+1-ROW(E19)))),"")</f>
        <v>5881.68</v>
      </c>
      <c r="F32" s="201">
        <f>IFERROR(INDEX(Спец!O:O,SUMPRODUCT(LARGE((Спец!$L$19:$L$81&gt;0)*(Спец!$L$19:$L$81&lt;Спец!$O$14)*ROW(Спец!$O$19:$O$81),COUNTIFS(Спец!$L$19:$L$81,"&lt;"&amp;Спец!$O$14,Спец!$L$19:$L$81,"&gt;0")+1-ROW(F19)))),"")</f>
        <v>7800</v>
      </c>
      <c r="G32" s="201">
        <f>IFERROR(INDEX(Спец!P:P,SUMPRODUCT(LARGE((Спец!$L$19:$L$81&gt;0)*(Спец!$L$19:$L$81&lt;Спец!$O$14)*ROW(Спец!$O$19:$O$81),COUNTIFS(Спец!$L$19:$L$81,"&lt;"&amp;Спец!$O$14,Спец!$L$19:$L$81,"&gt;0")+1-ROW(G19)))),"")</f>
        <v>1918.32</v>
      </c>
    </row>
    <row r="33" spans="1:7" ht="30" hidden="1" x14ac:dyDescent="0.25">
      <c r="A33" s="201" t="str">
        <f>IFERROR(INDEX(Спец!Q:Q,SUMPRODUCT(LARGE((Спец!$L$19:$L$81&gt;0)*(Спец!$L$19:$L$81&lt;Спец!$O$14)*ROW(Спец!$O$19:$O$81),COUNTIFS(Спец!$L$19:$L$81,"&lt;"&amp;Спец!$O$14,Спец!$L$19:$L$81,"&gt;0")+1-ROW(A20)))),"")</f>
        <v>Терапевтическое отделение</v>
      </c>
      <c r="B33" s="201" t="str">
        <f>IFERROR(INDEX(Спец!C:C,SUMPRODUCT(LARGE((Спец!$L$19:$L$81&gt;0)*(Спец!$L$19:$L$81&lt;Спец!$O$14)*ROW(Спец!$O$19:$O$81),COUNTIFS(Спец!$L$19:$L$81,"&lt;"&amp;Спец!$O$14,Спец!$L$19:$L$81,"&gt;0")+1-ROW(B20)))),"")</f>
        <v>Санитарка (буфетчица)</v>
      </c>
      <c r="C33" s="201" t="str">
        <f>IFERROR(INDEX(Спец!B:B,SUMPRODUCT(LARGE((Спец!$L$19:$L$81&gt;0)*(Спец!$L$19:$L$81&lt;Спец!$O$14)*ROW(Спец!$O$19:$O$81),COUNTIFS(Спец!$L$19:$L$81,"&lt;"&amp;Спец!$O$14,Спец!$L$19:$L$81,"&gt;0")+1-ROW(C20)))),"")</f>
        <v>Куэ</v>
      </c>
      <c r="D33" s="201">
        <f>IFERROR(INDEX(Спец!E:E,SUMPRODUCT(LARGE((Спец!$L$19:$L$81&gt;0)*(Спец!$L$19:$L$81&lt;Спец!$O$14)*ROW(Спец!$O$19:$O$81),COUNTIFS(Спец!$L$19:$L$81,"&lt;"&amp;Спец!$O$14,Спец!$L$19:$L$81,"&gt;0")+1-ROW(D20)))),"")</f>
        <v>0.5</v>
      </c>
      <c r="E33" s="201">
        <f>IFERROR(INDEX(Спец!L:L,SUMPRODUCT(LARGE((Спец!$L$19:$L$81&gt;0)*(Спец!$L$19:$L$81&lt;Спец!$O$14)*ROW(Спец!$O$19:$O$81),COUNTIFS(Спец!$L$19:$L$81,"&lt;"&amp;Спец!$O$14,Спец!$L$19:$L$81,"&gt;0")+1-ROW(E20)))),"")</f>
        <v>3049.76</v>
      </c>
      <c r="F33" s="201">
        <f>IFERROR(INDEX(Спец!O:O,SUMPRODUCT(LARGE((Спец!$L$19:$L$81&gt;0)*(Спец!$L$19:$L$81&lt;Спец!$O$14)*ROW(Спец!$O$19:$O$81),COUNTIFS(Спец!$L$19:$L$81,"&lt;"&amp;Спец!$O$14,Спец!$L$19:$L$81,"&gt;0")+1-ROW(F20)))),"")</f>
        <v>7800</v>
      </c>
      <c r="G33" s="201">
        <f>IFERROR(INDEX(Спец!P:P,SUMPRODUCT(LARGE((Спец!$L$19:$L$81&gt;0)*(Спец!$L$19:$L$81&lt;Спец!$O$14)*ROW(Спец!$O$19:$O$81),COUNTIFS(Спец!$L$19:$L$81,"&lt;"&amp;Спец!$O$14,Спец!$L$19:$L$81,"&gt;0")+1-ROW(G20)))),"")</f>
        <v>850.24</v>
      </c>
    </row>
    <row r="34" spans="1:7" ht="30" hidden="1" x14ac:dyDescent="0.25">
      <c r="A34" s="201" t="str">
        <f>IFERROR(INDEX(Спец!Q:Q,SUMPRODUCT(LARGE((Спец!$L$19:$L$81&gt;0)*(Спец!$L$19:$L$81&lt;Спец!$O$14)*ROW(Спец!$O$19:$O$81),COUNTIFS(Спец!$L$19:$L$81,"&lt;"&amp;Спец!$O$14,Спец!$L$19:$L$81,"&gt;0")+1-ROW(A21)))),"")</f>
        <v>Терапевтическое отделение</v>
      </c>
      <c r="B34" s="201" t="str">
        <f>IFERROR(INDEX(Спец!C:C,SUMPRODUCT(LARGE((Спец!$L$19:$L$81&gt;0)*(Спец!$L$19:$L$81&lt;Спец!$O$14)*ROW(Спец!$O$19:$O$81),COUNTIFS(Спец!$L$19:$L$81,"&lt;"&amp;Спец!$O$14,Спец!$L$19:$L$81,"&gt;0")+1-ROW(B21)))),"")</f>
        <v>Санитарка</v>
      </c>
      <c r="C34" s="201" t="str">
        <f>IFERROR(INDEX(Спец!B:B,SUMPRODUCT(LARGE((Спец!$L$19:$L$81&gt;0)*(Спец!$L$19:$L$81&lt;Спец!$O$14)*ROW(Спец!$O$19:$O$81),COUNTIFS(Спец!$L$19:$L$81,"&lt;"&amp;Спец!$O$14,Спец!$L$19:$L$81,"&gt;0")+1-ROW(C21)))),"")</f>
        <v>Ржд</v>
      </c>
      <c r="D34" s="201">
        <f>IFERROR(INDEX(Спец!E:E,SUMPRODUCT(LARGE((Спец!$L$19:$L$81&gt;0)*(Спец!$L$19:$L$81&lt;Спец!$O$14)*ROW(Спец!$O$19:$O$81),COUNTIFS(Спец!$L$19:$L$81,"&lt;"&amp;Спец!$O$14,Спец!$L$19:$L$81,"&gt;0")+1-ROW(D21)))),"")</f>
        <v>1</v>
      </c>
      <c r="E34" s="201">
        <f>IFERROR(INDEX(Спец!L:L,SUMPRODUCT(LARGE((Спец!$L$19:$L$81&gt;0)*(Спец!$L$19:$L$81&lt;Спец!$O$14)*ROW(Спец!$O$19:$O$81),COUNTIFS(Спец!$L$19:$L$81,"&lt;"&amp;Спец!$O$14,Спец!$L$19:$L$81,"&gt;0")+1-ROW(E21)))),"")</f>
        <v>6317.36</v>
      </c>
      <c r="F34" s="201">
        <f>IFERROR(INDEX(Спец!O:O,SUMPRODUCT(LARGE((Спец!$L$19:$L$81&gt;0)*(Спец!$L$19:$L$81&lt;Спец!$O$14)*ROW(Спец!$O$19:$O$81),COUNTIFS(Спец!$L$19:$L$81,"&lt;"&amp;Спец!$O$14,Спец!$L$19:$L$81,"&gt;0")+1-ROW(F21)))),"")</f>
        <v>7800</v>
      </c>
      <c r="G34" s="201">
        <f>IFERROR(INDEX(Спец!P:P,SUMPRODUCT(LARGE((Спец!$L$19:$L$81&gt;0)*(Спец!$L$19:$L$81&lt;Спец!$O$14)*ROW(Спец!$O$19:$O$81),COUNTIFS(Спец!$L$19:$L$81,"&lt;"&amp;Спец!$O$14,Спец!$L$19:$L$81,"&gt;0")+1-ROW(G21)))),"")</f>
        <v>1482.64</v>
      </c>
    </row>
    <row r="35" spans="1:7" ht="30" hidden="1" x14ac:dyDescent="0.25">
      <c r="A35" s="201" t="str">
        <f>IFERROR(INDEX(Спец!Q:Q,SUMPRODUCT(LARGE((Спец!$L$19:$L$81&gt;0)*(Спец!$L$19:$L$81&lt;Спец!$O$14)*ROW(Спец!$O$19:$O$81),COUNTIFS(Спец!$L$19:$L$81,"&lt;"&amp;Спец!$O$14,Спец!$L$19:$L$81,"&gt;0")+1-ROW(A22)))),"")</f>
        <v>Терапевтическое отделение</v>
      </c>
      <c r="B35" s="201" t="str">
        <f>IFERROR(INDEX(Спец!C:C,SUMPRODUCT(LARGE((Спец!$L$19:$L$81&gt;0)*(Спец!$L$19:$L$81&lt;Спец!$O$14)*ROW(Спец!$O$19:$O$81),COUNTIFS(Спец!$L$19:$L$81,"&lt;"&amp;Спец!$O$14,Спец!$L$19:$L$81,"&gt;0")+1-ROW(B22)))),"")</f>
        <v>Санитарка</v>
      </c>
      <c r="C35" s="201" t="str">
        <f>IFERROR(INDEX(Спец!B:B,SUMPRODUCT(LARGE((Спец!$L$19:$L$81&gt;0)*(Спец!$L$19:$L$81&lt;Спец!$O$14)*ROW(Спец!$O$19:$O$81),COUNTIFS(Спец!$L$19:$L$81,"&lt;"&amp;Спец!$O$14,Спец!$L$19:$L$81,"&gt;0")+1-ROW(C22)))),"")</f>
        <v>Ржд</v>
      </c>
      <c r="D35" s="201">
        <f>IFERROR(INDEX(Спец!E:E,SUMPRODUCT(LARGE((Спец!$L$19:$L$81&gt;0)*(Спец!$L$19:$L$81&lt;Спец!$O$14)*ROW(Спец!$O$19:$O$81),COUNTIFS(Спец!$L$19:$L$81,"&lt;"&amp;Спец!$O$14,Спец!$L$19:$L$81,"&gt;0")+1-ROW(D22)))),"")</f>
        <v>0.5</v>
      </c>
      <c r="E35" s="201">
        <f>IFERROR(INDEX(Спец!L:L,SUMPRODUCT(LARGE((Спец!$L$19:$L$81&gt;0)*(Спец!$L$19:$L$81&lt;Спец!$O$14)*ROW(Спец!$O$19:$O$81),COUNTIFS(Спец!$L$19:$L$81,"&lt;"&amp;Спец!$O$14,Спец!$L$19:$L$81,"&gt;0")+1-ROW(E22)))),"")</f>
        <v>3158.68</v>
      </c>
      <c r="F35" s="201">
        <f>IFERROR(INDEX(Спец!O:O,SUMPRODUCT(LARGE((Спец!$L$19:$L$81&gt;0)*(Спец!$L$19:$L$81&lt;Спец!$O$14)*ROW(Спец!$O$19:$O$81),COUNTIFS(Спец!$L$19:$L$81,"&lt;"&amp;Спец!$O$14,Спец!$L$19:$L$81,"&gt;0")+1-ROW(F22)))),"")</f>
        <v>7800</v>
      </c>
      <c r="G35" s="201">
        <f>IFERROR(INDEX(Спец!P:P,SUMPRODUCT(LARGE((Спец!$L$19:$L$81&gt;0)*(Спец!$L$19:$L$81&lt;Спец!$O$14)*ROW(Спец!$O$19:$O$81),COUNTIFS(Спец!$L$19:$L$81,"&lt;"&amp;Спец!$O$14,Спец!$L$19:$L$81,"&gt;0")+1-ROW(G22)))),"")</f>
        <v>741.32</v>
      </c>
    </row>
    <row r="36" spans="1:7" ht="30" hidden="1" x14ac:dyDescent="0.25">
      <c r="A36" s="201" t="str">
        <f>IFERROR(INDEX(Спец!Q:Q,SUMPRODUCT(LARGE((Спец!$L$19:$L$81&gt;0)*(Спец!$L$19:$L$81&lt;Спец!$O$14)*ROW(Спец!$O$19:$O$81),COUNTIFS(Спец!$L$19:$L$81,"&lt;"&amp;Спец!$O$14,Спец!$L$19:$L$81,"&gt;0")+1-ROW(A23)))),"")</f>
        <v>Терапевтическое отделение</v>
      </c>
      <c r="B36" s="201" t="str">
        <f>IFERROR(INDEX(Спец!C:C,SUMPRODUCT(LARGE((Спец!$L$19:$L$81&gt;0)*(Спец!$L$19:$L$81&lt;Спец!$O$14)*ROW(Спец!$O$19:$O$81),COUNTIFS(Спец!$L$19:$L$81,"&lt;"&amp;Спец!$O$14,Спец!$L$19:$L$81,"&gt;0")+1-ROW(B23)))),"")</f>
        <v>Санитарка</v>
      </c>
      <c r="C36" s="201" t="str">
        <f>IFERROR(INDEX(Спец!B:B,SUMPRODUCT(LARGE((Спец!$L$19:$L$81&gt;0)*(Спец!$L$19:$L$81&lt;Спец!$O$14)*ROW(Спец!$O$19:$O$81),COUNTIFS(Спец!$L$19:$L$81,"&lt;"&amp;Спец!$O$14,Спец!$L$19:$L$81,"&gt;0")+1-ROW(C23)))),"")</f>
        <v>Шнг</v>
      </c>
      <c r="D36" s="201">
        <f>IFERROR(INDEX(Спец!E:E,SUMPRODUCT(LARGE((Спец!$L$19:$L$81&gt;0)*(Спец!$L$19:$L$81&lt;Спец!$O$14)*ROW(Спец!$O$19:$O$81),COUNTIFS(Спец!$L$19:$L$81,"&lt;"&amp;Спец!$O$14,Спец!$L$19:$L$81,"&gt;0")+1-ROW(D23)))),"")</f>
        <v>1</v>
      </c>
      <c r="E36" s="201">
        <f>IFERROR(INDEX(Спец!L:L,SUMPRODUCT(LARGE((Спец!$L$19:$L$81&gt;0)*(Спец!$L$19:$L$81&lt;Спец!$O$14)*ROW(Спец!$O$19:$O$81),COUNTIFS(Спец!$L$19:$L$81,"&lt;"&amp;Спец!$O$14,Спец!$L$19:$L$81,"&gt;0")+1-ROW(E23)))),"")</f>
        <v>6753.04</v>
      </c>
      <c r="F36" s="201">
        <f>IFERROR(INDEX(Спец!O:O,SUMPRODUCT(LARGE((Спец!$L$19:$L$81&gt;0)*(Спец!$L$19:$L$81&lt;Спец!$O$14)*ROW(Спец!$O$19:$O$81),COUNTIFS(Спец!$L$19:$L$81,"&lt;"&amp;Спец!$O$14,Спец!$L$19:$L$81,"&gt;0")+1-ROW(F23)))),"")</f>
        <v>7800</v>
      </c>
      <c r="G36" s="201">
        <f>IFERROR(INDEX(Спец!P:P,SUMPRODUCT(LARGE((Спец!$L$19:$L$81&gt;0)*(Спец!$L$19:$L$81&lt;Спец!$O$14)*ROW(Спец!$O$19:$O$81),COUNTIFS(Спец!$L$19:$L$81,"&lt;"&amp;Спец!$O$14,Спец!$L$19:$L$81,"&gt;0")+1-ROW(G23)))),"")</f>
        <v>1046.96</v>
      </c>
    </row>
    <row r="37" spans="1:7" ht="30" hidden="1" x14ac:dyDescent="0.25">
      <c r="A37" s="201" t="str">
        <f>IFERROR(INDEX(Спец!Q:Q,SUMPRODUCT(LARGE((Спец!$L$19:$L$81&gt;0)*(Спец!$L$19:$L$81&lt;Спец!$O$14)*ROW(Спец!$O$19:$O$81),COUNTIFS(Спец!$L$19:$L$81,"&lt;"&amp;Спец!$O$14,Спец!$L$19:$L$81,"&gt;0")+1-ROW(A24)))),"")</f>
        <v>Терапевтическое отделение</v>
      </c>
      <c r="B37" s="201" t="str">
        <f>IFERROR(INDEX(Спец!C:C,SUMPRODUCT(LARGE((Спец!$L$19:$L$81&gt;0)*(Спец!$L$19:$L$81&lt;Спец!$O$14)*ROW(Спец!$O$19:$O$81),COUNTIFS(Спец!$L$19:$L$81,"&lt;"&amp;Спец!$O$14,Спец!$L$19:$L$81,"&gt;0")+1-ROW(B24)))),"")</f>
        <v>Санитарка</v>
      </c>
      <c r="C37" s="201" t="str">
        <f>IFERROR(INDEX(Спец!B:B,SUMPRODUCT(LARGE((Спец!$L$19:$L$81&gt;0)*(Спец!$L$19:$L$81&lt;Спец!$O$14)*ROW(Спец!$O$19:$O$81),COUNTIFS(Спец!$L$19:$L$81,"&lt;"&amp;Спец!$O$14,Спец!$L$19:$L$81,"&gt;0")+1-ROW(C24)))),"")</f>
        <v>Шнг</v>
      </c>
      <c r="D37" s="201">
        <f>IFERROR(INDEX(Спец!E:E,SUMPRODUCT(LARGE((Спец!$L$19:$L$81&gt;0)*(Спец!$L$19:$L$81&lt;Спец!$O$14)*ROW(Спец!$O$19:$O$81),COUNTIFS(Спец!$L$19:$L$81,"&lt;"&amp;Спец!$O$14,Спец!$L$19:$L$81,"&gt;0")+1-ROW(D24)))),"")</f>
        <v>0.5</v>
      </c>
      <c r="E37" s="201">
        <f>IFERROR(INDEX(Спец!L:L,SUMPRODUCT(LARGE((Спец!$L$19:$L$81&gt;0)*(Спец!$L$19:$L$81&lt;Спец!$O$14)*ROW(Спец!$O$19:$O$81),COUNTIFS(Спец!$L$19:$L$81,"&lt;"&amp;Спец!$O$14,Спец!$L$19:$L$81,"&gt;0")+1-ROW(E24)))),"")</f>
        <v>3376.52</v>
      </c>
      <c r="F37" s="201">
        <f>IFERROR(INDEX(Спец!O:O,SUMPRODUCT(LARGE((Спец!$L$19:$L$81&gt;0)*(Спец!$L$19:$L$81&lt;Спец!$O$14)*ROW(Спец!$O$19:$O$81),COUNTIFS(Спец!$L$19:$L$81,"&lt;"&amp;Спец!$O$14,Спец!$L$19:$L$81,"&gt;0")+1-ROW(F24)))),"")</f>
        <v>7800</v>
      </c>
      <c r="G37" s="201">
        <f>IFERROR(INDEX(Спец!P:P,SUMPRODUCT(LARGE((Спец!$L$19:$L$81&gt;0)*(Спец!$L$19:$L$81&lt;Спец!$O$14)*ROW(Спец!$O$19:$O$81),COUNTIFS(Спец!$L$19:$L$81,"&lt;"&amp;Спец!$O$14,Спец!$L$19:$L$81,"&gt;0")+1-ROW(G24)))),"")</f>
        <v>523.48</v>
      </c>
    </row>
    <row r="38" spans="1:7" ht="30" hidden="1" x14ac:dyDescent="0.25">
      <c r="A38" s="201" t="str">
        <f>IFERROR(INDEX(Спец!Q:Q,SUMPRODUCT(LARGE((Спец!$L$19:$L$81&gt;0)*(Спец!$L$19:$L$81&lt;Спец!$O$14)*ROW(Спец!$O$19:$O$81),COUNTIFS(Спец!$L$19:$L$81,"&lt;"&amp;Спец!$O$14,Спец!$L$19:$L$81,"&gt;0")+1-ROW(A25)))),"")</f>
        <v>Терапевтическое отделение</v>
      </c>
      <c r="B38" s="201" t="str">
        <f>IFERROR(INDEX(Спец!C:C,SUMPRODUCT(LARGE((Спец!$L$19:$L$81&gt;0)*(Спец!$L$19:$L$81&lt;Спец!$O$14)*ROW(Спец!$O$19:$O$81),COUNTIFS(Спец!$L$19:$L$81,"&lt;"&amp;Спец!$O$14,Спец!$L$19:$L$81,"&gt;0")+1-ROW(B25)))),"")</f>
        <v>Санитарка</v>
      </c>
      <c r="C38" s="201" t="str">
        <f>IFERROR(INDEX(Спец!B:B,SUMPRODUCT(LARGE((Спец!$L$19:$L$81&gt;0)*(Спец!$L$19:$L$81&lt;Спец!$O$14)*ROW(Спец!$O$19:$O$81),COUNTIFS(Спец!$L$19:$L$81,"&lt;"&amp;Спец!$O$14,Спец!$L$19:$L$81,"&gt;0")+1-ROW(C25)))),"")</f>
        <v>Кмс</v>
      </c>
      <c r="D38" s="201">
        <f>IFERROR(INDEX(Спец!E:E,SUMPRODUCT(LARGE((Спец!$L$19:$L$81&gt;0)*(Спец!$L$19:$L$81&lt;Спец!$O$14)*ROW(Спец!$O$19:$O$81),COUNTIFS(Спец!$L$19:$L$81,"&lt;"&amp;Спец!$O$14,Спец!$L$19:$L$81,"&gt;0")+1-ROW(D25)))),"")</f>
        <v>1</v>
      </c>
      <c r="E38" s="201">
        <f>IFERROR(INDEX(Спец!L:L,SUMPRODUCT(LARGE((Спец!$L$19:$L$81&gt;0)*(Спец!$L$19:$L$81&lt;Спец!$O$14)*ROW(Спец!$O$19:$O$81),COUNTIFS(Спец!$L$19:$L$81,"&lt;"&amp;Спец!$O$14,Спец!$L$19:$L$81,"&gt;0")+1-ROW(E25)))),"")</f>
        <v>6753.04</v>
      </c>
      <c r="F38" s="201">
        <f>IFERROR(INDEX(Спец!O:O,SUMPRODUCT(LARGE((Спец!$L$19:$L$81&gt;0)*(Спец!$L$19:$L$81&lt;Спец!$O$14)*ROW(Спец!$O$19:$O$81),COUNTIFS(Спец!$L$19:$L$81,"&lt;"&amp;Спец!$O$14,Спец!$L$19:$L$81,"&gt;0")+1-ROW(F25)))),"")</f>
        <v>7800</v>
      </c>
      <c r="G38" s="201">
        <f>IFERROR(INDEX(Спец!P:P,SUMPRODUCT(LARGE((Спец!$L$19:$L$81&gt;0)*(Спец!$L$19:$L$81&lt;Спец!$O$14)*ROW(Спец!$O$19:$O$81),COUNTIFS(Спец!$L$19:$L$81,"&lt;"&amp;Спец!$O$14,Спец!$L$19:$L$81,"&gt;0")+1-ROW(G25)))),"")</f>
        <v>1046.96</v>
      </c>
    </row>
    <row r="39" spans="1:7" ht="30" hidden="1" x14ac:dyDescent="0.25">
      <c r="A39" s="201" t="str">
        <f>IFERROR(INDEX(Спец!Q:Q,SUMPRODUCT(LARGE((Спец!$L$19:$L$81&gt;0)*(Спец!$L$19:$L$81&lt;Спец!$O$14)*ROW(Спец!$O$19:$O$81),COUNTIFS(Спец!$L$19:$L$81,"&lt;"&amp;Спец!$O$14,Спец!$L$19:$L$81,"&gt;0")+1-ROW(A26)))),"")</f>
        <v>Терапевтическое отделение</v>
      </c>
      <c r="B39" s="201" t="str">
        <f>IFERROR(INDEX(Спец!C:C,SUMPRODUCT(LARGE((Спец!$L$19:$L$81&gt;0)*(Спец!$L$19:$L$81&lt;Спец!$O$14)*ROW(Спец!$O$19:$O$81),COUNTIFS(Спец!$L$19:$L$81,"&lt;"&amp;Спец!$O$14,Спец!$L$19:$L$81,"&gt;0")+1-ROW(B26)))),"")</f>
        <v>Санитарка</v>
      </c>
      <c r="C39" s="201" t="str">
        <f>IFERROR(INDEX(Спец!B:B,SUMPRODUCT(LARGE((Спец!$L$19:$L$81&gt;0)*(Спец!$L$19:$L$81&lt;Спец!$O$14)*ROW(Спец!$O$19:$O$81),COUNTIFS(Спец!$L$19:$L$81,"&lt;"&amp;Спец!$O$14,Спец!$L$19:$L$81,"&gt;0")+1-ROW(C26)))),"")</f>
        <v>Кмс</v>
      </c>
      <c r="D39" s="201">
        <f>IFERROR(INDEX(Спец!E:E,SUMPRODUCT(LARGE((Спец!$L$19:$L$81&gt;0)*(Спец!$L$19:$L$81&lt;Спец!$O$14)*ROW(Спец!$O$19:$O$81),COUNTIFS(Спец!$L$19:$L$81,"&lt;"&amp;Спец!$O$14,Спец!$L$19:$L$81,"&gt;0")+1-ROW(D26)))),"")</f>
        <v>0.5</v>
      </c>
      <c r="E39" s="201">
        <f>IFERROR(INDEX(Спец!L:L,SUMPRODUCT(LARGE((Спец!$L$19:$L$81&gt;0)*(Спец!$L$19:$L$81&lt;Спец!$O$14)*ROW(Спец!$O$19:$O$81),COUNTIFS(Спец!$L$19:$L$81,"&lt;"&amp;Спец!$O$14,Спец!$L$19:$L$81,"&gt;0")+1-ROW(E26)))),"")</f>
        <v>3376.52</v>
      </c>
      <c r="F39" s="201">
        <f>IFERROR(INDEX(Спец!O:O,SUMPRODUCT(LARGE((Спец!$L$19:$L$81&gt;0)*(Спец!$L$19:$L$81&lt;Спец!$O$14)*ROW(Спец!$O$19:$O$81),COUNTIFS(Спец!$L$19:$L$81,"&lt;"&amp;Спец!$O$14,Спец!$L$19:$L$81,"&gt;0")+1-ROW(F26)))),"")</f>
        <v>7800</v>
      </c>
      <c r="G39" s="201">
        <f>IFERROR(INDEX(Спец!P:P,SUMPRODUCT(LARGE((Спец!$L$19:$L$81&gt;0)*(Спец!$L$19:$L$81&lt;Спец!$O$14)*ROW(Спец!$O$19:$O$81),COUNTIFS(Спец!$L$19:$L$81,"&lt;"&amp;Спец!$O$14,Спец!$L$19:$L$81,"&gt;0")+1-ROW(G26)))),"")</f>
        <v>523.48</v>
      </c>
    </row>
    <row r="40" spans="1:7" ht="30" hidden="1" x14ac:dyDescent="0.25">
      <c r="A40" s="201" t="str">
        <f>IFERROR(INDEX(Спец!Q:Q,SUMPRODUCT(LARGE((Спец!$L$19:$L$81&gt;0)*(Спец!$L$19:$L$81&lt;Спец!$O$14)*ROW(Спец!$O$19:$O$81),COUNTIFS(Спец!$L$19:$L$81,"&lt;"&amp;Спец!$O$14,Спец!$L$19:$L$81,"&gt;0")+1-ROW(A27)))),"")</f>
        <v>Терапевтическое отделение</v>
      </c>
      <c r="B40" s="201" t="str">
        <f>IFERROR(INDEX(Спец!C:C,SUMPRODUCT(LARGE((Спец!$L$19:$L$81&gt;0)*(Спец!$L$19:$L$81&lt;Спец!$O$14)*ROW(Спец!$O$19:$O$81),COUNTIFS(Спец!$L$19:$L$81,"&lt;"&amp;Спец!$O$14,Спец!$L$19:$L$81,"&gt;0")+1-ROW(B27)))),"")</f>
        <v>Санитарка</v>
      </c>
      <c r="C40" s="201" t="str">
        <f>IFERROR(INDEX(Спец!B:B,SUMPRODUCT(LARGE((Спец!$L$19:$L$81&gt;0)*(Спец!$L$19:$L$81&lt;Спец!$O$14)*ROW(Спец!$O$19:$O$81),COUNTIFS(Спец!$L$19:$L$81,"&lt;"&amp;Спец!$O$14,Спец!$L$19:$L$81,"&gt;0")+1-ROW(C27)))),"")</f>
        <v>Мбж</v>
      </c>
      <c r="D40" s="201">
        <f>IFERROR(INDEX(Спец!E:E,SUMPRODUCT(LARGE((Спец!$L$19:$L$81&gt;0)*(Спец!$L$19:$L$81&lt;Спец!$O$14)*ROW(Спец!$O$19:$O$81),COUNTIFS(Спец!$L$19:$L$81,"&lt;"&amp;Спец!$O$14,Спец!$L$19:$L$81,"&gt;0")+1-ROW(D27)))),"")</f>
        <v>1</v>
      </c>
      <c r="E40" s="201">
        <f>IFERROR(INDEX(Спец!L:L,SUMPRODUCT(LARGE((Спец!$L$19:$L$81&gt;0)*(Спец!$L$19:$L$81&lt;Спец!$O$14)*ROW(Спец!$O$19:$O$81),COUNTIFS(Спец!$L$19:$L$81,"&lt;"&amp;Спец!$O$14,Спец!$L$19:$L$81,"&gt;0")+1-ROW(E27)))),"")</f>
        <v>6753.04</v>
      </c>
      <c r="F40" s="201">
        <f>IFERROR(INDEX(Спец!O:O,SUMPRODUCT(LARGE((Спец!$L$19:$L$81&gt;0)*(Спец!$L$19:$L$81&lt;Спец!$O$14)*ROW(Спец!$O$19:$O$81),COUNTIFS(Спец!$L$19:$L$81,"&lt;"&amp;Спец!$O$14,Спец!$L$19:$L$81,"&gt;0")+1-ROW(F27)))),"")</f>
        <v>7800</v>
      </c>
      <c r="G40" s="201">
        <f>IFERROR(INDEX(Спец!P:P,SUMPRODUCT(LARGE((Спец!$L$19:$L$81&gt;0)*(Спец!$L$19:$L$81&lt;Спец!$O$14)*ROW(Спец!$O$19:$O$81),COUNTIFS(Спец!$L$19:$L$81,"&lt;"&amp;Спец!$O$14,Спец!$L$19:$L$81,"&gt;0")+1-ROW(G27)))),"")</f>
        <v>1046.96</v>
      </c>
    </row>
    <row r="41" spans="1:7" ht="30" hidden="1" x14ac:dyDescent="0.25">
      <c r="A41" s="201" t="str">
        <f>IFERROR(INDEX(Спец!Q:Q,SUMPRODUCT(LARGE((Спец!$L$19:$L$81&gt;0)*(Спец!$L$19:$L$81&lt;Спец!$O$14)*ROW(Спец!$O$19:$O$81),COUNTIFS(Спец!$L$19:$L$81,"&lt;"&amp;Спец!$O$14,Спец!$L$19:$L$81,"&gt;0")+1-ROW(A28)))),"")</f>
        <v>Терапевтическое отделение</v>
      </c>
      <c r="B41" s="201" t="str">
        <f>IFERROR(INDEX(Спец!C:C,SUMPRODUCT(LARGE((Спец!$L$19:$L$81&gt;0)*(Спец!$L$19:$L$81&lt;Спец!$O$14)*ROW(Спец!$O$19:$O$81),COUNTIFS(Спец!$L$19:$L$81,"&lt;"&amp;Спец!$O$14,Спец!$L$19:$L$81,"&gt;0")+1-ROW(B28)))),"")</f>
        <v>Санитарка</v>
      </c>
      <c r="C41" s="201" t="str">
        <f>IFERROR(INDEX(Спец!B:B,SUMPRODUCT(LARGE((Спец!$L$19:$L$81&gt;0)*(Спец!$L$19:$L$81&lt;Спец!$O$14)*ROW(Спец!$O$19:$O$81),COUNTIFS(Спец!$L$19:$L$81,"&lt;"&amp;Спец!$O$14,Спец!$L$19:$L$81,"&gt;0")+1-ROW(C28)))),"")</f>
        <v>Мбж</v>
      </c>
      <c r="D41" s="201">
        <f>IFERROR(INDEX(Спец!E:E,SUMPRODUCT(LARGE((Спец!$L$19:$L$81&gt;0)*(Спец!$L$19:$L$81&lt;Спец!$O$14)*ROW(Спец!$O$19:$O$81),COUNTIFS(Спец!$L$19:$L$81,"&lt;"&amp;Спец!$O$14,Спец!$L$19:$L$81,"&gt;0")+1-ROW(D28)))),"")</f>
        <v>0.5</v>
      </c>
      <c r="E41" s="201">
        <f>IFERROR(INDEX(Спец!L:L,SUMPRODUCT(LARGE((Спец!$L$19:$L$81&gt;0)*(Спец!$L$19:$L$81&lt;Спец!$O$14)*ROW(Спец!$O$19:$O$81),COUNTIFS(Спец!$L$19:$L$81,"&lt;"&amp;Спец!$O$14,Спец!$L$19:$L$81,"&gt;0")+1-ROW(E28)))),"")</f>
        <v>3376.52</v>
      </c>
      <c r="F41" s="201">
        <f>IFERROR(INDEX(Спец!O:O,SUMPRODUCT(LARGE((Спец!$L$19:$L$81&gt;0)*(Спец!$L$19:$L$81&lt;Спец!$O$14)*ROW(Спец!$O$19:$O$81),COUNTIFS(Спец!$L$19:$L$81,"&lt;"&amp;Спец!$O$14,Спец!$L$19:$L$81,"&gt;0")+1-ROW(F28)))),"")</f>
        <v>7800</v>
      </c>
      <c r="G41" s="201">
        <f>IFERROR(INDEX(Спец!P:P,SUMPRODUCT(LARGE((Спец!$L$19:$L$81&gt;0)*(Спец!$L$19:$L$81&lt;Спец!$O$14)*ROW(Спец!$O$19:$O$81),COUNTIFS(Спец!$L$19:$L$81,"&lt;"&amp;Спец!$O$14,Спец!$L$19:$L$81,"&gt;0")+1-ROW(G28)))),"")</f>
        <v>523.48</v>
      </c>
    </row>
    <row r="42" spans="1:7" ht="30" hidden="1" x14ac:dyDescent="0.25">
      <c r="A42" s="201" t="str">
        <f>IFERROR(INDEX(Спец!Q:Q,SUMPRODUCT(LARGE((Спец!$L$19:$L$81&gt;0)*(Спец!$L$19:$L$81&lt;Спец!$O$14)*ROW(Спец!$O$19:$O$81),COUNTIFS(Спец!$L$19:$L$81,"&lt;"&amp;Спец!$O$14,Спец!$L$19:$L$81,"&gt;0")+1-ROW(A29)))),"")</f>
        <v>Терапевтическое отделение</v>
      </c>
      <c r="B42" s="201" t="str">
        <f>IFERROR(INDEX(Спец!C:C,SUMPRODUCT(LARGE((Спец!$L$19:$L$81&gt;0)*(Спец!$L$19:$L$81&lt;Спец!$O$14)*ROW(Спец!$O$19:$O$81),COUNTIFS(Спец!$L$19:$L$81,"&lt;"&amp;Спец!$O$14,Спец!$L$19:$L$81,"&gt;0")+1-ROW(B29)))),"")</f>
        <v>Санитарка</v>
      </c>
      <c r="C42" s="201" t="str">
        <f>IFERROR(INDEX(Спец!B:B,SUMPRODUCT(LARGE((Спец!$L$19:$L$81&gt;0)*(Спец!$L$19:$L$81&lt;Спец!$O$14)*ROW(Спец!$O$19:$O$81),COUNTIFS(Спец!$L$19:$L$81,"&lt;"&amp;Спец!$O$14,Спец!$L$19:$L$81,"&gt;0")+1-ROW(C29)))),"")</f>
        <v>Ждл</v>
      </c>
      <c r="D42" s="201">
        <f>IFERROR(INDEX(Спец!E:E,SUMPRODUCT(LARGE((Спец!$L$19:$L$81&gt;0)*(Спец!$L$19:$L$81&lt;Спец!$O$14)*ROW(Спец!$O$19:$O$81),COUNTIFS(Спец!$L$19:$L$81,"&lt;"&amp;Спец!$O$14,Спец!$L$19:$L$81,"&gt;0")+1-ROW(D29)))),"")</f>
        <v>0.5</v>
      </c>
      <c r="E42" s="201">
        <f>IFERROR(INDEX(Спец!L:L,SUMPRODUCT(LARGE((Спец!$L$19:$L$81&gt;0)*(Спец!$L$19:$L$81&lt;Спец!$O$14)*ROW(Спец!$O$19:$O$81),COUNTIFS(Спец!$L$19:$L$81,"&lt;"&amp;Спец!$O$14,Спец!$L$19:$L$81,"&gt;0")+1-ROW(E29)))),"")</f>
        <v>3376.52</v>
      </c>
      <c r="F42" s="201">
        <f>IFERROR(INDEX(Спец!O:O,SUMPRODUCT(LARGE((Спец!$L$19:$L$81&gt;0)*(Спец!$L$19:$L$81&lt;Спец!$O$14)*ROW(Спец!$O$19:$O$81),COUNTIFS(Спец!$L$19:$L$81,"&lt;"&amp;Спец!$O$14,Спец!$L$19:$L$81,"&gt;0")+1-ROW(F29)))),"")</f>
        <v>7800</v>
      </c>
      <c r="G42" s="201">
        <f>IFERROR(INDEX(Спец!P:P,SUMPRODUCT(LARGE((Спец!$L$19:$L$81&gt;0)*(Спец!$L$19:$L$81&lt;Спец!$O$14)*ROW(Спец!$O$19:$O$81),COUNTIFS(Спец!$L$19:$L$81,"&lt;"&amp;Спец!$O$14,Спец!$L$19:$L$81,"&gt;0")+1-ROW(G29)))),"")</f>
        <v>523.48</v>
      </c>
    </row>
    <row r="43" spans="1:7" ht="30" hidden="1" x14ac:dyDescent="0.25">
      <c r="A43" s="201" t="str">
        <f>IFERROR(INDEX(Спец!Q:Q,SUMPRODUCT(LARGE((Спец!$L$19:$L$81&gt;0)*(Спец!$L$19:$L$81&lt;Спец!$O$14)*ROW(Спец!$O$19:$O$81),COUNTIFS(Спец!$L$19:$L$81,"&lt;"&amp;Спец!$O$14,Спец!$L$19:$L$81,"&gt;0")+1-ROW(A30)))),"")</f>
        <v>Терапевтическое отделение</v>
      </c>
      <c r="B43" s="201" t="str">
        <f>IFERROR(INDEX(Спец!C:C,SUMPRODUCT(LARGE((Спец!$L$19:$L$81&gt;0)*(Спец!$L$19:$L$81&lt;Спец!$O$14)*ROW(Спец!$O$19:$O$81),COUNTIFS(Спец!$L$19:$L$81,"&lt;"&amp;Спец!$O$14,Спец!$L$19:$L$81,"&gt;0")+1-ROW(B30)))),"")</f>
        <v>Санитарка</v>
      </c>
      <c r="C43" s="201" t="str">
        <f>IFERROR(INDEX(Спец!B:B,SUMPRODUCT(LARGE((Спец!$L$19:$L$81&gt;0)*(Спец!$L$19:$L$81&lt;Спец!$O$14)*ROW(Спец!$O$19:$O$81),COUNTIFS(Спец!$L$19:$L$81,"&lt;"&amp;Спец!$O$14,Спец!$L$19:$L$81,"&gt;0")+1-ROW(C30)))),"")</f>
        <v>Нгш</v>
      </c>
      <c r="D43" s="201">
        <f>IFERROR(INDEX(Спец!E:E,SUMPRODUCT(LARGE((Спец!$L$19:$L$81&gt;0)*(Спец!$L$19:$L$81&lt;Спец!$O$14)*ROW(Спец!$O$19:$O$81),COUNTIFS(Спец!$L$19:$L$81,"&lt;"&amp;Спец!$O$14,Спец!$L$19:$L$81,"&gt;0")+1-ROW(D30)))),"")</f>
        <v>1</v>
      </c>
      <c r="E43" s="201">
        <f>IFERROR(INDEX(Спец!L:L,SUMPRODUCT(LARGE((Спец!$L$19:$L$81&gt;0)*(Спец!$L$19:$L$81&lt;Спец!$O$14)*ROW(Спец!$O$19:$O$81),COUNTIFS(Спец!$L$19:$L$81,"&lt;"&amp;Спец!$O$14,Спец!$L$19:$L$81,"&gt;0")+1-ROW(E30)))),"")</f>
        <v>6317.36</v>
      </c>
      <c r="F43" s="201">
        <f>IFERROR(INDEX(Спец!O:O,SUMPRODUCT(LARGE((Спец!$L$19:$L$81&gt;0)*(Спец!$L$19:$L$81&lt;Спец!$O$14)*ROW(Спец!$O$19:$O$81),COUNTIFS(Спец!$L$19:$L$81,"&lt;"&amp;Спец!$O$14,Спец!$L$19:$L$81,"&gt;0")+1-ROW(F30)))),"")</f>
        <v>7800</v>
      </c>
      <c r="G43" s="201">
        <f>IFERROR(INDEX(Спец!P:P,SUMPRODUCT(LARGE((Спец!$L$19:$L$81&gt;0)*(Спец!$L$19:$L$81&lt;Спец!$O$14)*ROW(Спец!$O$19:$O$81),COUNTIFS(Спец!$L$19:$L$81,"&lt;"&amp;Спец!$O$14,Спец!$L$19:$L$81,"&gt;0")+1-ROW(G30)))),"")</f>
        <v>1482.64</v>
      </c>
    </row>
    <row r="44" spans="1:7" ht="30" hidden="1" x14ac:dyDescent="0.25">
      <c r="A44" s="201" t="str">
        <f>IFERROR(INDEX(Спец!Q:Q,SUMPRODUCT(LARGE((Спец!$L$19:$L$81&gt;0)*(Спец!$L$19:$L$81&lt;Спец!$O$14)*ROW(Спец!$O$19:$O$81),COUNTIFS(Спец!$L$19:$L$81,"&lt;"&amp;Спец!$O$14,Спец!$L$19:$L$81,"&gt;0")+1-ROW(A31)))),"")</f>
        <v>Терапевтическое отделение</v>
      </c>
      <c r="B44" s="201" t="str">
        <f>IFERROR(INDEX(Спец!C:C,SUMPRODUCT(LARGE((Спец!$L$19:$L$81&gt;0)*(Спец!$L$19:$L$81&lt;Спец!$O$14)*ROW(Спец!$O$19:$O$81),COUNTIFS(Спец!$L$19:$L$81,"&lt;"&amp;Спец!$O$14,Спец!$L$19:$L$81,"&gt;0")+1-ROW(B31)))),"")</f>
        <v>Санитарка</v>
      </c>
      <c r="C44" s="201" t="str">
        <f>IFERROR(INDEX(Спец!B:B,SUMPRODUCT(LARGE((Спец!$L$19:$L$81&gt;0)*(Спец!$L$19:$L$81&lt;Спец!$O$14)*ROW(Спец!$O$19:$O$81),COUNTIFS(Спец!$L$19:$L$81,"&lt;"&amp;Спец!$O$14,Спец!$L$19:$L$81,"&gt;0")+1-ROW(C31)))),"")</f>
        <v>Нгш</v>
      </c>
      <c r="D44" s="201">
        <f>IFERROR(INDEX(Спец!E:E,SUMPRODUCT(LARGE((Спец!$L$19:$L$81&gt;0)*(Спец!$L$19:$L$81&lt;Спец!$O$14)*ROW(Спец!$O$19:$O$81),COUNTIFS(Спец!$L$19:$L$81,"&lt;"&amp;Спец!$O$14,Спец!$L$19:$L$81,"&gt;0")+1-ROW(D31)))),"")</f>
        <v>0.5</v>
      </c>
      <c r="E44" s="201">
        <f>IFERROR(INDEX(Спец!L:L,SUMPRODUCT(LARGE((Спец!$L$19:$L$81&gt;0)*(Спец!$L$19:$L$81&lt;Спец!$O$14)*ROW(Спец!$O$19:$O$81),COUNTIFS(Спец!$L$19:$L$81,"&lt;"&amp;Спец!$O$14,Спец!$L$19:$L$81,"&gt;0")+1-ROW(E31)))),"")</f>
        <v>3158.68</v>
      </c>
      <c r="F44" s="201">
        <f>IFERROR(INDEX(Спец!O:O,SUMPRODUCT(LARGE((Спец!$L$19:$L$81&gt;0)*(Спец!$L$19:$L$81&lt;Спец!$O$14)*ROW(Спец!$O$19:$O$81),COUNTIFS(Спец!$L$19:$L$81,"&lt;"&amp;Спец!$O$14,Спец!$L$19:$L$81,"&gt;0")+1-ROW(F31)))),"")</f>
        <v>7800</v>
      </c>
      <c r="G44" s="201">
        <f>IFERROR(INDEX(Спец!P:P,SUMPRODUCT(LARGE((Спец!$L$19:$L$81&gt;0)*(Спец!$L$19:$L$81&lt;Спец!$O$14)*ROW(Спец!$O$19:$O$81),COUNTIFS(Спец!$L$19:$L$81,"&lt;"&amp;Спец!$O$14,Спец!$L$19:$L$81,"&gt;0")+1-ROW(G31)))),"")</f>
        <v>741.32</v>
      </c>
    </row>
    <row r="45" spans="1:7" ht="30" hidden="1" x14ac:dyDescent="0.25">
      <c r="A45" s="201" t="str">
        <f>IFERROR(INDEX(Спец!Q:Q,SUMPRODUCT(LARGE((Спец!$L$19:$L$81&gt;0)*(Спец!$L$19:$L$81&lt;Спец!$O$14)*ROW(Спец!$O$19:$O$81),COUNTIFS(Спец!$L$19:$L$81,"&lt;"&amp;Спец!$O$14,Спец!$L$19:$L$81,"&gt;0")+1-ROW(A32)))),"")</f>
        <v>Терапевтическое отделение</v>
      </c>
      <c r="B45" s="201" t="str">
        <f>IFERROR(INDEX(Спец!C:C,SUMPRODUCT(LARGE((Спец!$L$19:$L$81&gt;0)*(Спец!$L$19:$L$81&lt;Спец!$O$14)*ROW(Спец!$O$19:$O$81),COUNTIFS(Спец!$L$19:$L$81,"&lt;"&amp;Спец!$O$14,Спец!$L$19:$L$81,"&gt;0")+1-ROW(B32)))),"")</f>
        <v>Санитарка</v>
      </c>
      <c r="C45" s="201" t="str">
        <f>IFERROR(INDEX(Спец!B:B,SUMPRODUCT(LARGE((Спец!$L$19:$L$81&gt;0)*(Спец!$L$19:$L$81&lt;Спец!$O$14)*ROW(Спец!$O$19:$O$81),COUNTIFS(Спец!$L$19:$L$81,"&lt;"&amp;Спец!$O$14,Спец!$L$19:$L$81,"&gt;0")+1-ROW(C32)))),"")</f>
        <v>Цук</v>
      </c>
      <c r="D45" s="201">
        <f>IFERROR(INDEX(Спец!E:E,SUMPRODUCT(LARGE((Спец!$L$19:$L$81&gt;0)*(Спец!$L$19:$L$81&lt;Спец!$O$14)*ROW(Спец!$O$19:$O$81),COUNTIFS(Спец!$L$19:$L$81,"&lt;"&amp;Спец!$O$14,Спец!$L$19:$L$81,"&gt;0")+1-ROW(D32)))),"")</f>
        <v>1</v>
      </c>
      <c r="E45" s="201">
        <f>IFERROR(INDEX(Спец!L:L,SUMPRODUCT(LARGE((Спец!$L$19:$L$81&gt;0)*(Спец!$L$19:$L$81&lt;Спец!$O$14)*ROW(Спец!$O$19:$O$81),COUNTIFS(Спец!$L$19:$L$81,"&lt;"&amp;Спец!$O$14,Спец!$L$19:$L$81,"&gt;0")+1-ROW(E32)))),"")</f>
        <v>6753.04</v>
      </c>
      <c r="F45" s="201">
        <f>IFERROR(INDEX(Спец!O:O,SUMPRODUCT(LARGE((Спец!$L$19:$L$81&gt;0)*(Спец!$L$19:$L$81&lt;Спец!$O$14)*ROW(Спец!$O$19:$O$81),COUNTIFS(Спец!$L$19:$L$81,"&lt;"&amp;Спец!$O$14,Спец!$L$19:$L$81,"&gt;0")+1-ROW(F32)))),"")</f>
        <v>7800</v>
      </c>
      <c r="G45" s="201">
        <f>IFERROR(INDEX(Спец!P:P,SUMPRODUCT(LARGE((Спец!$L$19:$L$81&gt;0)*(Спец!$L$19:$L$81&lt;Спец!$O$14)*ROW(Спец!$O$19:$O$81),COUNTIFS(Спец!$L$19:$L$81,"&lt;"&amp;Спец!$O$14,Спец!$L$19:$L$81,"&gt;0")+1-ROW(G32)))),"")</f>
        <v>1046.96</v>
      </c>
    </row>
    <row r="46" spans="1:7" ht="30" hidden="1" x14ac:dyDescent="0.25">
      <c r="A46" s="201" t="str">
        <f>IFERROR(INDEX(Спец!Q:Q,SUMPRODUCT(LARGE((Спец!$L$19:$L$81&gt;0)*(Спец!$L$19:$L$81&lt;Спец!$O$14)*ROW(Спец!$O$19:$O$81),COUNTIFS(Спец!$L$19:$L$81,"&lt;"&amp;Спец!$O$14,Спец!$L$19:$L$81,"&gt;0")+1-ROW(A33)))),"")</f>
        <v>Терапевтическое отделение</v>
      </c>
      <c r="B46" s="201" t="str">
        <f>IFERROR(INDEX(Спец!C:C,SUMPRODUCT(LARGE((Спец!$L$19:$L$81&gt;0)*(Спец!$L$19:$L$81&lt;Спец!$O$14)*ROW(Спец!$O$19:$O$81),COUNTIFS(Спец!$L$19:$L$81,"&lt;"&amp;Спец!$O$14,Спец!$L$19:$L$81,"&gt;0")+1-ROW(B33)))),"")</f>
        <v>Санитарка</v>
      </c>
      <c r="C46" s="201" t="str">
        <f>IFERROR(INDEX(Спец!B:B,SUMPRODUCT(LARGE((Спец!$L$19:$L$81&gt;0)*(Спец!$L$19:$L$81&lt;Спец!$O$14)*ROW(Спец!$O$19:$O$81),COUNTIFS(Спец!$L$19:$L$81,"&lt;"&amp;Спец!$O$14,Спец!$L$19:$L$81,"&gt;0")+1-ROW(C33)))),"")</f>
        <v>Цук</v>
      </c>
      <c r="D46" s="201">
        <f>IFERROR(INDEX(Спец!E:E,SUMPRODUCT(LARGE((Спец!$L$19:$L$81&gt;0)*(Спец!$L$19:$L$81&lt;Спец!$O$14)*ROW(Спец!$O$19:$O$81),COUNTIFS(Спец!$L$19:$L$81,"&lt;"&amp;Спец!$O$14,Спец!$L$19:$L$81,"&gt;0")+1-ROW(D33)))),"")</f>
        <v>0.5</v>
      </c>
      <c r="E46" s="201">
        <f>IFERROR(INDEX(Спец!L:L,SUMPRODUCT(LARGE((Спец!$L$19:$L$81&gt;0)*(Спец!$L$19:$L$81&lt;Спец!$O$14)*ROW(Спец!$O$19:$O$81),COUNTIFS(Спец!$L$19:$L$81,"&lt;"&amp;Спец!$O$14,Спец!$L$19:$L$81,"&gt;0")+1-ROW(E33)))),"")</f>
        <v>3376.52</v>
      </c>
      <c r="F46" s="201">
        <f>IFERROR(INDEX(Спец!O:O,SUMPRODUCT(LARGE((Спец!$L$19:$L$81&gt;0)*(Спец!$L$19:$L$81&lt;Спец!$O$14)*ROW(Спец!$O$19:$O$81),COUNTIFS(Спец!$L$19:$L$81,"&lt;"&amp;Спец!$O$14,Спец!$L$19:$L$81,"&gt;0")+1-ROW(F33)))),"")</f>
        <v>7800</v>
      </c>
      <c r="G46" s="201">
        <f>IFERROR(INDEX(Спец!P:P,SUMPRODUCT(LARGE((Спец!$L$19:$L$81&gt;0)*(Спец!$L$19:$L$81&lt;Спец!$O$14)*ROW(Спец!$O$19:$O$81),COUNTIFS(Спец!$L$19:$L$81,"&lt;"&amp;Спец!$O$14,Спец!$L$19:$L$81,"&gt;0")+1-ROW(G33)))),"")</f>
        <v>523.48</v>
      </c>
    </row>
    <row r="47" spans="1:7" ht="30" hidden="1" x14ac:dyDescent="0.25">
      <c r="A47" s="201" t="str">
        <f>IFERROR(INDEX(Спец!Q:Q,SUMPRODUCT(LARGE((Спец!$L$19:$L$81&gt;0)*(Спец!$L$19:$L$81&lt;Спец!$O$14)*ROW(Спец!$O$19:$O$81),COUNTIFS(Спец!$L$19:$L$81,"&lt;"&amp;Спец!$O$14,Спец!$L$19:$L$81,"&gt;0")+1-ROW(A34)))),"")</f>
        <v>Терапевтическое отделение</v>
      </c>
      <c r="B47" s="201" t="str">
        <f>IFERROR(INDEX(Спец!C:C,SUMPRODUCT(LARGE((Спец!$L$19:$L$81&gt;0)*(Спец!$L$19:$L$81&lt;Спец!$O$14)*ROW(Спец!$O$19:$O$81),COUNTIFS(Спец!$L$19:$L$81,"&lt;"&amp;Спец!$O$14,Спец!$L$19:$L$81,"&gt;0")+1-ROW(B34)))),"")</f>
        <v>Санитарка</v>
      </c>
      <c r="C47" s="201" t="str">
        <f>IFERROR(INDEX(Спец!B:B,SUMPRODUCT(LARGE((Спец!$L$19:$L$81&gt;0)*(Спец!$L$19:$L$81&lt;Спец!$O$14)*ROW(Спец!$O$19:$O$81),COUNTIFS(Спец!$L$19:$L$81,"&lt;"&amp;Спец!$O$14,Спец!$L$19:$L$81,"&gt;0")+1-ROW(C34)))),"")</f>
        <v>Чсм</v>
      </c>
      <c r="D47" s="201">
        <f>IFERROR(INDEX(Спец!E:E,SUMPRODUCT(LARGE((Спец!$L$19:$L$81&gt;0)*(Спец!$L$19:$L$81&lt;Спец!$O$14)*ROW(Спец!$O$19:$O$81),COUNTIFS(Спец!$L$19:$L$81,"&lt;"&amp;Спец!$O$14,Спец!$L$19:$L$81,"&gt;0")+1-ROW(D34)))),"")</f>
        <v>1</v>
      </c>
      <c r="E47" s="201">
        <f>IFERROR(INDEX(Спец!L:L,SUMPRODUCT(LARGE((Спец!$L$19:$L$81&gt;0)*(Спец!$L$19:$L$81&lt;Спец!$O$14)*ROW(Спец!$O$19:$O$81),COUNTIFS(Спец!$L$19:$L$81,"&lt;"&amp;Спец!$O$14,Спец!$L$19:$L$81,"&gt;0")+1-ROW(E34)))),"")</f>
        <v>6099.52</v>
      </c>
      <c r="F47" s="201">
        <f>IFERROR(INDEX(Спец!O:O,SUMPRODUCT(LARGE((Спец!$L$19:$L$81&gt;0)*(Спец!$L$19:$L$81&lt;Спец!$O$14)*ROW(Спец!$O$19:$O$81),COUNTIFS(Спец!$L$19:$L$81,"&lt;"&amp;Спец!$O$14,Спец!$L$19:$L$81,"&gt;0")+1-ROW(F34)))),"")</f>
        <v>7800</v>
      </c>
      <c r="G47" s="201">
        <f>IFERROR(INDEX(Спец!P:P,SUMPRODUCT(LARGE((Спец!$L$19:$L$81&gt;0)*(Спец!$L$19:$L$81&lt;Спец!$O$14)*ROW(Спец!$O$19:$O$81),COUNTIFS(Спец!$L$19:$L$81,"&lt;"&amp;Спец!$O$14,Спец!$L$19:$L$81,"&gt;0")+1-ROW(G34)))),"")</f>
        <v>1700.48</v>
      </c>
    </row>
    <row r="48" spans="1:7" hidden="1" x14ac:dyDescent="0.25">
      <c r="A48" s="201" t="str">
        <f>IFERROR(INDEX(Спец!Q:Q,SUMPRODUCT(LARGE((Спец!$L$19:$L$81&gt;0)*(Спец!$L$19:$L$81&lt;Спец!$O$14)*ROW(Спец!$O$19:$O$81),COUNTIFS(Спец!$L$19:$L$81,"&lt;"&amp;Спец!$O$14,Спец!$L$19:$L$81,"&gt;0")+1-ROW(A35)))),"")</f>
        <v/>
      </c>
      <c r="B48" s="201" t="str">
        <f>IFERROR(INDEX(Спец!C:C,SUMPRODUCT(LARGE((Спец!$L$19:$L$81&gt;0)*(Спец!$L$19:$L$81&lt;Спец!$O$14)*ROW(Спец!$O$19:$O$81),COUNTIFS(Спец!$L$19:$L$81,"&lt;"&amp;Спец!$O$14,Спец!$L$19:$L$81,"&gt;0")+1-ROW(B35)))),"")</f>
        <v/>
      </c>
      <c r="C48" s="201" t="str">
        <f>IFERROR(INDEX(Спец!B:B,SUMPRODUCT(LARGE((Спец!$L$19:$L$81&gt;0)*(Спец!$L$19:$L$81&lt;Спец!$O$14)*ROW(Спец!$O$19:$O$81),COUNTIFS(Спец!$L$19:$L$81,"&lt;"&amp;Спец!$O$14,Спец!$L$19:$L$81,"&gt;0")+1-ROW(C35)))),"")</f>
        <v/>
      </c>
      <c r="D48" s="201" t="str">
        <f>IFERROR(INDEX(Спец!E:E,SUMPRODUCT(LARGE((Спец!$L$19:$L$81&gt;0)*(Спец!$L$19:$L$81&lt;Спец!$O$14)*ROW(Спец!$O$19:$O$81),COUNTIFS(Спец!$L$19:$L$81,"&lt;"&amp;Спец!$O$14,Спец!$L$19:$L$81,"&gt;0")+1-ROW(D35)))),"")</f>
        <v/>
      </c>
      <c r="E48" s="201" t="str">
        <f>IFERROR(INDEX(Спец!L:L,SUMPRODUCT(LARGE((Спец!$L$19:$L$81&gt;0)*(Спец!$L$19:$L$81&lt;Спец!$O$14)*ROW(Спец!$O$19:$O$81),COUNTIFS(Спец!$L$19:$L$81,"&lt;"&amp;Спец!$O$14,Спец!$L$19:$L$81,"&gt;0")+1-ROW(E35)))),"")</f>
        <v/>
      </c>
      <c r="F48" s="201" t="str">
        <f>IFERROR(INDEX(Спец!O:O,SUMPRODUCT(LARGE((Спец!$L$19:$L$81&gt;0)*(Спец!$L$19:$L$81&lt;Спец!$O$14)*ROW(Спец!$O$19:$O$81),COUNTIFS(Спец!$L$19:$L$81,"&lt;"&amp;Спец!$O$14,Спец!$L$19:$L$81,"&gt;0")+1-ROW(F35)))),"")</f>
        <v/>
      </c>
      <c r="G48" s="201" t="str">
        <f>IFERROR(INDEX(Спец!P:P,SUMPRODUCT(LARGE((Спец!$L$19:$L$81&gt;0)*(Спец!$L$19:$L$81&lt;Спец!$O$14)*ROW(Спец!$O$19:$O$81),COUNTIFS(Спец!$L$19:$L$81,"&lt;"&amp;Спец!$O$14,Спец!$L$19:$L$81,"&gt;0")+1-ROW(G35)))),"")</f>
        <v/>
      </c>
    </row>
    <row r="49" spans="1:7" hidden="1" x14ac:dyDescent="0.25">
      <c r="A49" s="201" t="str">
        <f>IFERROR(INDEX(Спец!Q:Q,SUMPRODUCT(LARGE((Спец!$L$19:$L$81&gt;0)*(Спец!$L$19:$L$81&lt;Спец!$O$14)*ROW(Спец!$O$19:$O$81),COUNTIFS(Спец!$L$19:$L$81,"&lt;"&amp;Спец!$O$14,Спец!$L$19:$L$81,"&gt;0")+1-ROW(A36)))),"")</f>
        <v/>
      </c>
      <c r="B49" s="201" t="str">
        <f>IFERROR(INDEX(Спец!C:C,SUMPRODUCT(LARGE((Спец!$L$19:$L$81&gt;0)*(Спец!$L$19:$L$81&lt;Спец!$O$14)*ROW(Спец!$O$19:$O$81),COUNTIFS(Спец!$L$19:$L$81,"&lt;"&amp;Спец!$O$14,Спец!$L$19:$L$81,"&gt;0")+1-ROW(B36)))),"")</f>
        <v/>
      </c>
      <c r="C49" s="201" t="str">
        <f>IFERROR(INDEX(Спец!B:B,SUMPRODUCT(LARGE((Спец!$L$19:$L$81&gt;0)*(Спец!$L$19:$L$81&lt;Спец!$O$14)*ROW(Спец!$O$19:$O$81),COUNTIFS(Спец!$L$19:$L$81,"&lt;"&amp;Спец!$O$14,Спец!$L$19:$L$81,"&gt;0")+1-ROW(C36)))),"")</f>
        <v/>
      </c>
      <c r="D49" s="201" t="str">
        <f>IFERROR(INDEX(Спец!E:E,SUMPRODUCT(LARGE((Спец!$L$19:$L$81&gt;0)*(Спец!$L$19:$L$81&lt;Спец!$O$14)*ROW(Спец!$O$19:$O$81),COUNTIFS(Спец!$L$19:$L$81,"&lt;"&amp;Спец!$O$14,Спец!$L$19:$L$81,"&gt;0")+1-ROW(D36)))),"")</f>
        <v/>
      </c>
      <c r="E49" s="201" t="str">
        <f>IFERROR(INDEX(Спец!L:L,SUMPRODUCT(LARGE((Спец!$L$19:$L$81&gt;0)*(Спец!$L$19:$L$81&lt;Спец!$O$14)*ROW(Спец!$O$19:$O$81),COUNTIFS(Спец!$L$19:$L$81,"&lt;"&amp;Спец!$O$14,Спец!$L$19:$L$81,"&gt;0")+1-ROW(E36)))),"")</f>
        <v/>
      </c>
      <c r="F49" s="201" t="str">
        <f>IFERROR(INDEX(Спец!O:O,SUMPRODUCT(LARGE((Спец!$L$19:$L$81&gt;0)*(Спец!$L$19:$L$81&lt;Спец!$O$14)*ROW(Спец!$O$19:$O$81),COUNTIFS(Спец!$L$19:$L$81,"&lt;"&amp;Спец!$O$14,Спец!$L$19:$L$81,"&gt;0")+1-ROW(F36)))),"")</f>
        <v/>
      </c>
      <c r="G49" s="201" t="str">
        <f>IFERROR(INDEX(Спец!P:P,SUMPRODUCT(LARGE((Спец!$L$19:$L$81&gt;0)*(Спец!$L$19:$L$81&lt;Спец!$O$14)*ROW(Спец!$O$19:$O$81),COUNTIFS(Спец!$L$19:$L$81,"&lt;"&amp;Спец!$O$14,Спец!$L$19:$L$81,"&gt;0")+1-ROW(G36)))),"")</f>
        <v/>
      </c>
    </row>
    <row r="50" spans="1:7" hidden="1" x14ac:dyDescent="0.25">
      <c r="A50" s="201" t="str">
        <f>IFERROR(INDEX(Спец!Q:Q,SUMPRODUCT(LARGE((Спец!$L$19:$L$81&gt;0)*(Спец!$L$19:$L$81&lt;Спец!$O$14)*ROW(Спец!$O$19:$O$81),COUNTIFS(Спец!$L$19:$L$81,"&lt;"&amp;Спец!$O$14,Спец!$L$19:$L$81,"&gt;0")+1-ROW(A37)))),"")</f>
        <v/>
      </c>
      <c r="B50" s="201" t="str">
        <f>IFERROR(INDEX(Спец!C:C,SUMPRODUCT(LARGE((Спец!$L$19:$L$81&gt;0)*(Спец!$L$19:$L$81&lt;Спец!$O$14)*ROW(Спец!$O$19:$O$81),COUNTIFS(Спец!$L$19:$L$81,"&lt;"&amp;Спец!$O$14,Спец!$L$19:$L$81,"&gt;0")+1-ROW(B37)))),"")</f>
        <v/>
      </c>
      <c r="C50" s="201" t="str">
        <f>IFERROR(INDEX(Спец!B:B,SUMPRODUCT(LARGE((Спец!$L$19:$L$81&gt;0)*(Спец!$L$19:$L$81&lt;Спец!$O$14)*ROW(Спец!$O$19:$O$81),COUNTIFS(Спец!$L$19:$L$81,"&lt;"&amp;Спец!$O$14,Спец!$L$19:$L$81,"&gt;0")+1-ROW(C37)))),"")</f>
        <v/>
      </c>
      <c r="D50" s="201" t="str">
        <f>IFERROR(INDEX(Спец!E:E,SUMPRODUCT(LARGE((Спец!$L$19:$L$81&gt;0)*(Спец!$L$19:$L$81&lt;Спец!$O$14)*ROW(Спец!$O$19:$O$81),COUNTIFS(Спец!$L$19:$L$81,"&lt;"&amp;Спец!$O$14,Спец!$L$19:$L$81,"&gt;0")+1-ROW(D37)))),"")</f>
        <v/>
      </c>
      <c r="E50" s="201" t="str">
        <f>IFERROR(INDEX(Спец!L:L,SUMPRODUCT(LARGE((Спец!$L$19:$L$81&gt;0)*(Спец!$L$19:$L$81&lt;Спец!$O$14)*ROW(Спец!$O$19:$O$81),COUNTIFS(Спец!$L$19:$L$81,"&lt;"&amp;Спец!$O$14,Спец!$L$19:$L$81,"&gt;0")+1-ROW(E37)))),"")</f>
        <v/>
      </c>
      <c r="F50" s="201" t="str">
        <f>IFERROR(INDEX(Спец!O:O,SUMPRODUCT(LARGE((Спец!$L$19:$L$81&gt;0)*(Спец!$L$19:$L$81&lt;Спец!$O$14)*ROW(Спец!$O$19:$O$81),COUNTIFS(Спец!$L$19:$L$81,"&lt;"&amp;Спец!$O$14,Спец!$L$19:$L$81,"&gt;0")+1-ROW(F37)))),"")</f>
        <v/>
      </c>
      <c r="G50" s="201" t="str">
        <f>IFERROR(INDEX(Спец!P:P,SUMPRODUCT(LARGE((Спец!$L$19:$L$81&gt;0)*(Спец!$L$19:$L$81&lt;Спец!$O$14)*ROW(Спец!$O$19:$O$81),COUNTIFS(Спец!$L$19:$L$81,"&lt;"&amp;Спец!$O$14,Спец!$L$19:$L$81,"&gt;0")+1-ROW(G37)))),"")</f>
        <v/>
      </c>
    </row>
    <row r="51" spans="1:7" hidden="1" x14ac:dyDescent="0.25">
      <c r="A51" s="201" t="str">
        <f>IFERROR(INDEX(Спец!Q:Q,SUMPRODUCT(LARGE((Спец!$L$19:$L$81&gt;0)*(Спец!$L$19:$L$81&lt;Спец!$O$14)*ROW(Спец!$O$19:$O$81),COUNTIFS(Спец!$L$19:$L$81,"&lt;"&amp;Спец!$O$14,Спец!$L$19:$L$81,"&gt;0")+1-ROW(A38)))),"")</f>
        <v/>
      </c>
      <c r="B51" s="201" t="str">
        <f>IFERROR(INDEX(Спец!C:C,SUMPRODUCT(LARGE((Спец!$L$19:$L$81&gt;0)*(Спец!$L$19:$L$81&lt;Спец!$O$14)*ROW(Спец!$O$19:$O$81),COUNTIFS(Спец!$L$19:$L$81,"&lt;"&amp;Спец!$O$14,Спец!$L$19:$L$81,"&gt;0")+1-ROW(B38)))),"")</f>
        <v/>
      </c>
      <c r="C51" s="201" t="str">
        <f>IFERROR(INDEX(Спец!B:B,SUMPRODUCT(LARGE((Спец!$L$19:$L$81&gt;0)*(Спец!$L$19:$L$81&lt;Спец!$O$14)*ROW(Спец!$O$19:$O$81),COUNTIFS(Спец!$L$19:$L$81,"&lt;"&amp;Спец!$O$14,Спец!$L$19:$L$81,"&gt;0")+1-ROW(C38)))),"")</f>
        <v/>
      </c>
      <c r="D51" s="201" t="str">
        <f>IFERROR(INDEX(Спец!E:E,SUMPRODUCT(LARGE((Спец!$L$19:$L$81&gt;0)*(Спец!$L$19:$L$81&lt;Спец!$O$14)*ROW(Спец!$O$19:$O$81),COUNTIFS(Спец!$L$19:$L$81,"&lt;"&amp;Спец!$O$14,Спец!$L$19:$L$81,"&gt;0")+1-ROW(D38)))),"")</f>
        <v/>
      </c>
      <c r="E51" s="201" t="str">
        <f>IFERROR(INDEX(Спец!L:L,SUMPRODUCT(LARGE((Спец!$L$19:$L$81&gt;0)*(Спец!$L$19:$L$81&lt;Спец!$O$14)*ROW(Спец!$O$19:$O$81),COUNTIFS(Спец!$L$19:$L$81,"&lt;"&amp;Спец!$O$14,Спец!$L$19:$L$81,"&gt;0")+1-ROW(E38)))),"")</f>
        <v/>
      </c>
      <c r="F51" s="201" t="str">
        <f>IFERROR(INDEX(Спец!O:O,SUMPRODUCT(LARGE((Спец!$L$19:$L$81&gt;0)*(Спец!$L$19:$L$81&lt;Спец!$O$14)*ROW(Спец!$O$19:$O$81),COUNTIFS(Спец!$L$19:$L$81,"&lt;"&amp;Спец!$O$14,Спец!$L$19:$L$81,"&gt;0")+1-ROW(F38)))),"")</f>
        <v/>
      </c>
      <c r="G51" s="201" t="str">
        <f>IFERROR(INDEX(Спец!P:P,SUMPRODUCT(LARGE((Спец!$L$19:$L$81&gt;0)*(Спец!$L$19:$L$81&lt;Спец!$O$14)*ROW(Спец!$O$19:$O$81),COUNTIFS(Спец!$L$19:$L$81,"&lt;"&amp;Спец!$O$14,Спец!$L$19:$L$81,"&gt;0")+1-ROW(G38)))),"")</f>
        <v/>
      </c>
    </row>
    <row r="52" spans="1:7" hidden="1" x14ac:dyDescent="0.25">
      <c r="A52" s="201" t="str">
        <f>IFERROR(INDEX(Спец!Q:Q,SUMPRODUCT(LARGE((Спец!$L$19:$L$81&gt;0)*(Спец!$L$19:$L$81&lt;Спец!$O$14)*ROW(Спец!$O$19:$O$81),COUNTIFS(Спец!$L$19:$L$81,"&lt;"&amp;Спец!$O$14,Спец!$L$19:$L$81,"&gt;0")+1-ROW(A39)))),"")</f>
        <v/>
      </c>
      <c r="B52" s="201" t="str">
        <f>IFERROR(INDEX(Спец!C:C,SUMPRODUCT(LARGE((Спец!$L$19:$L$81&gt;0)*(Спец!$L$19:$L$81&lt;Спец!$O$14)*ROW(Спец!$O$19:$O$81),COUNTIFS(Спец!$L$19:$L$81,"&lt;"&amp;Спец!$O$14,Спец!$L$19:$L$81,"&gt;0")+1-ROW(B39)))),"")</f>
        <v/>
      </c>
      <c r="C52" s="201" t="str">
        <f>IFERROR(INDEX(Спец!B:B,SUMPRODUCT(LARGE((Спец!$L$19:$L$81&gt;0)*(Спец!$L$19:$L$81&lt;Спец!$O$14)*ROW(Спец!$O$19:$O$81),COUNTIFS(Спец!$L$19:$L$81,"&lt;"&amp;Спец!$O$14,Спец!$L$19:$L$81,"&gt;0")+1-ROW(C39)))),"")</f>
        <v/>
      </c>
      <c r="D52" s="201" t="str">
        <f>IFERROR(INDEX(Спец!E:E,SUMPRODUCT(LARGE((Спец!$L$19:$L$81&gt;0)*(Спец!$L$19:$L$81&lt;Спец!$O$14)*ROW(Спец!$O$19:$O$81),COUNTIFS(Спец!$L$19:$L$81,"&lt;"&amp;Спец!$O$14,Спец!$L$19:$L$81,"&gt;0")+1-ROW(D39)))),"")</f>
        <v/>
      </c>
      <c r="E52" s="201" t="str">
        <f>IFERROR(INDEX(Спец!L:L,SUMPRODUCT(LARGE((Спец!$L$19:$L$81&gt;0)*(Спец!$L$19:$L$81&lt;Спец!$O$14)*ROW(Спец!$O$19:$O$81),COUNTIFS(Спец!$L$19:$L$81,"&lt;"&amp;Спец!$O$14,Спец!$L$19:$L$81,"&gt;0")+1-ROW(E39)))),"")</f>
        <v/>
      </c>
      <c r="F52" s="201" t="str">
        <f>IFERROR(INDEX(Спец!O:O,SUMPRODUCT(LARGE((Спец!$L$19:$L$81&gt;0)*(Спец!$L$19:$L$81&lt;Спец!$O$14)*ROW(Спец!$O$19:$O$81),COUNTIFS(Спец!$L$19:$L$81,"&lt;"&amp;Спец!$O$14,Спец!$L$19:$L$81,"&gt;0")+1-ROW(F39)))),"")</f>
        <v/>
      </c>
      <c r="G52" s="201" t="str">
        <f>IFERROR(INDEX(Спец!P:P,SUMPRODUCT(LARGE((Спец!$L$19:$L$81&gt;0)*(Спец!$L$19:$L$81&lt;Спец!$O$14)*ROW(Спец!$O$19:$O$81),COUNTIFS(Спец!$L$19:$L$81,"&lt;"&amp;Спец!$O$14,Спец!$L$19:$L$81,"&gt;0")+1-ROW(G39)))),"")</f>
        <v/>
      </c>
    </row>
    <row r="53" spans="1:7" hidden="1" x14ac:dyDescent="0.25">
      <c r="A53" s="201" t="str">
        <f>IFERROR(INDEX(Спец!Q:Q,SUMPRODUCT(LARGE((Спец!$L$19:$L$81&gt;0)*(Спец!$L$19:$L$81&lt;Спец!$O$14)*ROW(Спец!$O$19:$O$81),COUNTIFS(Спец!$L$19:$L$81,"&lt;"&amp;Спец!$O$14,Спец!$L$19:$L$81,"&gt;0")+1-ROW(A40)))),"")</f>
        <v/>
      </c>
      <c r="B53" s="201" t="str">
        <f>IFERROR(INDEX(Спец!C:C,SUMPRODUCT(LARGE((Спец!$L$19:$L$81&gt;0)*(Спец!$L$19:$L$81&lt;Спец!$O$14)*ROW(Спец!$O$19:$O$81),COUNTIFS(Спец!$L$19:$L$81,"&lt;"&amp;Спец!$O$14,Спец!$L$19:$L$81,"&gt;0")+1-ROW(B40)))),"")</f>
        <v/>
      </c>
      <c r="C53" s="201" t="str">
        <f>IFERROR(INDEX(Спец!B:B,SUMPRODUCT(LARGE((Спец!$L$19:$L$81&gt;0)*(Спец!$L$19:$L$81&lt;Спец!$O$14)*ROW(Спец!$O$19:$O$81),COUNTIFS(Спец!$L$19:$L$81,"&lt;"&amp;Спец!$O$14,Спец!$L$19:$L$81,"&gt;0")+1-ROW(C40)))),"")</f>
        <v/>
      </c>
      <c r="D53" s="201" t="str">
        <f>IFERROR(INDEX(Спец!E:E,SUMPRODUCT(LARGE((Спец!$L$19:$L$81&gt;0)*(Спец!$L$19:$L$81&lt;Спец!$O$14)*ROW(Спец!$O$19:$O$81),COUNTIFS(Спец!$L$19:$L$81,"&lt;"&amp;Спец!$O$14,Спец!$L$19:$L$81,"&gt;0")+1-ROW(D40)))),"")</f>
        <v/>
      </c>
      <c r="E53" s="201" t="str">
        <f>IFERROR(INDEX(Спец!L:L,SUMPRODUCT(LARGE((Спец!$L$19:$L$81&gt;0)*(Спец!$L$19:$L$81&lt;Спец!$O$14)*ROW(Спец!$O$19:$O$81),COUNTIFS(Спец!$L$19:$L$81,"&lt;"&amp;Спец!$O$14,Спец!$L$19:$L$81,"&gt;0")+1-ROW(E40)))),"")</f>
        <v/>
      </c>
      <c r="F53" s="201" t="str">
        <f>IFERROR(INDEX(Спец!O:O,SUMPRODUCT(LARGE((Спец!$L$19:$L$81&gt;0)*(Спец!$L$19:$L$81&lt;Спец!$O$14)*ROW(Спец!$O$19:$O$81),COUNTIFS(Спец!$L$19:$L$81,"&lt;"&amp;Спец!$O$14,Спец!$L$19:$L$81,"&gt;0")+1-ROW(F40)))),"")</f>
        <v/>
      </c>
      <c r="G53" s="201" t="str">
        <f>IFERROR(INDEX(Спец!P:P,SUMPRODUCT(LARGE((Спец!$L$19:$L$81&gt;0)*(Спец!$L$19:$L$81&lt;Спец!$O$14)*ROW(Спец!$O$19:$O$81),COUNTIFS(Спец!$L$19:$L$81,"&lt;"&amp;Спец!$O$14,Спец!$L$19:$L$81,"&gt;0")+1-ROW(G40)))),"")</f>
        <v/>
      </c>
    </row>
    <row r="54" spans="1:7" hidden="1" x14ac:dyDescent="0.25">
      <c r="A54" s="201" t="str">
        <f>IFERROR(INDEX(Спец!Q:Q,SUMPRODUCT(LARGE((Спец!$L$19:$L$81&gt;0)*(Спец!$L$19:$L$81&lt;Спец!$O$14)*ROW(Спец!$O$19:$O$81),COUNTIFS(Спец!$L$19:$L$81,"&lt;"&amp;Спец!$O$14,Спец!$L$19:$L$81,"&gt;0")+1-ROW(A41)))),"")</f>
        <v/>
      </c>
      <c r="B54" s="201" t="str">
        <f>IFERROR(INDEX(Спец!C:C,SUMPRODUCT(LARGE((Спец!$L$19:$L$81&gt;0)*(Спец!$L$19:$L$81&lt;Спец!$O$14)*ROW(Спец!$O$19:$O$81),COUNTIFS(Спец!$L$19:$L$81,"&lt;"&amp;Спец!$O$14,Спец!$L$19:$L$81,"&gt;0")+1-ROW(B41)))),"")</f>
        <v/>
      </c>
      <c r="C54" s="201" t="str">
        <f>IFERROR(INDEX(Спец!B:B,SUMPRODUCT(LARGE((Спец!$L$19:$L$81&gt;0)*(Спец!$L$19:$L$81&lt;Спец!$O$14)*ROW(Спец!$O$19:$O$81),COUNTIFS(Спец!$L$19:$L$81,"&lt;"&amp;Спец!$O$14,Спец!$L$19:$L$81,"&gt;0")+1-ROW(C41)))),"")</f>
        <v/>
      </c>
      <c r="D54" s="201" t="str">
        <f>IFERROR(INDEX(Спец!E:E,SUMPRODUCT(LARGE((Спец!$L$19:$L$81&gt;0)*(Спец!$L$19:$L$81&lt;Спец!$O$14)*ROW(Спец!$O$19:$O$81),COUNTIFS(Спец!$L$19:$L$81,"&lt;"&amp;Спец!$O$14,Спец!$L$19:$L$81,"&gt;0")+1-ROW(D41)))),"")</f>
        <v/>
      </c>
      <c r="E54" s="201" t="str">
        <f>IFERROR(INDEX(Спец!L:L,SUMPRODUCT(LARGE((Спец!$L$19:$L$81&gt;0)*(Спец!$L$19:$L$81&lt;Спец!$O$14)*ROW(Спец!$O$19:$O$81),COUNTIFS(Спец!$L$19:$L$81,"&lt;"&amp;Спец!$O$14,Спец!$L$19:$L$81,"&gt;0")+1-ROW(E41)))),"")</f>
        <v/>
      </c>
      <c r="F54" s="201" t="str">
        <f>IFERROR(INDEX(Спец!O:O,SUMPRODUCT(LARGE((Спец!$L$19:$L$81&gt;0)*(Спец!$L$19:$L$81&lt;Спец!$O$14)*ROW(Спец!$O$19:$O$81),COUNTIFS(Спец!$L$19:$L$81,"&lt;"&amp;Спец!$O$14,Спец!$L$19:$L$81,"&gt;0")+1-ROW(F41)))),"")</f>
        <v/>
      </c>
      <c r="G54" s="201" t="str">
        <f>IFERROR(INDEX(Спец!P:P,SUMPRODUCT(LARGE((Спец!$L$19:$L$81&gt;0)*(Спец!$L$19:$L$81&lt;Спец!$O$14)*ROW(Спец!$O$19:$O$81),COUNTIFS(Спец!$L$19:$L$81,"&lt;"&amp;Спец!$O$14,Спец!$L$19:$L$81,"&gt;0")+1-ROW(G41)))),"")</f>
        <v/>
      </c>
    </row>
    <row r="55" spans="1:7" hidden="1" x14ac:dyDescent="0.25">
      <c r="A55" s="201" t="str">
        <f>IFERROR(INDEX(Спец!Q:Q,SUMPRODUCT(LARGE((Спец!$L$19:$L$81&gt;0)*(Спец!$L$19:$L$81&lt;Спец!$O$14)*ROW(Спец!$O$19:$O$81),COUNTIFS(Спец!$L$19:$L$81,"&lt;"&amp;Спец!$O$14,Спец!$L$19:$L$81,"&gt;0")+1-ROW(A42)))),"")</f>
        <v/>
      </c>
      <c r="B55" s="201" t="str">
        <f>IFERROR(INDEX(Спец!C:C,SUMPRODUCT(LARGE((Спец!$L$19:$L$81&gt;0)*(Спец!$L$19:$L$81&lt;Спец!$O$14)*ROW(Спец!$O$19:$O$81),COUNTIFS(Спец!$L$19:$L$81,"&lt;"&amp;Спец!$O$14,Спец!$L$19:$L$81,"&gt;0")+1-ROW(B42)))),"")</f>
        <v/>
      </c>
      <c r="C55" s="201" t="str">
        <f>IFERROR(INDEX(Спец!B:B,SUMPRODUCT(LARGE((Спец!$L$19:$L$81&gt;0)*(Спец!$L$19:$L$81&lt;Спец!$O$14)*ROW(Спец!$O$19:$O$81),COUNTIFS(Спец!$L$19:$L$81,"&lt;"&amp;Спец!$O$14,Спец!$L$19:$L$81,"&gt;0")+1-ROW(C42)))),"")</f>
        <v/>
      </c>
      <c r="D55" s="201" t="str">
        <f>IFERROR(INDEX(Спец!E:E,SUMPRODUCT(LARGE((Спец!$L$19:$L$81&gt;0)*(Спец!$L$19:$L$81&lt;Спец!$O$14)*ROW(Спец!$O$19:$O$81),COUNTIFS(Спец!$L$19:$L$81,"&lt;"&amp;Спец!$O$14,Спец!$L$19:$L$81,"&gt;0")+1-ROW(D42)))),"")</f>
        <v/>
      </c>
      <c r="E55" s="201" t="str">
        <f>IFERROR(INDEX(Спец!L:L,SUMPRODUCT(LARGE((Спец!$L$19:$L$81&gt;0)*(Спец!$L$19:$L$81&lt;Спец!$O$14)*ROW(Спец!$O$19:$O$81),COUNTIFS(Спец!$L$19:$L$81,"&lt;"&amp;Спец!$O$14,Спец!$L$19:$L$81,"&gt;0")+1-ROW(E42)))),"")</f>
        <v/>
      </c>
      <c r="F55" s="201" t="str">
        <f>IFERROR(INDEX(Спец!O:O,SUMPRODUCT(LARGE((Спец!$L$19:$L$81&gt;0)*(Спец!$L$19:$L$81&lt;Спец!$O$14)*ROW(Спец!$O$19:$O$81),COUNTIFS(Спец!$L$19:$L$81,"&lt;"&amp;Спец!$O$14,Спец!$L$19:$L$81,"&gt;0")+1-ROW(F42)))),"")</f>
        <v/>
      </c>
      <c r="G55" s="201" t="str">
        <f>IFERROR(INDEX(Спец!P:P,SUMPRODUCT(LARGE((Спец!$L$19:$L$81&gt;0)*(Спец!$L$19:$L$81&lt;Спец!$O$14)*ROW(Спец!$O$19:$O$81),COUNTIFS(Спец!$L$19:$L$81,"&lt;"&amp;Спец!$O$14,Спец!$L$19:$L$81,"&gt;0")+1-ROW(G42)))),"")</f>
        <v/>
      </c>
    </row>
    <row r="56" spans="1:7" hidden="1" x14ac:dyDescent="0.25">
      <c r="A56" s="201" t="str">
        <f>IFERROR(INDEX(Спец!Q:Q,SUMPRODUCT(LARGE((Спец!$L$19:$L$81&gt;0)*(Спец!$L$19:$L$81&lt;Спец!$O$14)*ROW(Спец!$O$19:$O$81),COUNTIFS(Спец!$L$19:$L$81,"&lt;"&amp;Спец!$O$14,Спец!$L$19:$L$81,"&gt;0")+1-ROW(A43)))),"")</f>
        <v/>
      </c>
      <c r="B56" s="201" t="str">
        <f>IFERROR(INDEX(Спец!C:C,SUMPRODUCT(LARGE((Спец!$L$19:$L$81&gt;0)*(Спец!$L$19:$L$81&lt;Спец!$O$14)*ROW(Спец!$O$19:$O$81),COUNTIFS(Спец!$L$19:$L$81,"&lt;"&amp;Спец!$O$14,Спец!$L$19:$L$81,"&gt;0")+1-ROW(B43)))),"")</f>
        <v/>
      </c>
      <c r="C56" s="201" t="str">
        <f>IFERROR(INDEX(Спец!B:B,SUMPRODUCT(LARGE((Спец!$L$19:$L$81&gt;0)*(Спец!$L$19:$L$81&lt;Спец!$O$14)*ROW(Спец!$O$19:$O$81),COUNTIFS(Спец!$L$19:$L$81,"&lt;"&amp;Спец!$O$14,Спец!$L$19:$L$81,"&gt;0")+1-ROW(C43)))),"")</f>
        <v/>
      </c>
      <c r="D56" s="201" t="str">
        <f>IFERROR(INDEX(Спец!E:E,SUMPRODUCT(LARGE((Спец!$L$19:$L$81&gt;0)*(Спец!$L$19:$L$81&lt;Спец!$O$14)*ROW(Спец!$O$19:$O$81),COUNTIFS(Спец!$L$19:$L$81,"&lt;"&amp;Спец!$O$14,Спец!$L$19:$L$81,"&gt;0")+1-ROW(D43)))),"")</f>
        <v/>
      </c>
      <c r="E56" s="201" t="str">
        <f>IFERROR(INDEX(Спец!L:L,SUMPRODUCT(LARGE((Спец!$L$19:$L$81&gt;0)*(Спец!$L$19:$L$81&lt;Спец!$O$14)*ROW(Спец!$O$19:$O$81),COUNTIFS(Спец!$L$19:$L$81,"&lt;"&amp;Спец!$O$14,Спец!$L$19:$L$81,"&gt;0")+1-ROW(E43)))),"")</f>
        <v/>
      </c>
      <c r="F56" s="201" t="str">
        <f>IFERROR(INDEX(Спец!O:O,SUMPRODUCT(LARGE((Спец!$L$19:$L$81&gt;0)*(Спец!$L$19:$L$81&lt;Спец!$O$14)*ROW(Спец!$O$19:$O$81),COUNTIFS(Спец!$L$19:$L$81,"&lt;"&amp;Спец!$O$14,Спец!$L$19:$L$81,"&gt;0")+1-ROW(F43)))),"")</f>
        <v/>
      </c>
      <c r="G56" s="201" t="str">
        <f>IFERROR(INDEX(Спец!P:P,SUMPRODUCT(LARGE((Спец!$L$19:$L$81&gt;0)*(Спец!$L$19:$L$81&lt;Спец!$O$14)*ROW(Спец!$O$19:$O$81),COUNTIFS(Спец!$L$19:$L$81,"&lt;"&amp;Спец!$O$14,Спец!$L$19:$L$81,"&gt;0")+1-ROW(G43)))),"")</f>
        <v/>
      </c>
    </row>
    <row r="57" spans="1:7" hidden="1" x14ac:dyDescent="0.25">
      <c r="A57" s="201" t="str">
        <f>IFERROR(INDEX(Спец!Q:Q,SUMPRODUCT(LARGE((Спец!$L$19:$L$81&gt;0)*(Спец!$L$19:$L$81&lt;Спец!$O$14)*ROW(Спец!$O$19:$O$81),COUNTIFS(Спец!$L$19:$L$81,"&lt;"&amp;Спец!$O$14,Спец!$L$19:$L$81,"&gt;0")+1-ROW(A44)))),"")</f>
        <v/>
      </c>
      <c r="B57" s="201" t="str">
        <f>IFERROR(INDEX(Спец!C:C,SUMPRODUCT(LARGE((Спец!$L$19:$L$81&gt;0)*(Спец!$L$19:$L$81&lt;Спец!$O$14)*ROW(Спец!$O$19:$O$81),COUNTIFS(Спец!$L$19:$L$81,"&lt;"&amp;Спец!$O$14,Спец!$L$19:$L$81,"&gt;0")+1-ROW(B44)))),"")</f>
        <v/>
      </c>
      <c r="C57" s="201" t="str">
        <f>IFERROR(INDEX(Спец!B:B,SUMPRODUCT(LARGE((Спец!$L$19:$L$81&gt;0)*(Спец!$L$19:$L$81&lt;Спец!$O$14)*ROW(Спец!$O$19:$O$81),COUNTIFS(Спец!$L$19:$L$81,"&lt;"&amp;Спец!$O$14,Спец!$L$19:$L$81,"&gt;0")+1-ROW(C44)))),"")</f>
        <v/>
      </c>
      <c r="D57" s="201" t="str">
        <f>IFERROR(INDEX(Спец!E:E,SUMPRODUCT(LARGE((Спец!$L$19:$L$81&gt;0)*(Спец!$L$19:$L$81&lt;Спец!$O$14)*ROW(Спец!$O$19:$O$81),COUNTIFS(Спец!$L$19:$L$81,"&lt;"&amp;Спец!$O$14,Спец!$L$19:$L$81,"&gt;0")+1-ROW(D44)))),"")</f>
        <v/>
      </c>
      <c r="E57" s="201" t="str">
        <f>IFERROR(INDEX(Спец!L:L,SUMPRODUCT(LARGE((Спец!$L$19:$L$81&gt;0)*(Спец!$L$19:$L$81&lt;Спец!$O$14)*ROW(Спец!$O$19:$O$81),COUNTIFS(Спец!$L$19:$L$81,"&lt;"&amp;Спец!$O$14,Спец!$L$19:$L$81,"&gt;0")+1-ROW(E44)))),"")</f>
        <v/>
      </c>
      <c r="F57" s="201" t="str">
        <f>IFERROR(INDEX(Спец!O:O,SUMPRODUCT(LARGE((Спец!$L$19:$L$81&gt;0)*(Спец!$L$19:$L$81&lt;Спец!$O$14)*ROW(Спец!$O$19:$O$81),COUNTIFS(Спец!$L$19:$L$81,"&lt;"&amp;Спец!$O$14,Спец!$L$19:$L$81,"&gt;0")+1-ROW(F44)))),"")</f>
        <v/>
      </c>
      <c r="G57" s="201" t="str">
        <f>IFERROR(INDEX(Спец!P:P,SUMPRODUCT(LARGE((Спец!$L$19:$L$81&gt;0)*(Спец!$L$19:$L$81&lt;Спец!$O$14)*ROW(Спец!$O$19:$O$81),COUNTIFS(Спец!$L$19:$L$81,"&lt;"&amp;Спец!$O$14,Спец!$L$19:$L$81,"&gt;0")+1-ROW(G44)))),"")</f>
        <v/>
      </c>
    </row>
    <row r="58" spans="1:7" hidden="1" x14ac:dyDescent="0.25">
      <c r="A58" s="201" t="str">
        <f>IFERROR(INDEX(Спец!Q:Q,SUMPRODUCT(LARGE((Спец!$L$19:$L$81&gt;0)*(Спец!$L$19:$L$81&lt;Спец!$O$14)*ROW(Спец!$O$19:$O$81),COUNTIFS(Спец!$L$19:$L$81,"&lt;"&amp;Спец!$O$14,Спец!$L$19:$L$81,"&gt;0")+1-ROW(A45)))),"")</f>
        <v/>
      </c>
      <c r="B58" s="201" t="str">
        <f>IFERROR(INDEX(Спец!C:C,SUMPRODUCT(LARGE((Спец!$L$19:$L$81&gt;0)*(Спец!$L$19:$L$81&lt;Спец!$O$14)*ROW(Спец!$O$19:$O$81),COUNTIFS(Спец!$L$19:$L$81,"&lt;"&amp;Спец!$O$14,Спец!$L$19:$L$81,"&gt;0")+1-ROW(B45)))),"")</f>
        <v/>
      </c>
      <c r="C58" s="201" t="str">
        <f>IFERROR(INDEX(Спец!B:B,SUMPRODUCT(LARGE((Спец!$L$19:$L$81&gt;0)*(Спец!$L$19:$L$81&lt;Спец!$O$14)*ROW(Спец!$O$19:$O$81),COUNTIFS(Спец!$L$19:$L$81,"&lt;"&amp;Спец!$O$14,Спец!$L$19:$L$81,"&gt;0")+1-ROW(C45)))),"")</f>
        <v/>
      </c>
      <c r="D58" s="201" t="str">
        <f>IFERROR(INDEX(Спец!E:E,SUMPRODUCT(LARGE((Спец!$L$19:$L$81&gt;0)*(Спец!$L$19:$L$81&lt;Спец!$O$14)*ROW(Спец!$O$19:$O$81),COUNTIFS(Спец!$L$19:$L$81,"&lt;"&amp;Спец!$O$14,Спец!$L$19:$L$81,"&gt;0")+1-ROW(D45)))),"")</f>
        <v/>
      </c>
      <c r="E58" s="201" t="str">
        <f>IFERROR(INDEX(Спец!L:L,SUMPRODUCT(LARGE((Спец!$L$19:$L$81&gt;0)*(Спец!$L$19:$L$81&lt;Спец!$O$14)*ROW(Спец!$O$19:$O$81),COUNTIFS(Спец!$L$19:$L$81,"&lt;"&amp;Спец!$O$14,Спец!$L$19:$L$81,"&gt;0")+1-ROW(E45)))),"")</f>
        <v/>
      </c>
      <c r="F58" s="201" t="str">
        <f>IFERROR(INDEX(Спец!O:O,SUMPRODUCT(LARGE((Спец!$L$19:$L$81&gt;0)*(Спец!$L$19:$L$81&lt;Спец!$O$14)*ROW(Спец!$O$19:$O$81),COUNTIFS(Спец!$L$19:$L$81,"&lt;"&amp;Спец!$O$14,Спец!$L$19:$L$81,"&gt;0")+1-ROW(F45)))),"")</f>
        <v/>
      </c>
      <c r="G58" s="201" t="str">
        <f>IFERROR(INDEX(Спец!P:P,SUMPRODUCT(LARGE((Спец!$L$19:$L$81&gt;0)*(Спец!$L$19:$L$81&lt;Спец!$O$14)*ROW(Спец!$O$19:$O$81),COUNTIFS(Спец!$L$19:$L$81,"&lt;"&amp;Спец!$O$14,Спец!$L$19:$L$81,"&gt;0")+1-ROW(G45)))),"")</f>
        <v/>
      </c>
    </row>
    <row r="59" spans="1:7" hidden="1" x14ac:dyDescent="0.25">
      <c r="A59" s="201" t="str">
        <f>IFERROR(INDEX(Спец!Q:Q,SUMPRODUCT(LARGE((Спец!$L$19:$L$81&gt;0)*(Спец!$L$19:$L$81&lt;Спец!$O$14)*ROW(Спец!$O$19:$O$81),COUNTIFS(Спец!$L$19:$L$81,"&lt;"&amp;Спец!$O$14,Спец!$L$19:$L$81,"&gt;0")+1-ROW(A46)))),"")</f>
        <v/>
      </c>
      <c r="B59" s="201" t="str">
        <f>IFERROR(INDEX(Спец!C:C,SUMPRODUCT(LARGE((Спец!$L$19:$L$81&gt;0)*(Спец!$L$19:$L$81&lt;Спец!$O$14)*ROW(Спец!$O$19:$O$81),COUNTIFS(Спец!$L$19:$L$81,"&lt;"&amp;Спец!$O$14,Спец!$L$19:$L$81,"&gt;0")+1-ROW(B46)))),"")</f>
        <v/>
      </c>
      <c r="C59" s="201" t="str">
        <f>IFERROR(INDEX(Спец!B:B,SUMPRODUCT(LARGE((Спец!$L$19:$L$81&gt;0)*(Спец!$L$19:$L$81&lt;Спец!$O$14)*ROW(Спец!$O$19:$O$81),COUNTIFS(Спец!$L$19:$L$81,"&lt;"&amp;Спец!$O$14,Спец!$L$19:$L$81,"&gt;0")+1-ROW(C46)))),"")</f>
        <v/>
      </c>
      <c r="D59" s="201" t="str">
        <f>IFERROR(INDEX(Спец!E:E,SUMPRODUCT(LARGE((Спец!$L$19:$L$81&gt;0)*(Спец!$L$19:$L$81&lt;Спец!$O$14)*ROW(Спец!$O$19:$O$81),COUNTIFS(Спец!$L$19:$L$81,"&lt;"&amp;Спец!$O$14,Спец!$L$19:$L$81,"&gt;0")+1-ROW(D46)))),"")</f>
        <v/>
      </c>
      <c r="E59" s="201" t="str">
        <f>IFERROR(INDEX(Спец!L:L,SUMPRODUCT(LARGE((Спец!$L$19:$L$81&gt;0)*(Спец!$L$19:$L$81&lt;Спец!$O$14)*ROW(Спец!$O$19:$O$81),COUNTIFS(Спец!$L$19:$L$81,"&lt;"&amp;Спец!$O$14,Спец!$L$19:$L$81,"&gt;0")+1-ROW(E46)))),"")</f>
        <v/>
      </c>
      <c r="F59" s="201" t="str">
        <f>IFERROR(INDEX(Спец!O:O,SUMPRODUCT(LARGE((Спец!$L$19:$L$81&gt;0)*(Спец!$L$19:$L$81&lt;Спец!$O$14)*ROW(Спец!$O$19:$O$81),COUNTIFS(Спец!$L$19:$L$81,"&lt;"&amp;Спец!$O$14,Спец!$L$19:$L$81,"&gt;0")+1-ROW(F46)))),"")</f>
        <v/>
      </c>
      <c r="G59" s="201" t="str">
        <f>IFERROR(INDEX(Спец!P:P,SUMPRODUCT(LARGE((Спец!$L$19:$L$81&gt;0)*(Спец!$L$19:$L$81&lt;Спец!$O$14)*ROW(Спец!$O$19:$O$81),COUNTIFS(Спец!$L$19:$L$81,"&lt;"&amp;Спец!$O$14,Спец!$L$19:$L$81,"&gt;0")+1-ROW(G46)))),"")</f>
        <v/>
      </c>
    </row>
  </sheetData>
  <autoFilter ref="A11:G59">
    <filterColumn colId="0">
      <filters>
        <filter val="Приемное отделение"/>
      </filters>
    </filterColumn>
  </autoFilter>
  <mergeCells count="8">
    <mergeCell ref="F7:F10"/>
    <mergeCell ref="G7:G10"/>
    <mergeCell ref="C5:E5"/>
    <mergeCell ref="A7:A10"/>
    <mergeCell ref="B7:B10"/>
    <mergeCell ref="C7:C10"/>
    <mergeCell ref="D7:D10"/>
    <mergeCell ref="E7:E10"/>
  </mergeCells>
  <pageMargins left="0.43307086614173229" right="0.23622047244094491" top="0.31496062992125984" bottom="0.19685039370078741" header="0.31496062992125984" footer="0.19685039370078741"/>
  <pageSetup paperSize="9" scale="6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Спец</vt:lpstr>
      <vt:lpstr>МРОТ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2017-06-14T07:53:13Z</cp:lastPrinted>
  <dcterms:created xsi:type="dcterms:W3CDTF">2014-10-09T18:13:17Z</dcterms:created>
  <dcterms:modified xsi:type="dcterms:W3CDTF">2017-06-16T19:45:20Z</dcterms:modified>
</cp:coreProperties>
</file>