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240" yWindow="11685" windowWidth="14895" windowHeight="1320" activeTab="1"/>
  </bookViews>
  <sheets>
    <sheet name="ГенераторШК" sheetId="1" r:id="rId1"/>
    <sheet name="Лист2" sheetId="2" r:id="rId2"/>
    <sheet name="Настройка" sheetId="3" r:id="rId3"/>
    <sheet name="setup" sheetId="4" r:id="rId4"/>
    <sheet name="setup2" sheetId="5" r:id="rId5"/>
  </sheets>
  <definedNames>
    <definedName name="_xlnm._FilterDatabase" localSheetId="2" hidden="1">Настройка!$A$5:$G$6</definedName>
    <definedName name="_xlnm.Print_Area" localSheetId="1">Лист2!$C$2:$N$13</definedName>
    <definedName name="рст1">OFFSET(Настройка!$B:$B,MATCH(ГенераторШК!$A$6,Настройка!$B:$B,0)-1,8,1,1)</definedName>
  </definedNames>
  <calcPr calcId="152511"/>
</workbook>
</file>

<file path=xl/calcChain.xml><?xml version="1.0" encoding="utf-8"?>
<calcChain xmlns="http://schemas.openxmlformats.org/spreadsheetml/2006/main">
  <c r="D2" i="2" l="1"/>
  <c r="H2" i="2" l="1"/>
  <c r="U4" i="2" l="1"/>
  <c r="S4" i="2" l="1"/>
  <c r="U9" i="2" s="1"/>
  <c r="U7" i="2"/>
  <c r="S6" i="2"/>
  <c r="S5" i="2"/>
  <c r="U6" i="2" l="1"/>
  <c r="T7" i="2"/>
  <c r="U8" i="2" s="1"/>
  <c r="D3" i="2" l="1"/>
  <c r="E5" i="3"/>
  <c r="E6" i="3"/>
  <c r="S14" i="2"/>
  <c r="S13" i="2"/>
  <c r="S12" i="2"/>
  <c r="S11" i="2"/>
  <c r="S10" i="2"/>
  <c r="S9" i="2"/>
  <c r="S8" i="2"/>
  <c r="S7" i="2"/>
  <c r="C4" i="2" l="1"/>
  <c r="S3" i="2"/>
  <c r="S15" i="2" s="1"/>
  <c r="T3" i="2" s="1"/>
  <c r="U5" i="2"/>
  <c r="U3" i="2" l="1"/>
  <c r="F11" i="2" s="1"/>
</calcChain>
</file>

<file path=xl/sharedStrings.xml><?xml version="1.0" encoding="utf-8"?>
<sst xmlns="http://schemas.openxmlformats.org/spreadsheetml/2006/main" count="58" uniqueCount="45">
  <si>
    <t>День Налива</t>
  </si>
  <si>
    <t>Неделя Налива</t>
  </si>
  <si>
    <t>Месяц Налива</t>
  </si>
  <si>
    <t>Наименование</t>
  </si>
  <si>
    <t>КОД</t>
  </si>
  <si>
    <t>Состав: вода подготовленная, солод светлый пивоваренный, хмель, дрожжи.</t>
  </si>
  <si>
    <t>07</t>
  </si>
  <si>
    <r>
      <t>Пиво "</t>
    </r>
    <r>
      <rPr>
        <b/>
        <sz val="12"/>
        <color indexed="8"/>
        <rFont val="Calibri"/>
        <family val="2"/>
        <charset val="204"/>
      </rPr>
      <t>Пшеничное</t>
    </r>
    <r>
      <rPr>
        <sz val="11"/>
        <color theme="1"/>
        <rFont val="Calibri"/>
        <family val="2"/>
        <charset val="204"/>
        <scheme val="minor"/>
      </rPr>
      <t>" светлое непастеризованное нефильтрованное</t>
    </r>
  </si>
  <si>
    <r>
      <t>Пиво "</t>
    </r>
    <r>
      <rPr>
        <b/>
        <sz val="12"/>
        <color indexed="8"/>
        <rFont val="Calibri"/>
        <family val="2"/>
        <charset val="204"/>
      </rPr>
      <t>Белое</t>
    </r>
    <r>
      <rPr>
        <sz val="11"/>
        <color theme="1"/>
        <rFont val="Calibri"/>
        <family val="2"/>
        <charset val="204"/>
        <scheme val="minor"/>
      </rPr>
      <t>" светлое нефильтрованное непастеризованное</t>
    </r>
  </si>
  <si>
    <t>Экстрактивность начального сусла 12% Алк. 4,5% об.</t>
  </si>
  <si>
    <t>Наименование Пива</t>
  </si>
  <si>
    <t>Среда недели</t>
  </si>
  <si>
    <t>Проверка ввода</t>
  </si>
  <si>
    <t>Формирование Этикетки для печати</t>
  </si>
  <si>
    <t>Выбор Сорта</t>
  </si>
  <si>
    <t>Неделя налива</t>
  </si>
  <si>
    <t>среда недели</t>
  </si>
  <si>
    <t>месяц Налива</t>
  </si>
  <si>
    <t>Контроль</t>
  </si>
  <si>
    <t>емкость</t>
  </si>
  <si>
    <t xml:space="preserve">Номинальный объём  </t>
  </si>
  <si>
    <t xml:space="preserve">  л</t>
  </si>
  <si>
    <t>КЕГ</t>
  </si>
  <si>
    <t>ПЭТ</t>
  </si>
  <si>
    <t>ТИП ТАРЫ</t>
  </si>
  <si>
    <t>цифры</t>
  </si>
  <si>
    <t>ТАРА</t>
  </si>
  <si>
    <r>
      <t>Температура хранения пива от +4 до +20</t>
    </r>
    <r>
      <rPr>
        <sz val="11"/>
        <color indexed="8"/>
        <rFont val="Calibri"/>
        <family val="2"/>
        <charset val="204"/>
      </rPr>
      <t>С Срок годности 60 суток. ГОСТ 31711-2012</t>
    </r>
  </si>
  <si>
    <t xml:space="preserve">Температура хранения пива  </t>
  </si>
  <si>
    <t xml:space="preserve">Срок годности </t>
  </si>
  <si>
    <t xml:space="preserve"> суток. ГОСТ 31711-2012</t>
  </si>
  <si>
    <t>от +2 до +5С.</t>
  </si>
  <si>
    <t xml:space="preserve"> суток. ГОСТ Р 51174-2009</t>
  </si>
  <si>
    <t>от +5 до +12С.</t>
  </si>
  <si>
    <t>от +4 до +20С.</t>
  </si>
  <si>
    <t xml:space="preserve"> </t>
  </si>
  <si>
    <t xml:space="preserve">Температура хранения </t>
  </si>
  <si>
    <t>суток СТО 37676459-045-2016</t>
  </si>
  <si>
    <t xml:space="preserve"> Срок годности </t>
  </si>
  <si>
    <t>от +5 до +25С.</t>
  </si>
  <si>
    <t>Изготовитель ООО «КПК»,РФ,305025, г Курск, Магистральный проезд,18-п. тел./факс(4712)735-800</t>
  </si>
  <si>
    <t>Температура хранения пива от +5 до +12С Срок годности 45 суток. ГОСТ 31711-2012</t>
  </si>
  <si>
    <t>Экстрактивность начального сусла 12% Алк. 4,5% об., в 100 мл. - 4,5 мл., в 20 л. - 900 мл., в 30 л. - 1350 мл., в 50 л. - 2250 мл.</t>
  </si>
  <si>
    <t>Температура хранения пива от +5 до +12С. Срок годности 45 суток. ГОСТ 31711-2012</t>
  </si>
  <si>
    <t>Пиво "Пшеничное" светлое непастеризованное нефильтрованное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</si>
</sst>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32"/>
      <name val="Code EAN13"/>
      <charset val="2"/>
    </font>
    <font>
      <b/>
      <sz val="12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28"/>
      <name val="Code EAN13"/>
      <charset val="2"/>
    </font>
    <font>
      <sz val="6"/>
      <color theme="1"/>
      <name val="Cambria"/>
      <family val="1"/>
      <charset val="204"/>
      <scheme val="major"/>
    </font>
    <font>
      <sz val="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Alignment="1" applyProtection="1">
      <alignment horizontal="center" vertical="center" textRotation="90"/>
      <protection hidden="1"/>
    </xf>
    <xf numFmtId="0" fontId="0" fillId="0" borderId="0" xfId="0" applyBorder="1"/>
    <xf numFmtId="1" fontId="0" fillId="0" borderId="0" xfId="0" applyNumberFormat="1"/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5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Alignment="1">
      <alignment horizontal="left" vertical="top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left"/>
      <protection hidden="1"/>
    </xf>
    <xf numFmtId="0" fontId="6" fillId="0" borderId="0" xfId="0" applyFont="1" applyAlignment="1">
      <alignment horizontal="left" vertical="top"/>
    </xf>
    <xf numFmtId="0" fontId="0" fillId="0" borderId="8" xfId="0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49" fontId="0" fillId="0" borderId="9" xfId="0" applyNumberFormat="1" applyBorder="1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" fontId="4" fillId="0" borderId="16" xfId="0" applyNumberFormat="1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Protection="1"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6" fillId="2" borderId="13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4" fontId="4" fillId="2" borderId="14" xfId="0" applyNumberFormat="1" applyFont="1" applyFill="1" applyBorder="1" applyAlignment="1">
      <alignment vertical="top" wrapText="1"/>
    </xf>
    <xf numFmtId="0" fontId="10" fillId="0" borderId="0" xfId="0" applyNumberFormat="1" applyFont="1" applyBorder="1" applyAlignment="1" applyProtection="1">
      <alignment wrapText="1"/>
      <protection hidden="1"/>
    </xf>
    <xf numFmtId="14" fontId="4" fillId="0" borderId="14" xfId="0" applyNumberFormat="1" applyFont="1" applyBorder="1" applyAlignment="1">
      <alignment vertical="top" wrapText="1"/>
    </xf>
    <xf numFmtId="0" fontId="0" fillId="0" borderId="0" xfId="0" applyNumberFormat="1" applyAlignment="1">
      <alignment horizontal="left" vertical="top" wrapText="1"/>
    </xf>
    <xf numFmtId="14" fontId="4" fillId="4" borderId="14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8" fillId="3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/>
    </xf>
    <xf numFmtId="0" fontId="13" fillId="0" borderId="0" xfId="0" applyNumberFormat="1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14" fontId="12" fillId="0" borderId="0" xfId="0" applyNumberFormat="1" applyFont="1" applyAlignment="1">
      <alignment horizontal="left" vertical="center"/>
    </xf>
    <xf numFmtId="0" fontId="4" fillId="0" borderId="14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1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71436</xdr:colOff>
      <xdr:row>1</xdr:row>
      <xdr:rowOff>30786</xdr:rowOff>
    </xdr:from>
    <xdr:to>
      <xdr:col>13</xdr:col>
      <xdr:colOff>77390</xdr:colOff>
      <xdr:row>2</xdr:row>
      <xdr:rowOff>38596</xdr:rowOff>
    </xdr:to>
    <xdr:pic>
      <xdr:nvPicPr>
        <xdr:cNvPr id="1049" name="Рисунок 1" descr="e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9" y="233192"/>
          <a:ext cx="351235" cy="19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41671</xdr:colOff>
      <xdr:row>10</xdr:row>
      <xdr:rowOff>35719</xdr:rowOff>
    </xdr:from>
    <xdr:to>
      <xdr:col>5</xdr:col>
      <xdr:colOff>47626</xdr:colOff>
      <xdr:row>12</xdr:row>
      <xdr:rowOff>173662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84" y="1905000"/>
          <a:ext cx="398861" cy="434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10</xdr:col>
      <xdr:colOff>2801</xdr:colOff>
      <xdr:row>6</xdr:row>
      <xdr:rowOff>81803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7544" y="764801"/>
          <a:ext cx="459441" cy="48185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5603</xdr:colOff>
      <xdr:row>6</xdr:row>
      <xdr:rowOff>81491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7544" y="1250888"/>
          <a:ext cx="462243" cy="480421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4</xdr:row>
      <xdr:rowOff>0</xdr:rowOff>
    </xdr:from>
    <xdr:to>
      <xdr:col>10</xdr:col>
      <xdr:colOff>2801</xdr:colOff>
      <xdr:row>6</xdr:row>
      <xdr:rowOff>82924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7545" y="1955426"/>
          <a:ext cx="459440" cy="481853"/>
        </a:xfrm>
        <a:prstGeom prst="rect">
          <a:avLst/>
        </a:prstGeom>
      </xdr:spPr>
    </xdr:pic>
    <xdr:clientData/>
  </xdr:twoCellAnchor>
  <xdr:twoCellAnchor editAs="oneCell">
    <xdr:from>
      <xdr:col>9</xdr:col>
      <xdr:colOff>8405</xdr:colOff>
      <xdr:row>4</xdr:row>
      <xdr:rowOff>0</xdr:rowOff>
    </xdr:from>
    <xdr:to>
      <xdr:col>9</xdr:col>
      <xdr:colOff>453838</xdr:colOff>
      <xdr:row>6</xdr:row>
      <xdr:rowOff>78316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5949" y="2434479"/>
          <a:ext cx="445433" cy="478366"/>
        </a:xfrm>
        <a:prstGeom prst="rect">
          <a:avLst/>
        </a:prstGeom>
      </xdr:spPr>
    </xdr:pic>
    <xdr:clientData/>
  </xdr:twoCellAnchor>
  <xdr:twoCellAnchor editAs="oneCell">
    <xdr:from>
      <xdr:col>8</xdr:col>
      <xdr:colOff>1005728</xdr:colOff>
      <xdr:row>4</xdr:row>
      <xdr:rowOff>0</xdr:rowOff>
    </xdr:from>
    <xdr:to>
      <xdr:col>10</xdr:col>
      <xdr:colOff>0</xdr:colOff>
      <xdr:row>6</xdr:row>
      <xdr:rowOff>82339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4743" y="2916916"/>
          <a:ext cx="459441" cy="481268"/>
        </a:xfrm>
        <a:prstGeom prst="rect">
          <a:avLst/>
        </a:prstGeom>
      </xdr:spPr>
    </xdr:pic>
    <xdr:clientData/>
  </xdr:twoCellAnchor>
  <xdr:twoCellAnchor editAs="oneCell">
    <xdr:from>
      <xdr:col>9</xdr:col>
      <xdr:colOff>8406</xdr:colOff>
      <xdr:row>5</xdr:row>
      <xdr:rowOff>0</xdr:rowOff>
    </xdr:from>
    <xdr:to>
      <xdr:col>10</xdr:col>
      <xdr:colOff>2802</xdr:colOff>
      <xdr:row>7</xdr:row>
      <xdr:rowOff>80122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5950" y="3835213"/>
          <a:ext cx="451036" cy="470647"/>
        </a:xfrm>
        <a:prstGeom prst="rect">
          <a:avLst/>
        </a:prstGeom>
      </xdr:spPr>
    </xdr:pic>
    <xdr:clientData/>
  </xdr:twoCellAnchor>
  <xdr:twoCellAnchor editAs="oneCell">
    <xdr:from>
      <xdr:col>9</xdr:col>
      <xdr:colOff>11723</xdr:colOff>
      <xdr:row>6</xdr:row>
      <xdr:rowOff>0</xdr:rowOff>
    </xdr:from>
    <xdr:to>
      <xdr:col>10</xdr:col>
      <xdr:colOff>0</xdr:colOff>
      <xdr:row>8</xdr:row>
      <xdr:rowOff>104776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6077" y="6280638"/>
          <a:ext cx="445477" cy="486508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6</xdr:row>
      <xdr:rowOff>0</xdr:rowOff>
    </xdr:from>
    <xdr:ext cx="460001" cy="481853"/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4675" y="764801"/>
          <a:ext cx="460001" cy="4818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3"/>
  <sheetViews>
    <sheetView workbookViewId="0">
      <selection activeCell="A6" sqref="A6"/>
    </sheetView>
  </sheetViews>
  <sheetFormatPr defaultColWidth="23.85546875" defaultRowHeight="15"/>
  <cols>
    <col min="1" max="1" width="65.140625" customWidth="1"/>
    <col min="2" max="11" width="7.140625" customWidth="1"/>
    <col min="12" max="12" width="10.7109375" customWidth="1"/>
  </cols>
  <sheetData>
    <row r="1" spans="1:12">
      <c r="A1" s="3"/>
      <c r="C1" s="3"/>
    </row>
    <row r="3" spans="1:12" ht="46.5">
      <c r="A3" s="53" t="s">
        <v>13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75" thickBot="1"/>
    <row r="5" spans="1:12">
      <c r="A5" s="20" t="s">
        <v>10</v>
      </c>
      <c r="B5" s="56" t="s">
        <v>0</v>
      </c>
      <c r="C5" s="56"/>
      <c r="D5" s="57" t="s">
        <v>1</v>
      </c>
      <c r="E5" s="56"/>
      <c r="F5" s="57" t="s">
        <v>2</v>
      </c>
      <c r="G5" s="56"/>
      <c r="H5" s="57" t="s">
        <v>11</v>
      </c>
      <c r="I5" s="58"/>
      <c r="J5" s="54" t="s">
        <v>19</v>
      </c>
      <c r="K5" s="55"/>
      <c r="L5" s="43" t="s">
        <v>24</v>
      </c>
    </row>
    <row r="6" spans="1:12" ht="30" customHeight="1" thickBot="1">
      <c r="A6" s="22" t="s">
        <v>44</v>
      </c>
      <c r="B6" s="15">
        <v>3</v>
      </c>
      <c r="C6" s="14">
        <v>0</v>
      </c>
      <c r="D6" s="12">
        <v>2</v>
      </c>
      <c r="E6" s="14">
        <v>6</v>
      </c>
      <c r="F6" s="21">
        <v>0</v>
      </c>
      <c r="G6" s="14">
        <v>6</v>
      </c>
      <c r="H6" s="12">
        <v>2</v>
      </c>
      <c r="I6" s="13">
        <v>8</v>
      </c>
      <c r="J6" s="15">
        <v>3</v>
      </c>
      <c r="K6" s="13">
        <v>0</v>
      </c>
      <c r="L6" s="44" t="s">
        <v>22</v>
      </c>
    </row>
    <row r="7" spans="1:12">
      <c r="A7" s="4"/>
    </row>
    <row r="13" spans="1:12" s="1" customFormat="1">
      <c r="A13" s="2"/>
      <c r="B13"/>
    </row>
  </sheetData>
  <mergeCells count="6">
    <mergeCell ref="A3:L3"/>
    <mergeCell ref="J5:K5"/>
    <mergeCell ref="B5:C5"/>
    <mergeCell ref="D5:E5"/>
    <mergeCell ref="F5:G5"/>
    <mergeCell ref="H5:I5"/>
  </mergeCells>
  <pageMargins left="0.7" right="0.7" top="0.75" bottom="0.75" header="0.3" footer="0.3"/>
  <pageSetup paperSize="9" orientation="portrait" verticalDpi="20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setup!$B$2:$B$3</xm:f>
          </x14:formula1>
          <xm:sqref>L6</xm:sqref>
        </x14:dataValidation>
        <x14:dataValidation type="list" allowBlank="1" showInputMessage="1" showErrorMessage="1">
          <x14:formula1>
            <xm:f>setup!$A$2:$A$3</xm:f>
          </x14:formula1>
          <xm:sqref>F6</xm:sqref>
        </x14:dataValidation>
        <x14:dataValidation type="list" allowBlank="1" showInputMessage="1" showErrorMessage="1">
          <x14:formula1>
            <xm:f>setup!$A$2:$A$7</xm:f>
          </x14:formula1>
          <xm:sqref>D6</xm:sqref>
        </x14:dataValidation>
        <x14:dataValidation type="list" allowBlank="1" showInputMessage="1" showErrorMessage="1">
          <x14:formula1>
            <xm:f>setup!$A$2:$A$5</xm:f>
          </x14:formula1>
          <xm:sqref>H6</xm:sqref>
        </x14:dataValidation>
        <x14:dataValidation type="list" allowBlank="1" showInputMessage="1" showErrorMessage="1">
          <x14:formula1>
            <xm:f>setup!$A$2:$A$5</xm:f>
          </x14:formula1>
          <xm:sqref>B6</xm:sqref>
        </x14:dataValidation>
        <x14:dataValidation type="list" allowBlank="1" showInputMessage="1" showErrorMessage="1">
          <x14:formula1>
            <xm:f>setup!$A$2:$A$11</xm:f>
          </x14:formula1>
          <xm:sqref>C6 E6 G6 I6 K6</xm:sqref>
        </x14:dataValidation>
        <x14:dataValidation type="list" allowBlank="1" showInputMessage="1" showErrorMessage="1">
          <x14:formula1>
            <xm:f>setup!$A$4:$A$7</xm:f>
          </x14:formula1>
          <xm:sqref>J6</xm:sqref>
        </x14:dataValidation>
        <x14:dataValidation type="list" allowBlank="1" showInputMessage="1" showErrorMessage="1">
          <x14:formula1>
            <xm:f>Настройка!$B$5:$B$6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20"/>
  <sheetViews>
    <sheetView tabSelected="1" view="pageBreakPreview" topLeftCell="B1" zoomScale="175" zoomScaleNormal="160" zoomScaleSheetLayoutView="175" workbookViewId="0">
      <selection activeCell="D3" sqref="D3:K3"/>
    </sheetView>
  </sheetViews>
  <sheetFormatPr defaultRowHeight="15"/>
  <cols>
    <col min="1" max="2" width="3" customWidth="1"/>
    <col min="3" max="3" width="0.7109375" customWidth="1"/>
    <col min="4" max="13" width="2.5703125" customWidth="1"/>
    <col min="14" max="14" width="1.140625" customWidth="1"/>
    <col min="15" max="15" width="2.28515625" customWidth="1"/>
    <col min="16" max="16" width="6.140625" customWidth="1"/>
    <col min="17" max="17" width="2.5703125" style="6" customWidth="1"/>
    <col min="18" max="18" width="11" style="6" customWidth="1"/>
    <col min="19" max="19" width="2.140625" style="6" customWidth="1"/>
    <col min="20" max="20" width="6.7109375" style="6" customWidth="1"/>
    <col min="21" max="21" width="12.7109375" style="6" customWidth="1"/>
    <col min="22" max="23" width="7.42578125" style="6" customWidth="1"/>
    <col min="24" max="24" width="6.5703125" style="6" customWidth="1"/>
    <col min="25" max="25" width="9.140625" style="6"/>
  </cols>
  <sheetData>
    <row r="1" spans="2:25" ht="15.75" thickBot="1"/>
    <row r="2" spans="2:25" ht="11.25" customHeight="1">
      <c r="C2" s="41"/>
      <c r="D2" s="74">
        <f>--CONCATENATE(ГенераторШК!B6,ГенераторШК!C6,".",ГенераторШК!F6,ГенераторШК!G6,".","2017")</f>
        <v>42916</v>
      </c>
      <c r="E2" s="74"/>
      <c r="F2" s="74"/>
      <c r="G2" s="74"/>
      <c r="H2" s="73">
        <f>IF(OR(S4="07",S4=14,S4=29,S4=13),IF(S4=29,D2+10,D2+45),IF(ГенераторШК!L6="ПЭТ",D2+60,D2+90))</f>
        <v>42961</v>
      </c>
      <c r="I2" s="73"/>
      <c r="J2" s="73"/>
      <c r="K2" s="73"/>
      <c r="L2" s="46"/>
      <c r="M2" s="46"/>
      <c r="N2" s="46"/>
      <c r="O2" s="9"/>
      <c r="P2" s="16"/>
      <c r="Q2" s="17"/>
      <c r="R2" s="60" t="s">
        <v>12</v>
      </c>
      <c r="S2" s="61"/>
      <c r="T2" s="61"/>
      <c r="U2" s="62"/>
      <c r="V2" s="18"/>
      <c r="W2" s="18"/>
      <c r="X2" s="19"/>
    </row>
    <row r="3" spans="2:25" ht="9.75" customHeight="1">
      <c r="C3" s="41"/>
      <c r="D3" s="70" t="str">
        <f>U8</f>
        <v>Пшеничное</v>
      </c>
      <c r="E3" s="70"/>
      <c r="F3" s="70"/>
      <c r="G3" s="70"/>
      <c r="H3" s="70"/>
      <c r="I3" s="70"/>
      <c r="J3" s="70"/>
      <c r="K3" s="70"/>
      <c r="L3" s="46"/>
      <c r="M3" s="46"/>
      <c r="N3" s="46"/>
      <c r="O3" s="9"/>
      <c r="P3" s="9"/>
      <c r="Q3" s="11"/>
      <c r="R3" s="33" t="s">
        <v>18</v>
      </c>
      <c r="S3" s="34">
        <f>CEILING(((MID(S4,1,1)+S5+S7+S9+S11+S13)+((MID(S4,2,1)+S6+S8+S10+S12+S14)*3)),10)-((MID(S4,1,1)+S5+S7+S9+S11+S13)+((MID(S4,2,1)+S6+S8+S10+S12+S14)*3))</f>
        <v>0</v>
      </c>
      <c r="T3" s="35" t="str">
        <f>CONCATENATE("*",CHAR(S10+97),CHAR(S11+97),CHAR(S12+97),CHAR(S13+97),CHAR(S14+97),CHAR(S15+97),"+")</f>
        <v>*gcidaa+</v>
      </c>
      <c r="U3" s="36" t="str">
        <f>CONCATENATE(MID(S4,1,1),CHAR(MID(S4,2,1)+65),IF(VALUE(MID(S4,1,1))&gt;3,CHAR(S5+75),CHAR(S5+65)),IF(OR(VALUE(MID(S4,1,1))=1,VALUE(MID(S4,1,1))=2,VALUE(MID(S4,1,1))=3,VALUE(MID(S4,1,1))=5,VALUE(MID(S4,1,1))=6,VALUE(MID(S4,1,1))=9),CHAR(S6+75),CHAR(S6+65)),IF(OR(VALUE(MID(S4,1,1))=2,VALUE(MID(S4,1,1))=3,VALUE(MID(S4,1,1))=6,VALUE(MID(S4,1,1))=7,VALUE(MID(S4,1,1))=8),CHAR(S7+75),CHAR(S7+65)),IF(OR(VALUE(MID(S4,1,1))=1,VALUE(MID(S4,1,1))=3,VALUE(MID(S4,1,1))=4,VALUE(MID(S4,1,1))=8,VALUE(MID(S4,1,1))=9),CHAR(S8+75),CHAR(S8+65)),IF(OR(VALUE(MID(S4,1,1))=1,VALUE(MID(S4,1,1))=2,VALUE(MID(S4,1,1))=4,VALUE(MID(S4,1,1))=5,VALUE(MID(S4,1,1))=7),CHAR(S9+75),CHAR(S9+65)),T3)</f>
        <v>1DDKCQK*gcidaa+</v>
      </c>
      <c r="V3" s="18"/>
    </row>
    <row r="4" spans="2:25" ht="15" customHeight="1">
      <c r="C4" s="65" t="str">
        <f>CONCATENATE(INDEX(Настройка!A5:G6,MATCH(ГенераторШК!A6,Настройка!B5:B6,0),2),CHAR(10),INDEX(Настройка!A5:G6,MATCH(ГенераторШК!A6,Настройка!B5:B6,0),3),INDEX(Настройка!A5:G6,MATCH(ГенераторШК!A6,Настройка!B5:B6,0),4),CHAR(10),INDEX(Настройка!A5:G6,MATCH(ГенераторШК!A6,Настройка!B5:B6,0),5),CHAR(10),U9,CHAR(10),INDEX(Настройка!A5:G6,MATCH(ГенераторШК!A6,Настройка!B5:B6,0),7))</f>
        <v>Пиво "Пшеничное" светлое непастеризованное нефильтрованное
Экстрактивность начального сусла 12% Алк. 4,5% об., в 100 мл. - 4,5 мл., в 20 л. - 900 мл., в 30 л. - 1350 мл., в 50 л. - 2250 мл.Состав: вода подготовленная, солод светлый пивоваренный, хмель, дрожжи.
Номинальный объём  30  л
Температура хранения пива  от +5 до +12С.Срок годности 45 суток. ГОСТ 31711-2012
Изготовитель ООО «КПК»,РФ,305025, г Курск, Магистральный проезд,18-п. тел./факс(4712)735-800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9"/>
      <c r="P4" s="9"/>
      <c r="Q4" s="11"/>
      <c r="R4" s="31" t="s">
        <v>14</v>
      </c>
      <c r="S4" s="24">
        <f>INDEX(Настройка!A5:G6,MATCH(ГенераторШК!A6,Настройка!B5:B6,0),1)</f>
        <v>13</v>
      </c>
      <c r="T4" s="25"/>
      <c r="U4" s="50" t="str">
        <f>CONCATENATE(ГенераторШК!B6,ГенераторШК!C6,".",ГенераторШК!F6,ГенераторШК!G6,".","2017")</f>
        <v>30.06.2017</v>
      </c>
      <c r="V4" s="23"/>
      <c r="W4" s="23"/>
      <c r="X4" s="23"/>
      <c r="Y4" s="23"/>
    </row>
    <row r="5" spans="2:25" ht="1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9"/>
      <c r="P5" s="9"/>
      <c r="Q5" s="11"/>
      <c r="R5" s="67" t="s">
        <v>0</v>
      </c>
      <c r="S5" s="37">
        <f>ГенераторШК!B6</f>
        <v>3</v>
      </c>
      <c r="T5" s="38"/>
      <c r="U5" s="49">
        <f>IF(OR(S4="07",S4=14,S4=29,S4=13),IF(S4=29,D2+10,D2+30),IF(ГенераторШК!L6="ПЭТ",D2+60,D2+90))</f>
        <v>42946</v>
      </c>
      <c r="V5" s="23"/>
      <c r="W5" s="23"/>
      <c r="X5" s="23"/>
      <c r="Y5" s="23"/>
    </row>
    <row r="6" spans="2:25" ht="8.25" customHeight="1"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9"/>
      <c r="P6" s="9"/>
      <c r="Q6" s="11"/>
      <c r="R6" s="67"/>
      <c r="S6" s="37">
        <f>ГенераторШК!C6</f>
        <v>0</v>
      </c>
      <c r="T6" s="38"/>
      <c r="U6" s="45" t="str">
        <f>CONCATENATE(S5,S6)</f>
        <v>30</v>
      </c>
      <c r="V6" s="23"/>
      <c r="W6" s="23"/>
      <c r="X6" s="23"/>
      <c r="Y6" s="23"/>
    </row>
    <row r="7" spans="2:25" ht="15" customHeight="1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11"/>
      <c r="R7" s="68" t="s">
        <v>15</v>
      </c>
      <c r="S7" s="27">
        <f>ГенераторШК!D6</f>
        <v>2</v>
      </c>
      <c r="T7" s="25">
        <f>IF(OR(S4=31,S4=11,S4=20,S4=24),20,(IF(OR(S4=22,S4=25),19,(IF(OR(S4=23),18,(IF(OR(S4=15,S4=27),17,(IF(S4=45,15,(IF(OR(S4=19,S4=37),14,(IF(S4=10,13,(IF(OR(S4=21,S4="04",S4="01",S4="09",S4=17,S4=28,S4=30),11,(IF(OR(S4="06",S4="02",S4="08",S4=12),10,(IF(OR(S4=36,S4=13,S4=18,S4=34,S4=35),9,(IF(OR(S4="03",S4=16),8,(IF(OR(S4="05",S4=27),7,(IF(OR(S4=29),6,(IF(OR(S4="07",S4=14),5,0)))))))))))))))))))))))))))</f>
        <v>9</v>
      </c>
      <c r="U7" s="47">
        <f>INDEX(Настройка!A5:G6,MATCH(ГенераторШК!A6,Настройка!B5:B6,0),1)</f>
        <v>13</v>
      </c>
      <c r="V7" s="23"/>
      <c r="W7" s="23"/>
      <c r="X7" s="23"/>
      <c r="Y7" s="23"/>
    </row>
    <row r="8" spans="2:25" ht="8.25" customHeight="1"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11"/>
      <c r="R8" s="68"/>
      <c r="S8" s="27">
        <f>ГенераторШК!E6</f>
        <v>6</v>
      </c>
      <c r="T8" s="25"/>
      <c r="U8" s="26" t="str">
        <f>MID(INDEX(Настройка!A5:G6,MATCH(ГенераторШК!A6,Настройка!B5:B6,0),2),7,T7)</f>
        <v>Пшеничное</v>
      </c>
      <c r="V8" s="23"/>
      <c r="W8" s="23"/>
      <c r="X8" s="23"/>
      <c r="Y8" s="23"/>
    </row>
    <row r="9" spans="2:25" ht="12.75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11"/>
      <c r="R9" s="67" t="s">
        <v>17</v>
      </c>
      <c r="S9" s="37">
        <f>ГенераторШК!F6</f>
        <v>0</v>
      </c>
      <c r="T9" s="38"/>
      <c r="U9" s="71" t="str">
        <f>IF(OR(S4=14,S4=29,S4=38,S4=39,S4=40, S4=41),IF(S4=29,CONCATENATE(setup!C2,IF(OR(S4=33,S4=18),setup!D3,IF(S4=11,setup!D2,setup!D4)),setup!E2,setup!F6,setup!G2),CONCATENATE(IF(OR(S4=38,S4=39,S4=40, S4=41),setup2!C2,setup!C2),IF(OR(S4=33,S4=18),setup!D3,IF(S4=11,setup!D2,IF(OR(S4=38,S4=39,S4=40, S4=41),setup2!D5,setup!D4))),setup!E2,IF(OR(S4=38,S4=39,S4=40, S4=41,S4=13,),setup2!F2,setup!F5),IF(OR(S4=38,S4=39,S4=40, S4=41),setup2!G2,setup!G2))),IF(ГенераторШК!L6="ПЭТ",CONCATENATE(setup!C2,IF(OR(S4=33,S4=18),setup!D3,IF(S4=11,setup!D2,setup!D4)),setup!E2,setup!F4,IF(S4=28,setup!G3,IF(OR(S4=38,S4=39,S4=40, S4=41),setup2!G2,setup!G2))),CONCATENATE(setup!C2,IF(OR(S4=33,S4=18),setup!D3,IF(S4=11,setup!D2,setup!D4)),setup!E2,setup!F7,IF(S4=28,setup!G3,IF(OR(S4=38,S4=39,S4=40, S4=41),setup2!G2,setup!G2)))))</f>
        <v>Температура хранения пива  от +5 до +12С.Срок годности 45 суток. ГОСТ 31711-2012</v>
      </c>
      <c r="V9" s="23"/>
      <c r="W9" s="23"/>
      <c r="X9" s="23"/>
      <c r="Y9" s="23"/>
    </row>
    <row r="10" spans="2:25" ht="42.75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11"/>
      <c r="R10" s="67"/>
      <c r="S10" s="37">
        <f>ГенераторШК!G6</f>
        <v>6</v>
      </c>
      <c r="T10" s="38"/>
      <c r="U10" s="71"/>
      <c r="V10" s="23"/>
      <c r="W10" s="23"/>
      <c r="X10" s="23"/>
      <c r="Y10" s="23"/>
    </row>
    <row r="11" spans="2:25" ht="13.5" customHeight="1">
      <c r="C11" s="64"/>
      <c r="D11" s="64"/>
      <c r="E11" s="64"/>
      <c r="F11" s="66" t="str">
        <f>U3</f>
        <v>1DDKCQK*gcidaa+</v>
      </c>
      <c r="G11" s="66"/>
      <c r="H11" s="66"/>
      <c r="I11" s="66"/>
      <c r="J11" s="66"/>
      <c r="K11" s="66"/>
      <c r="L11" s="63"/>
      <c r="M11" s="63"/>
      <c r="N11" s="63"/>
      <c r="R11" s="69" t="s">
        <v>16</v>
      </c>
      <c r="S11" s="27">
        <f>ГенераторШК!H6</f>
        <v>2</v>
      </c>
      <c r="T11" s="25"/>
      <c r="U11" s="71"/>
      <c r="V11" s="23"/>
      <c r="W11" s="23"/>
      <c r="X11" s="23"/>
      <c r="Y11" s="23"/>
    </row>
    <row r="12" spans="2:25" ht="9.75" customHeight="1">
      <c r="C12" s="64"/>
      <c r="D12" s="64"/>
      <c r="E12" s="64"/>
      <c r="F12" s="66"/>
      <c r="G12" s="66"/>
      <c r="H12" s="66"/>
      <c r="I12" s="66"/>
      <c r="J12" s="66"/>
      <c r="K12" s="66"/>
      <c r="L12" s="63"/>
      <c r="M12" s="63"/>
      <c r="N12" s="63"/>
      <c r="R12" s="69"/>
      <c r="S12" s="27">
        <f>ГенераторШК!I6</f>
        <v>8</v>
      </c>
      <c r="T12" s="28"/>
      <c r="U12" s="71"/>
    </row>
    <row r="13" spans="2:25" ht="13.5" customHeight="1">
      <c r="C13" s="64"/>
      <c r="D13" s="64"/>
      <c r="E13" s="64"/>
      <c r="F13" s="66"/>
      <c r="G13" s="66"/>
      <c r="H13" s="66"/>
      <c r="I13" s="66"/>
      <c r="J13" s="66"/>
      <c r="K13" s="66"/>
      <c r="L13" s="63"/>
      <c r="M13" s="63"/>
      <c r="N13" s="63"/>
      <c r="R13" s="39"/>
      <c r="S13" s="37">
        <f>ГенераторШК!J6</f>
        <v>3</v>
      </c>
      <c r="T13" s="40"/>
      <c r="U13" s="71"/>
    </row>
    <row r="14" spans="2:25" ht="16.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R14" s="39"/>
      <c r="S14" s="37">
        <f>ГенераторШК!K6</f>
        <v>0</v>
      </c>
      <c r="T14" s="40"/>
      <c r="U14" s="71"/>
    </row>
    <row r="15" spans="2:25" ht="8.25" customHeight="1" thickBo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R15" s="32"/>
      <c r="S15" s="29">
        <f>S3</f>
        <v>0</v>
      </c>
      <c r="T15" s="30"/>
      <c r="U15" s="72"/>
    </row>
    <row r="16" spans="2: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P16" t="s">
        <v>35</v>
      </c>
      <c r="R16" s="51"/>
      <c r="S16" s="19"/>
    </row>
    <row r="17" spans="1:21" ht="24" customHeight="1">
      <c r="B17" s="3"/>
      <c r="C17" s="3"/>
      <c r="D17" s="3" t="s">
        <v>35</v>
      </c>
      <c r="E17" s="3"/>
      <c r="F17" s="3"/>
      <c r="G17" s="3"/>
      <c r="H17" s="3"/>
      <c r="I17" s="3"/>
      <c r="J17" s="3"/>
      <c r="K17" s="3"/>
      <c r="L17" s="3"/>
      <c r="M17" s="3"/>
      <c r="N17" s="10"/>
      <c r="O17" s="10"/>
      <c r="P17" s="10"/>
      <c r="R17" s="51"/>
      <c r="S17" s="19"/>
      <c r="U17" s="52"/>
    </row>
    <row r="18" spans="1:21" ht="27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R18" s="52"/>
      <c r="U18" s="59"/>
    </row>
    <row r="19" spans="1:21" ht="39.75">
      <c r="A19" s="5"/>
      <c r="N19" s="10"/>
      <c r="O19" s="10"/>
      <c r="P19" s="10"/>
      <c r="R19" s="48"/>
      <c r="U19" s="59"/>
    </row>
    <row r="20" spans="1:21">
      <c r="N20" s="10"/>
      <c r="O20" s="10"/>
      <c r="P20" s="10"/>
      <c r="U20" s="59"/>
    </row>
  </sheetData>
  <mergeCells count="14">
    <mergeCell ref="U18:U20"/>
    <mergeCell ref="R2:U2"/>
    <mergeCell ref="L11:N13"/>
    <mergeCell ref="C11:E13"/>
    <mergeCell ref="C4:N10"/>
    <mergeCell ref="F11:K13"/>
    <mergeCell ref="R5:R6"/>
    <mergeCell ref="R7:R8"/>
    <mergeCell ref="R9:R10"/>
    <mergeCell ref="R11:R12"/>
    <mergeCell ref="D3:K3"/>
    <mergeCell ref="U9:U15"/>
    <mergeCell ref="D2:G2"/>
    <mergeCell ref="H2:K2"/>
  </mergeCells>
  <pageMargins left="0" right="0" top="0" bottom="0" header="0" footer="0"/>
  <pageSetup paperSize="11" orientation="portrait" horizontalDpi="203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G6"/>
  <sheetViews>
    <sheetView zoomScaleNormal="100" workbookViewId="0">
      <selection activeCell="F7" sqref="F7"/>
    </sheetView>
  </sheetViews>
  <sheetFormatPr defaultColWidth="12.42578125" defaultRowHeight="15"/>
  <cols>
    <col min="1" max="1" width="5" style="6" customWidth="1"/>
    <col min="2" max="2" width="98.28515625" style="7" customWidth="1"/>
    <col min="3" max="3" width="49.28515625" style="6" customWidth="1"/>
    <col min="4" max="4" width="70.7109375" style="6" customWidth="1"/>
    <col min="5" max="5" width="27.140625" style="6" customWidth="1"/>
    <col min="6" max="6" width="78.85546875" style="6" customWidth="1"/>
    <col min="7" max="7" width="95.42578125" style="6" customWidth="1"/>
    <col min="8" max="8" width="6.85546875" style="6" customWidth="1"/>
    <col min="9" max="9" width="15.140625" style="6" customWidth="1"/>
    <col min="10" max="10" width="6.85546875" style="6" customWidth="1"/>
    <col min="11" max="16384" width="12.42578125" style="6"/>
  </cols>
  <sheetData>
    <row r="3" spans="1:7">
      <c r="E3" s="6" t="s">
        <v>21</v>
      </c>
      <c r="F3" s="8" t="s">
        <v>27</v>
      </c>
    </row>
    <row r="4" spans="1:7">
      <c r="A4" s="6" t="s">
        <v>4</v>
      </c>
      <c r="B4" s="7" t="s">
        <v>3</v>
      </c>
      <c r="E4" s="6" t="s">
        <v>20</v>
      </c>
    </row>
    <row r="5" spans="1:7" ht="15.75">
      <c r="A5" s="7" t="s">
        <v>6</v>
      </c>
      <c r="B5" s="7" t="s">
        <v>8</v>
      </c>
      <c r="C5" t="s">
        <v>9</v>
      </c>
      <c r="D5" s="6" t="s">
        <v>5</v>
      </c>
      <c r="E5" s="6" t="str">
        <f>CONCATENATE(E$4,ГенераторШК!J$6,ГенераторШК!K$6,E$3)</f>
        <v>Номинальный объём  30  л</v>
      </c>
      <c r="F5" t="s">
        <v>43</v>
      </c>
      <c r="G5" s="6" t="s">
        <v>40</v>
      </c>
    </row>
    <row r="6" spans="1:7" ht="15.75">
      <c r="A6" s="7">
        <v>13</v>
      </c>
      <c r="B6" s="7" t="s">
        <v>7</v>
      </c>
      <c r="C6" t="s">
        <v>42</v>
      </c>
      <c r="D6" s="6" t="s">
        <v>5</v>
      </c>
      <c r="E6" s="6" t="str">
        <f>CONCATENATE(E$4,ГенераторШК!J$6,ГенераторШК!K$6,E$3)</f>
        <v>Номинальный объём  30  л</v>
      </c>
      <c r="F6" t="s">
        <v>41</v>
      </c>
      <c r="G6" s="6" t="s">
        <v>40</v>
      </c>
    </row>
  </sheetData>
  <pageMargins left="0.7" right="0.7" top="0.75" bottom="0.75" header="0.3" footer="0.3"/>
  <pageSetup paperSize="9" orientation="portrait" verticalDpi="20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1"/>
  <sheetViews>
    <sheetView workbookViewId="0">
      <selection activeCell="D4" sqref="D4"/>
    </sheetView>
  </sheetViews>
  <sheetFormatPr defaultColWidth="13" defaultRowHeight="15"/>
  <cols>
    <col min="1" max="1" width="7.140625" customWidth="1"/>
    <col min="2" max="2" width="6.5703125" customWidth="1"/>
    <col min="3" max="3" width="26.85546875" customWidth="1"/>
    <col min="4" max="4" width="14.7109375" customWidth="1"/>
    <col min="5" max="5" width="13.85546875" customWidth="1"/>
    <col min="6" max="6" width="5.42578125" customWidth="1"/>
    <col min="7" max="7" width="24.28515625" customWidth="1"/>
  </cols>
  <sheetData>
    <row r="1" spans="1:7">
      <c r="A1" t="s">
        <v>25</v>
      </c>
      <c r="B1" s="42" t="s">
        <v>26</v>
      </c>
    </row>
    <row r="2" spans="1:7">
      <c r="A2" s="42">
        <v>0</v>
      </c>
      <c r="B2" s="42" t="s">
        <v>22</v>
      </c>
      <c r="C2" t="s">
        <v>28</v>
      </c>
      <c r="D2" t="s">
        <v>33</v>
      </c>
      <c r="E2" t="s">
        <v>29</v>
      </c>
      <c r="F2">
        <v>90</v>
      </c>
      <c r="G2" t="s">
        <v>30</v>
      </c>
    </row>
    <row r="3" spans="1:7">
      <c r="A3" s="42">
        <v>1</v>
      </c>
      <c r="B3" s="42" t="s">
        <v>23</v>
      </c>
      <c r="D3" t="s">
        <v>31</v>
      </c>
      <c r="F3">
        <v>75</v>
      </c>
      <c r="G3" t="s">
        <v>32</v>
      </c>
    </row>
    <row r="4" spans="1:7">
      <c r="A4" s="42">
        <v>2</v>
      </c>
      <c r="D4" t="s">
        <v>33</v>
      </c>
      <c r="F4">
        <v>60</v>
      </c>
    </row>
    <row r="5" spans="1:7">
      <c r="A5" s="42">
        <v>3</v>
      </c>
      <c r="F5">
        <v>30</v>
      </c>
    </row>
    <row r="6" spans="1:7">
      <c r="A6" s="42">
        <v>4</v>
      </c>
      <c r="F6">
        <v>10</v>
      </c>
    </row>
    <row r="7" spans="1:7">
      <c r="A7" s="42">
        <v>5</v>
      </c>
      <c r="F7">
        <v>45</v>
      </c>
    </row>
    <row r="8" spans="1:7">
      <c r="A8" s="42">
        <v>6</v>
      </c>
    </row>
    <row r="9" spans="1:7">
      <c r="A9" s="42">
        <v>7</v>
      </c>
    </row>
    <row r="10" spans="1:7">
      <c r="A10" s="42">
        <v>8</v>
      </c>
    </row>
    <row r="11" spans="1:7">
      <c r="A11" s="42">
        <v>9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1"/>
  <sheetViews>
    <sheetView workbookViewId="0">
      <selection activeCell="G15" sqref="G15"/>
    </sheetView>
  </sheetViews>
  <sheetFormatPr defaultRowHeight="15"/>
  <cols>
    <col min="1" max="1" width="7.140625" bestFit="1" customWidth="1"/>
    <col min="2" max="2" width="5.7109375" bestFit="1" customWidth="1"/>
    <col min="3" max="3" width="28.28515625" bestFit="1" customWidth="1"/>
    <col min="4" max="4" width="13.42578125" bestFit="1" customWidth="1"/>
    <col min="5" max="5" width="14.5703125" bestFit="1" customWidth="1"/>
    <col min="6" max="6" width="7.85546875" customWidth="1"/>
    <col min="7" max="7" width="23.85546875" bestFit="1" customWidth="1"/>
  </cols>
  <sheetData>
    <row r="1" spans="1:7">
      <c r="A1" t="s">
        <v>25</v>
      </c>
      <c r="B1" s="42" t="s">
        <v>26</v>
      </c>
    </row>
    <row r="2" spans="1:7">
      <c r="A2" s="42">
        <v>0</v>
      </c>
      <c r="B2" s="42" t="s">
        <v>22</v>
      </c>
      <c r="C2" t="s">
        <v>36</v>
      </c>
      <c r="D2" t="s">
        <v>33</v>
      </c>
      <c r="E2" t="s">
        <v>38</v>
      </c>
      <c r="F2">
        <v>90</v>
      </c>
      <c r="G2" t="s">
        <v>37</v>
      </c>
    </row>
    <row r="3" spans="1:7">
      <c r="A3" s="42">
        <v>1</v>
      </c>
      <c r="B3" s="42" t="s">
        <v>23</v>
      </c>
      <c r="D3" t="s">
        <v>31</v>
      </c>
      <c r="F3">
        <v>75</v>
      </c>
      <c r="G3" t="s">
        <v>37</v>
      </c>
    </row>
    <row r="4" spans="1:7">
      <c r="A4" s="42">
        <v>2</v>
      </c>
      <c r="D4" t="s">
        <v>34</v>
      </c>
      <c r="F4">
        <v>60</v>
      </c>
    </row>
    <row r="5" spans="1:7">
      <c r="A5" s="42">
        <v>3</v>
      </c>
      <c r="D5" t="s">
        <v>39</v>
      </c>
      <c r="F5">
        <v>45</v>
      </c>
    </row>
    <row r="6" spans="1:7">
      <c r="A6" s="42">
        <v>4</v>
      </c>
      <c r="F6">
        <v>10</v>
      </c>
    </row>
    <row r="7" spans="1:7">
      <c r="A7" s="42">
        <v>5</v>
      </c>
    </row>
    <row r="8" spans="1:7">
      <c r="A8" s="42">
        <v>6</v>
      </c>
    </row>
    <row r="9" spans="1:7">
      <c r="A9" s="42">
        <v>7</v>
      </c>
    </row>
    <row r="10" spans="1:7">
      <c r="A10" s="42">
        <v>8</v>
      </c>
    </row>
    <row r="11" spans="1:7">
      <c r="A11" s="42">
        <v>9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ГенераторШК</vt:lpstr>
      <vt:lpstr>Лист2</vt:lpstr>
      <vt:lpstr>Настройка</vt:lpstr>
      <vt:lpstr>setup</vt:lpstr>
      <vt:lpstr>setup2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</dc:creator>
  <cp:lastModifiedBy>ГАВ</cp:lastModifiedBy>
  <cp:lastPrinted>2017-07-18T06:41:14Z</cp:lastPrinted>
  <dcterms:created xsi:type="dcterms:W3CDTF">2015-12-18T08:43:01Z</dcterms:created>
  <dcterms:modified xsi:type="dcterms:W3CDTF">2017-07-21T12:24:50Z</dcterms:modified>
</cp:coreProperties>
</file>