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E6" i="2" l="1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5" i="2"/>
  <c r="N3" i="2" l="1"/>
  <c r="E17" i="1"/>
  <c r="E16" i="1"/>
  <c r="K15" i="1"/>
  <c r="G15" i="1"/>
  <c r="H15" i="1" s="1"/>
  <c r="I15" i="1" s="1"/>
  <c r="E15" i="1"/>
  <c r="E14" i="1"/>
  <c r="E13" i="1"/>
  <c r="K12" i="1"/>
  <c r="H12" i="1"/>
  <c r="I12" i="1" s="1"/>
  <c r="G12" i="1"/>
  <c r="E12" i="1"/>
  <c r="K11" i="1"/>
  <c r="G11" i="1"/>
  <c r="H11" i="1" s="1"/>
  <c r="I11" i="1" s="1"/>
  <c r="E11" i="1"/>
  <c r="K10" i="1"/>
  <c r="H10" i="1"/>
  <c r="I10" i="1" s="1"/>
  <c r="G10" i="1"/>
  <c r="E10" i="1"/>
  <c r="K9" i="1"/>
  <c r="G9" i="1"/>
  <c r="H9" i="1" s="1"/>
  <c r="I9" i="1" s="1"/>
  <c r="E9" i="1"/>
  <c r="K8" i="1"/>
  <c r="H8" i="1"/>
  <c r="I8" i="1" s="1"/>
  <c r="G8" i="1"/>
  <c r="E8" i="1"/>
  <c r="K7" i="1"/>
  <c r="G7" i="1"/>
  <c r="H7" i="1" s="1"/>
  <c r="I7" i="1" s="1"/>
  <c r="E7" i="1"/>
  <c r="E6" i="1"/>
  <c r="E4" i="1"/>
  <c r="E3" i="1"/>
  <c r="E2" i="1"/>
</calcChain>
</file>

<file path=xl/sharedStrings.xml><?xml version="1.0" encoding="utf-8"?>
<sst xmlns="http://schemas.openxmlformats.org/spreadsheetml/2006/main" count="49" uniqueCount="32">
  <si>
    <t>1 значение</t>
  </si>
  <si>
    <t>2 значение</t>
  </si>
  <si>
    <t>3 значение</t>
  </si>
  <si>
    <t>4 значение</t>
  </si>
  <si>
    <t>5 значение</t>
  </si>
  <si>
    <t>6 значение</t>
  </si>
  <si>
    <t>7 значение</t>
  </si>
  <si>
    <t>8 значение</t>
  </si>
  <si>
    <t>9 значение</t>
  </si>
  <si>
    <t>10 значение</t>
  </si>
  <si>
    <t>11 значение</t>
  </si>
  <si>
    <t>12 значение</t>
  </si>
  <si>
    <t>13 значение</t>
  </si>
  <si>
    <t>14 значение</t>
  </si>
  <si>
    <t>15 значение</t>
  </si>
  <si>
    <t>16 значение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</si>
  <si>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</si>
  <si>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</si>
  <si>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</si>
  <si>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</si>
  <si>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</si>
  <si>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</si>
  <si>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</si>
  <si>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</si>
  <si>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</si>
  <si>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</si>
  <si>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</si>
  <si>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</si>
  <si>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 стобл</t>
  </si>
  <si>
    <t>2 столб</t>
  </si>
  <si>
    <t>сюда актуальные значения заданного месяца</t>
  </si>
  <si>
    <t>сюда значения предыдущего месяца от заданого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</si>
</sst>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;@"/>
  </numFmts>
  <fonts count="1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 Cyr"/>
      <charset val="204"/>
    </font>
    <font>
      <b/>
      <sz val="11"/>
      <name val="Arial"/>
      <family val="2"/>
    </font>
    <font>
      <sz val="10"/>
      <name val="Arial"/>
      <family val="2"/>
      <charset val="204"/>
    </font>
    <font>
      <sz val="11"/>
      <name val="Times New Roman"/>
      <family val="1"/>
    </font>
    <font>
      <u/>
      <sz val="10"/>
      <color theme="10"/>
      <name val="Arial"/>
      <family val="2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</font>
    <font>
      <b/>
      <sz val="10"/>
      <name val="Times New Roman"/>
      <family val="1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10" fillId="0" borderId="0" applyNumberFormat="0" applyFill="0" applyBorder="0" applyAlignment="0" applyProtection="0"/>
  </cellStyleXfs>
  <cellXfs count="52">
    <xf numFmtId="0" fontId="0" fillId="0" borderId="0" xfId="0"/>
    <xf numFmtId="17" fontId="1" fillId="2" borderId="1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6" fillId="0" borderId="0" xfId="1" applyFont="1"/>
    <xf numFmtId="0" fontId="5" fillId="0" borderId="0" xfId="1" applyFont="1" applyAlignment="1"/>
    <xf numFmtId="0" fontId="7" fillId="0" borderId="0" xfId="0" applyFont="1" applyAlignment="1"/>
    <xf numFmtId="0" fontId="5" fillId="0" borderId="0" xfId="2" applyFont="1" applyAlignment="1">
      <alignment horizontal="center"/>
    </xf>
    <xf numFmtId="164" fontId="5" fillId="0" borderId="0" xfId="2" applyNumberFormat="1" applyFont="1" applyAlignment="1">
      <alignment horizontal="right"/>
    </xf>
    <xf numFmtId="0" fontId="5" fillId="0" borderId="0" xfId="2" applyFont="1" applyAlignment="1">
      <alignment horizontal="left"/>
    </xf>
    <xf numFmtId="0" fontId="9" fillId="0" borderId="0" xfId="1" applyFont="1" applyAlignment="1"/>
    <xf numFmtId="0" fontId="10" fillId="0" borderId="0" xfId="3" applyAlignment="1"/>
    <xf numFmtId="14" fontId="6" fillId="0" borderId="0" xfId="1" applyNumberFormat="1" applyFont="1"/>
    <xf numFmtId="0" fontId="11" fillId="0" borderId="8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top" wrapText="1"/>
    </xf>
    <xf numFmtId="0" fontId="12" fillId="0" borderId="12" xfId="1" applyFont="1" applyBorder="1" applyAlignment="1">
      <alignment horizontal="center" vertical="top" wrapText="1"/>
    </xf>
    <xf numFmtId="0" fontId="14" fillId="0" borderId="8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right" vertical="center" wrapText="1"/>
    </xf>
    <xf numFmtId="0" fontId="6" fillId="0" borderId="12" xfId="1" applyFont="1" applyBorder="1"/>
    <xf numFmtId="0" fontId="14" fillId="0" borderId="8" xfId="1" applyFont="1" applyBorder="1" applyAlignment="1">
      <alignment vertical="center" wrapText="1"/>
    </xf>
    <xf numFmtId="2" fontId="12" fillId="0" borderId="8" xfId="1" applyNumberFormat="1" applyFont="1" applyBorder="1" applyAlignment="1">
      <alignment horizontal="center" vertical="center" wrapText="1"/>
    </xf>
    <xf numFmtId="0" fontId="13" fillId="0" borderId="12" xfId="1" applyFont="1" applyBorder="1" applyAlignment="1">
      <alignment vertical="center" wrapText="1"/>
    </xf>
    <xf numFmtId="0" fontId="14" fillId="0" borderId="8" xfId="1" applyFont="1" applyFill="1" applyBorder="1" applyAlignment="1">
      <alignment horizontal="center" vertical="center" wrapText="1"/>
    </xf>
    <xf numFmtId="0" fontId="13" fillId="0" borderId="8" xfId="1" applyFont="1" applyFill="1" applyBorder="1" applyAlignment="1">
      <alignment horizontal="center" vertical="center" wrapText="1"/>
    </xf>
    <xf numFmtId="1" fontId="14" fillId="0" borderId="8" xfId="1" applyNumberFormat="1" applyFont="1" applyFill="1" applyBorder="1" applyAlignment="1">
      <alignment horizontal="center" vertical="center" wrapText="1"/>
    </xf>
    <xf numFmtId="1" fontId="12" fillId="0" borderId="8" xfId="1" applyNumberFormat="1" applyFont="1" applyBorder="1" applyAlignment="1">
      <alignment horizontal="center" vertical="center" wrapText="1"/>
    </xf>
    <xf numFmtId="3" fontId="15" fillId="0" borderId="8" xfId="1" applyNumberFormat="1" applyFont="1" applyBorder="1" applyAlignment="1">
      <alignment horizontal="right" vertical="center" wrapText="1"/>
    </xf>
    <xf numFmtId="0" fontId="16" fillId="0" borderId="8" xfId="1" applyFont="1" applyBorder="1" applyAlignment="1">
      <alignment vertical="center" wrapText="1"/>
    </xf>
    <xf numFmtId="0" fontId="13" fillId="0" borderId="13" xfId="1" applyFont="1" applyBorder="1" applyAlignment="1">
      <alignment vertical="center" wrapText="1"/>
    </xf>
    <xf numFmtId="0" fontId="16" fillId="0" borderId="8" xfId="1" applyFont="1" applyBorder="1" applyAlignment="1">
      <alignment vertical="top" wrapText="1"/>
    </xf>
    <xf numFmtId="0" fontId="16" fillId="0" borderId="8" xfId="1" applyFont="1" applyBorder="1" applyAlignment="1">
      <alignment horizontal="center" vertical="top" wrapText="1"/>
    </xf>
    <xf numFmtId="2" fontId="16" fillId="0" borderId="13" xfId="1" applyNumberFormat="1" applyFont="1" applyBorder="1" applyAlignment="1">
      <alignment vertical="top" wrapText="1"/>
    </xf>
    <xf numFmtId="0" fontId="17" fillId="0" borderId="8" xfId="1" applyFont="1" applyBorder="1" applyAlignment="1">
      <alignment horizontal="center" vertical="top" wrapText="1"/>
    </xf>
    <xf numFmtId="3" fontId="15" fillId="0" borderId="8" xfId="1" applyNumberFormat="1" applyFont="1" applyBorder="1" applyAlignment="1">
      <alignment horizontal="right" vertical="top" wrapText="1"/>
    </xf>
    <xf numFmtId="4" fontId="15" fillId="0" borderId="8" xfId="1" applyNumberFormat="1" applyFont="1" applyBorder="1" applyAlignment="1">
      <alignment horizontal="right" vertical="top" wrapText="1"/>
    </xf>
    <xf numFmtId="0" fontId="18" fillId="0" borderId="8" xfId="1" applyFont="1" applyBorder="1"/>
    <xf numFmtId="0" fontId="13" fillId="0" borderId="0" xfId="1" applyFont="1" applyBorder="1" applyAlignment="1">
      <alignment horizontal="center" vertical="center" wrapText="1"/>
    </xf>
    <xf numFmtId="0" fontId="3" fillId="3" borderId="3" xfId="1" applyFont="1" applyFill="1" applyBorder="1" applyAlignment="1">
      <alignment vertical="center" wrapText="1"/>
    </xf>
    <xf numFmtId="0" fontId="3" fillId="2" borderId="4" xfId="1" applyFont="1" applyFill="1" applyBorder="1" applyAlignment="1">
      <alignment vertical="center" wrapText="1"/>
    </xf>
    <xf numFmtId="0" fontId="9" fillId="0" borderId="0" xfId="1" applyFont="1" applyAlignment="1">
      <alignment wrapText="1"/>
    </xf>
    <xf numFmtId="0" fontId="3" fillId="3" borderId="3" xfId="1" applyFont="1" applyFill="1" applyBorder="1" applyAlignment="1">
      <alignment horizontal="left" vertical="center" wrapText="1"/>
    </xf>
    <xf numFmtId="0" fontId="3" fillId="3" borderId="4" xfId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4">
    <cellStyle name="Гиперссылка" xfId="3" builtinId="8"/>
    <cellStyle name="Обычный" xfId="0" builtinId="0"/>
    <cellStyle name="Обычный 2" xfId="2"/>
    <cellStyle name="Обычный_Акт снятия показаний приложение № 5 xls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activeCell="A2" sqref="A2:C2"/>
    </sheetView>
  </sheetViews>
  <sheetFormatPr defaultRowHeight="15" x14ac:dyDescent="0.25"/>
  <cols>
    <col min="5" max="5" width="10.5703125" bestFit="1" customWidth="1"/>
    <col min="6" max="6" width="12.28515625" bestFit="1" customWidth="1"/>
    <col min="7" max="7" width="8" bestFit="1" customWidth="1"/>
    <col min="8" max="8" width="10.42578125" bestFit="1" customWidth="1"/>
    <col min="9" max="10" width="9.7109375" bestFit="1" customWidth="1"/>
    <col min="13" max="13" width="13.140625" bestFit="1" customWidth="1"/>
    <col min="14" max="14" width="12" bestFit="1" customWidth="1"/>
    <col min="15" max="15" width="10.42578125" bestFit="1" customWidth="1"/>
    <col min="16" max="16" width="11.7109375" bestFit="1" customWidth="1"/>
  </cols>
  <sheetData>
    <row r="1" spans="1:16" ht="20.25" thickTop="1" thickBot="1" x14ac:dyDescent="0.3">
      <c r="A1" s="50"/>
      <c r="B1" s="50"/>
      <c r="C1" s="51"/>
      <c r="D1" s="1">
        <v>42705</v>
      </c>
      <c r="E1" s="1" t="s">
        <v>16</v>
      </c>
      <c r="F1" s="1" t="s">
        <v>17</v>
      </c>
      <c r="G1" s="1" t="s">
        <v>18</v>
      </c>
      <c r="H1" s="1" t="s">
        <v>19</v>
      </c>
      <c r="I1" s="1" t="s">
        <v>20</v>
      </c>
      <c r="J1" s="1" t="s">
        <v>21</v>
      </c>
      <c r="K1" s="1" t="s">
        <v>22</v>
      </c>
      <c r="L1" s="1" t="s">
        <v>23</v>
      </c>
      <c r="M1" s="1" t="s">
        <v>24</v>
      </c>
      <c r="N1" s="1" t="s">
        <v>25</v>
      </c>
      <c r="O1" s="1" t="s">
        <v>26</v>
      </c>
      <c r="P1" s="1" t="s">
        <v>27</v>
      </c>
    </row>
    <row r="2" spans="1:16" ht="20.25" thickTop="1" thickBot="1" x14ac:dyDescent="0.3">
      <c r="A2" s="48" t="s">
        <v>0</v>
      </c>
      <c r="B2" s="49"/>
      <c r="C2" s="49"/>
      <c r="D2" s="2">
        <v>64391</v>
      </c>
      <c r="E2" s="2">
        <f>D2+831</f>
        <v>65222</v>
      </c>
      <c r="F2" s="2">
        <v>66041</v>
      </c>
      <c r="G2" s="2">
        <v>66041</v>
      </c>
      <c r="H2" s="2">
        <v>66041</v>
      </c>
      <c r="I2" s="2">
        <v>66041</v>
      </c>
      <c r="J2" s="2">
        <v>66041</v>
      </c>
      <c r="K2" s="2">
        <v>66041</v>
      </c>
      <c r="L2" s="2">
        <v>66041</v>
      </c>
      <c r="M2" s="2">
        <v>66041</v>
      </c>
      <c r="N2" s="2">
        <v>66041</v>
      </c>
      <c r="O2" s="2">
        <v>66041</v>
      </c>
      <c r="P2" s="2">
        <v>66041</v>
      </c>
    </row>
    <row r="3" spans="1:16" ht="18.75" customHeight="1" thickTop="1" thickBot="1" x14ac:dyDescent="0.3">
      <c r="A3" s="48" t="s">
        <v>1</v>
      </c>
      <c r="B3" s="49"/>
      <c r="C3" s="49"/>
      <c r="D3" s="3">
        <v>60916</v>
      </c>
      <c r="E3" s="3">
        <f>D3+839</f>
        <v>61755</v>
      </c>
      <c r="F3" s="3">
        <v>62576</v>
      </c>
      <c r="G3" s="3">
        <v>62576</v>
      </c>
      <c r="H3" s="3">
        <v>62576</v>
      </c>
      <c r="I3" s="3">
        <v>62576</v>
      </c>
      <c r="J3" s="3">
        <v>62576</v>
      </c>
      <c r="K3" s="3">
        <v>62576</v>
      </c>
      <c r="L3" s="3">
        <v>62576</v>
      </c>
      <c r="M3" s="3">
        <v>62576</v>
      </c>
      <c r="N3" s="3">
        <v>62576</v>
      </c>
      <c r="O3" s="3">
        <v>62576</v>
      </c>
      <c r="P3" s="3">
        <v>62576</v>
      </c>
    </row>
    <row r="4" spans="1:16" ht="18.75" customHeight="1" thickTop="1" thickBot="1" x14ac:dyDescent="0.3">
      <c r="A4" s="48" t="s">
        <v>2</v>
      </c>
      <c r="B4" s="49"/>
      <c r="C4" s="49"/>
      <c r="D4" s="3">
        <v>65917</v>
      </c>
      <c r="E4" s="3">
        <f>D4+1057</f>
        <v>66974</v>
      </c>
      <c r="F4" s="3">
        <v>68002</v>
      </c>
      <c r="G4" s="3">
        <v>68002</v>
      </c>
      <c r="H4" s="3">
        <v>68002</v>
      </c>
      <c r="I4" s="3">
        <v>68002</v>
      </c>
      <c r="J4" s="3">
        <v>68002</v>
      </c>
      <c r="K4" s="3">
        <v>68002</v>
      </c>
      <c r="L4" s="3">
        <v>68002</v>
      </c>
      <c r="M4" s="3">
        <v>68002</v>
      </c>
      <c r="N4" s="3">
        <v>68002</v>
      </c>
      <c r="O4" s="3">
        <v>68002</v>
      </c>
      <c r="P4" s="3">
        <v>68002</v>
      </c>
    </row>
    <row r="5" spans="1:16" ht="18.75" customHeight="1" thickTop="1" thickBot="1" x14ac:dyDescent="0.3">
      <c r="A5" s="48" t="s">
        <v>3</v>
      </c>
      <c r="B5" s="49"/>
      <c r="C5" s="49"/>
      <c r="D5" s="3">
        <v>2574</v>
      </c>
      <c r="E5" s="3">
        <v>2692</v>
      </c>
      <c r="F5" s="4">
        <v>2787.76</v>
      </c>
      <c r="G5" s="3">
        <v>2892</v>
      </c>
      <c r="H5" s="4">
        <v>2989.42</v>
      </c>
      <c r="I5" s="4">
        <v>3089.53</v>
      </c>
      <c r="J5" s="4">
        <v>3192.22</v>
      </c>
      <c r="K5" s="3">
        <v>3289</v>
      </c>
      <c r="L5" s="5"/>
      <c r="M5" s="5"/>
      <c r="N5" s="5"/>
      <c r="O5" s="5"/>
      <c r="P5" s="5"/>
    </row>
    <row r="6" spans="1:16" ht="18.75" customHeight="1" thickTop="1" thickBot="1" x14ac:dyDescent="0.3">
      <c r="A6" s="48" t="s">
        <v>4</v>
      </c>
      <c r="B6" s="49"/>
      <c r="C6" s="49"/>
      <c r="D6" s="3">
        <v>84194</v>
      </c>
      <c r="E6" s="3">
        <f>D6+842</f>
        <v>85036</v>
      </c>
      <c r="F6" s="3">
        <v>85868</v>
      </c>
      <c r="G6" s="3">
        <v>85868</v>
      </c>
      <c r="H6" s="3">
        <v>85868</v>
      </c>
      <c r="I6" s="3">
        <v>85868</v>
      </c>
      <c r="J6" s="3">
        <v>85868</v>
      </c>
      <c r="K6" s="3">
        <v>85868</v>
      </c>
      <c r="L6" s="3">
        <v>85868</v>
      </c>
      <c r="M6" s="3">
        <v>85868</v>
      </c>
      <c r="N6" s="3">
        <v>85868</v>
      </c>
      <c r="O6" s="3">
        <v>85868</v>
      </c>
      <c r="P6" s="3">
        <v>85868</v>
      </c>
    </row>
    <row r="7" spans="1:16" ht="18.75" customHeight="1" thickTop="1" thickBot="1" x14ac:dyDescent="0.3">
      <c r="A7" s="48" t="s">
        <v>5</v>
      </c>
      <c r="B7" s="49"/>
      <c r="C7" s="49"/>
      <c r="D7" s="3">
        <v>84222</v>
      </c>
      <c r="E7" s="3">
        <f>D7+1297</f>
        <v>85519</v>
      </c>
      <c r="F7" s="3">
        <v>86800</v>
      </c>
      <c r="G7" s="3">
        <f>F7+963</f>
        <v>87763</v>
      </c>
      <c r="H7" s="3">
        <f>G7+71</f>
        <v>87834</v>
      </c>
      <c r="I7" s="3">
        <f>H7+69</f>
        <v>87903</v>
      </c>
      <c r="J7" s="3">
        <v>88224</v>
      </c>
      <c r="K7" s="3">
        <f>J7+70</f>
        <v>88294</v>
      </c>
      <c r="L7" s="5"/>
      <c r="M7" s="5"/>
      <c r="N7" s="5"/>
      <c r="O7" s="5"/>
      <c r="P7" s="5"/>
    </row>
    <row r="8" spans="1:16" ht="18.75" customHeight="1" thickTop="1" thickBot="1" x14ac:dyDescent="0.3">
      <c r="A8" s="48" t="s">
        <v>6</v>
      </c>
      <c r="B8" s="49"/>
      <c r="C8" s="49"/>
      <c r="D8" s="3">
        <v>83468</v>
      </c>
      <c r="E8" s="3">
        <f>D8+1254</f>
        <v>84722</v>
      </c>
      <c r="F8" s="3">
        <v>85953</v>
      </c>
      <c r="G8" s="3">
        <f>F8+1943</f>
        <v>87896</v>
      </c>
      <c r="H8" s="3">
        <f>G8+1959</f>
        <v>89855</v>
      </c>
      <c r="I8" s="3">
        <f>H8+1973</f>
        <v>91828</v>
      </c>
      <c r="J8" s="3">
        <v>93421</v>
      </c>
      <c r="K8" s="3">
        <f>J8+1983</f>
        <v>95404</v>
      </c>
      <c r="L8" s="5"/>
      <c r="M8" s="5"/>
      <c r="N8" s="5"/>
      <c r="O8" s="5"/>
      <c r="P8" s="5"/>
    </row>
    <row r="9" spans="1:16" ht="18.75" customHeight="1" thickTop="1" thickBot="1" x14ac:dyDescent="0.3">
      <c r="A9" s="48" t="s">
        <v>7</v>
      </c>
      <c r="B9" s="49"/>
      <c r="C9" s="49"/>
      <c r="D9" s="3">
        <v>69676</v>
      </c>
      <c r="E9" s="3">
        <f>D9+97</f>
        <v>69773</v>
      </c>
      <c r="F9" s="3">
        <v>69869</v>
      </c>
      <c r="G9" s="3">
        <f>F9+162</f>
        <v>70031</v>
      </c>
      <c r="H9" s="3">
        <f>G9+158</f>
        <v>70189</v>
      </c>
      <c r="I9" s="3">
        <f>H9+146</f>
        <v>70335</v>
      </c>
      <c r="J9" s="3">
        <v>70521</v>
      </c>
      <c r="K9" s="3">
        <f>J9+142</f>
        <v>70663</v>
      </c>
      <c r="L9" s="5"/>
      <c r="M9" s="5"/>
      <c r="N9" s="5"/>
      <c r="O9" s="5"/>
      <c r="P9" s="5"/>
    </row>
    <row r="10" spans="1:16" ht="18.75" customHeight="1" thickTop="1" thickBot="1" x14ac:dyDescent="0.3">
      <c r="A10" s="48" t="s">
        <v>8</v>
      </c>
      <c r="B10" s="49"/>
      <c r="C10" s="49"/>
      <c r="D10" s="3">
        <v>69487</v>
      </c>
      <c r="E10" s="3">
        <f>D10+151</f>
        <v>69638</v>
      </c>
      <c r="F10" s="3">
        <v>69785</v>
      </c>
      <c r="G10" s="3">
        <f>F10+132</f>
        <v>69917</v>
      </c>
      <c r="H10" s="3">
        <f>G10+121</f>
        <v>70038</v>
      </c>
      <c r="I10" s="3">
        <f>H10+125</f>
        <v>70163</v>
      </c>
      <c r="J10" s="3">
        <v>70294</v>
      </c>
      <c r="K10" s="3">
        <f>J10+123</f>
        <v>70417</v>
      </c>
      <c r="L10" s="5"/>
      <c r="M10" s="5"/>
      <c r="N10" s="5"/>
      <c r="O10" s="5"/>
      <c r="P10" s="5"/>
    </row>
    <row r="11" spans="1:16" ht="18.75" customHeight="1" thickTop="1" thickBot="1" x14ac:dyDescent="0.3">
      <c r="A11" s="48" t="s">
        <v>9</v>
      </c>
      <c r="B11" s="49"/>
      <c r="C11" s="49"/>
      <c r="D11" s="3">
        <v>68512</v>
      </c>
      <c r="E11" s="3">
        <f>D11+113</f>
        <v>68625</v>
      </c>
      <c r="F11" s="3">
        <v>68736</v>
      </c>
      <c r="G11" s="3">
        <f>F11+108</f>
        <v>68844</v>
      </c>
      <c r="H11" s="3">
        <f>G11+113</f>
        <v>68957</v>
      </c>
      <c r="I11" s="3">
        <f>H11+118</f>
        <v>69075</v>
      </c>
      <c r="J11" s="3">
        <v>69229</v>
      </c>
      <c r="K11" s="3">
        <f>J11+121</f>
        <v>69350</v>
      </c>
      <c r="L11" s="5"/>
      <c r="M11" s="5"/>
      <c r="N11" s="5"/>
      <c r="O11" s="5"/>
      <c r="P11" s="5"/>
    </row>
    <row r="12" spans="1:16" ht="18.75" customHeight="1" thickTop="1" thickBot="1" x14ac:dyDescent="0.3">
      <c r="A12" s="48" t="s">
        <v>10</v>
      </c>
      <c r="B12" s="49"/>
      <c r="C12" s="49"/>
      <c r="D12" s="3">
        <v>67745</v>
      </c>
      <c r="E12" s="3">
        <f>D12+83</f>
        <v>67828</v>
      </c>
      <c r="F12" s="3">
        <v>67919</v>
      </c>
      <c r="G12" s="3">
        <f>F12+75</f>
        <v>67994</v>
      </c>
      <c r="H12" s="3">
        <f>G12+72</f>
        <v>68066</v>
      </c>
      <c r="I12" s="3">
        <f>H12+76</f>
        <v>68142</v>
      </c>
      <c r="J12" s="3">
        <v>68389</v>
      </c>
      <c r="K12" s="3">
        <f>J12+81</f>
        <v>68470</v>
      </c>
      <c r="L12" s="5"/>
      <c r="M12" s="5"/>
      <c r="N12" s="5"/>
      <c r="O12" s="5"/>
      <c r="P12" s="5"/>
    </row>
    <row r="13" spans="1:16" ht="18.75" customHeight="1" thickTop="1" thickBot="1" x14ac:dyDescent="0.3">
      <c r="A13" s="48" t="s">
        <v>11</v>
      </c>
      <c r="B13" s="49"/>
      <c r="C13" s="49"/>
      <c r="D13" s="3">
        <v>79293</v>
      </c>
      <c r="E13" s="3">
        <f>D13+1286</f>
        <v>80579</v>
      </c>
      <c r="F13" s="3">
        <v>81790</v>
      </c>
      <c r="G13" s="3">
        <v>81790</v>
      </c>
      <c r="H13" s="3">
        <v>81790</v>
      </c>
      <c r="I13" s="3">
        <v>81790</v>
      </c>
      <c r="J13" s="3">
        <v>81790</v>
      </c>
      <c r="K13" s="3">
        <v>81790</v>
      </c>
      <c r="L13" s="3">
        <v>81790</v>
      </c>
      <c r="M13" s="3">
        <v>81790</v>
      </c>
      <c r="N13" s="3">
        <v>81790</v>
      </c>
      <c r="O13" s="3">
        <v>81790</v>
      </c>
      <c r="P13" s="3">
        <v>81790</v>
      </c>
    </row>
    <row r="14" spans="1:16" ht="18.75" customHeight="1" thickTop="1" thickBot="1" x14ac:dyDescent="0.3">
      <c r="A14" s="48" t="s">
        <v>12</v>
      </c>
      <c r="B14" s="49"/>
      <c r="C14" s="49"/>
      <c r="D14" s="3">
        <v>60951</v>
      </c>
      <c r="E14" s="3">
        <f>D14+1382</f>
        <v>62333</v>
      </c>
      <c r="F14" s="3">
        <v>63573</v>
      </c>
      <c r="G14" s="3">
        <v>63573</v>
      </c>
      <c r="H14" s="3">
        <v>63573</v>
      </c>
      <c r="I14" s="3">
        <v>63573</v>
      </c>
      <c r="J14" s="3">
        <v>63573</v>
      </c>
      <c r="K14" s="3">
        <v>63573</v>
      </c>
      <c r="L14" s="3">
        <v>63573</v>
      </c>
      <c r="M14" s="3">
        <v>63573</v>
      </c>
      <c r="N14" s="3">
        <v>63573</v>
      </c>
      <c r="O14" s="3">
        <v>63573</v>
      </c>
      <c r="P14" s="3">
        <v>63573</v>
      </c>
    </row>
    <row r="15" spans="1:16" ht="18.75" customHeight="1" thickTop="1" thickBot="1" x14ac:dyDescent="0.3">
      <c r="A15" s="48" t="s">
        <v>13</v>
      </c>
      <c r="B15" s="49"/>
      <c r="C15" s="49"/>
      <c r="D15" s="3">
        <v>58308</v>
      </c>
      <c r="E15" s="3">
        <f>D15+906</f>
        <v>59214</v>
      </c>
      <c r="F15" s="3">
        <v>60149</v>
      </c>
      <c r="G15" s="3">
        <f>F15+672</f>
        <v>60821</v>
      </c>
      <c r="H15" s="3">
        <f>G15+657</f>
        <v>61478</v>
      </c>
      <c r="I15" s="3">
        <f>H15+653</f>
        <v>62131</v>
      </c>
      <c r="J15" s="3">
        <v>63143</v>
      </c>
      <c r="K15" s="3">
        <f>J15+657</f>
        <v>63800</v>
      </c>
      <c r="L15" s="5"/>
      <c r="M15" s="5"/>
      <c r="N15" s="5"/>
      <c r="O15" s="5"/>
      <c r="P15" s="5"/>
    </row>
    <row r="16" spans="1:16" ht="18.75" customHeight="1" thickTop="1" thickBot="1" x14ac:dyDescent="0.3">
      <c r="A16" s="48" t="s">
        <v>14</v>
      </c>
      <c r="B16" s="49"/>
      <c r="C16" s="49"/>
      <c r="D16" s="3">
        <v>59976</v>
      </c>
      <c r="E16" s="3">
        <f>D16+1295</f>
        <v>61271</v>
      </c>
      <c r="F16" s="3">
        <v>62660</v>
      </c>
      <c r="G16" s="3">
        <v>62660</v>
      </c>
      <c r="H16" s="3">
        <v>62660</v>
      </c>
      <c r="I16" s="3">
        <v>62660</v>
      </c>
      <c r="J16" s="3">
        <v>62660</v>
      </c>
      <c r="K16" s="3">
        <v>62660</v>
      </c>
      <c r="L16" s="3">
        <v>62660</v>
      </c>
      <c r="M16" s="3">
        <v>62660</v>
      </c>
      <c r="N16" s="3">
        <v>62660</v>
      </c>
      <c r="O16" s="3">
        <v>62660</v>
      </c>
      <c r="P16" s="3">
        <v>62660</v>
      </c>
    </row>
    <row r="17" spans="1:16" ht="19.5" customHeight="1" thickTop="1" thickBot="1" x14ac:dyDescent="0.3">
      <c r="A17" s="48" t="s">
        <v>15</v>
      </c>
      <c r="B17" s="49"/>
      <c r="C17" s="49"/>
      <c r="D17" s="6">
        <v>40647</v>
      </c>
      <c r="E17" s="6">
        <f>D17+1406</f>
        <v>42053</v>
      </c>
      <c r="F17" s="6">
        <v>43409</v>
      </c>
      <c r="G17" s="6">
        <v>43409</v>
      </c>
      <c r="H17" s="6">
        <v>43409</v>
      </c>
      <c r="I17" s="6">
        <v>43409</v>
      </c>
      <c r="J17" s="6">
        <v>43409</v>
      </c>
      <c r="K17" s="6">
        <v>43409</v>
      </c>
      <c r="L17" s="6">
        <v>43409</v>
      </c>
      <c r="M17" s="6">
        <v>43409</v>
      </c>
      <c r="N17" s="6">
        <v>43409</v>
      </c>
      <c r="O17" s="6">
        <v>43409</v>
      </c>
      <c r="P17" s="6">
        <v>43409</v>
      </c>
    </row>
    <row r="18" spans="1:16" ht="15.75" thickTop="1" x14ac:dyDescent="0.25"/>
  </sheetData>
  <mergeCells count="17">
    <mergeCell ref="A13:C13"/>
    <mergeCell ref="A14:C14"/>
    <mergeCell ref="A15:C15"/>
    <mergeCell ref="A16:C16"/>
    <mergeCell ref="A17:C17"/>
    <mergeCell ref="A12:C12"/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E5" sqref="E5:E20"/>
    </sheetView>
  </sheetViews>
  <sheetFormatPr defaultRowHeight="15" x14ac:dyDescent="0.25"/>
  <cols>
    <col min="1" max="1" width="17.5703125" bestFit="1" customWidth="1"/>
    <col min="4" max="4" width="10" bestFit="1" customWidth="1"/>
    <col min="5" max="5" width="18.5703125" customWidth="1"/>
    <col min="6" max="6" width="18.42578125" customWidth="1"/>
    <col min="14" max="14" width="9.85546875" bestFit="1" customWidth="1"/>
  </cols>
  <sheetData>
    <row r="1" spans="1:15" x14ac:dyDescent="0.25">
      <c r="A1" s="8"/>
      <c r="B1" s="8"/>
      <c r="C1" s="9"/>
      <c r="D1" s="10"/>
      <c r="E1" s="11" t="s">
        <v>18</v>
      </c>
      <c r="F1" s="12">
        <v>2017</v>
      </c>
      <c r="G1" s="8"/>
      <c r="H1" s="8"/>
      <c r="I1" s="8"/>
      <c r="J1" s="8"/>
      <c r="K1" s="8"/>
      <c r="L1" s="8"/>
      <c r="M1" s="8"/>
      <c r="N1" s="7"/>
      <c r="O1" s="7"/>
    </row>
    <row r="2" spans="1:15" x14ac:dyDescent="0.25">
      <c r="A2" s="13"/>
      <c r="B2" s="13"/>
      <c r="C2" s="13"/>
      <c r="D2" s="13"/>
      <c r="E2" s="13"/>
      <c r="F2" s="13"/>
      <c r="G2" s="13"/>
      <c r="H2" s="13"/>
      <c r="I2" s="13"/>
      <c r="J2" s="7"/>
      <c r="K2" s="13"/>
      <c r="L2" s="14"/>
      <c r="M2" s="13"/>
      <c r="N2" s="7"/>
      <c r="O2" s="7"/>
    </row>
    <row r="3" spans="1:15" ht="60" x14ac:dyDescent="0.25">
      <c r="A3" s="13"/>
      <c r="B3" s="13"/>
      <c r="C3" s="13"/>
      <c r="D3" s="13"/>
      <c r="E3" s="47" t="s">
        <v>31</v>
      </c>
      <c r="F3" s="47" t="s">
        <v>30</v>
      </c>
      <c r="G3" s="13"/>
      <c r="H3" s="13"/>
      <c r="I3" s="13"/>
      <c r="J3" s="13"/>
      <c r="K3" s="13"/>
      <c r="L3" s="13"/>
      <c r="M3" s="13"/>
      <c r="N3" s="15">
        <f ca="1">TODAY()</f>
        <v>42943</v>
      </c>
      <c r="O3" s="7"/>
    </row>
    <row r="4" spans="1:15" ht="15.75" thickBot="1" x14ac:dyDescent="0.3">
      <c r="A4" s="16"/>
      <c r="B4" s="17"/>
      <c r="C4" s="18"/>
      <c r="D4" s="18"/>
      <c r="E4" s="19" t="s">
        <v>28</v>
      </c>
      <c r="F4" s="17" t="s">
        <v>29</v>
      </c>
      <c r="G4" s="17"/>
      <c r="H4" s="17"/>
      <c r="I4" s="17"/>
      <c r="J4" s="18"/>
      <c r="K4" s="17"/>
      <c r="L4" s="18"/>
      <c r="M4" s="18"/>
      <c r="N4" s="18"/>
      <c r="O4" s="18"/>
    </row>
    <row r="5" spans="1:15" ht="20.25" thickTop="1" thickBot="1" x14ac:dyDescent="0.3">
      <c r="A5" s="45" t="s">
        <v>0</v>
      </c>
      <c r="B5" s="46"/>
      <c r="C5" s="46"/>
      <c r="D5" s="20"/>
      <c r="E5" s="18">
        <f>INDEX(Лист1!$D$2:$P$17,MATCH(Лист2!$A5,Лист1!$A$2:$A$17,0),MATCH(Лист2!$E$1,Лист1!$D$1:$P$1,0)-1)</f>
        <v>66041</v>
      </c>
      <c r="F5" s="18">
        <f>INDEX(Лист1!$D$2:$P$17,MATCH(Лист2!$A5,Лист1!$A$2:$A$17,0),MATCH(Лист2!$E$1,Лист1!$D$1:$P$1,0))</f>
        <v>66041</v>
      </c>
      <c r="G5" s="17"/>
      <c r="H5" s="17"/>
      <c r="I5" s="17"/>
      <c r="J5" s="18"/>
      <c r="K5" s="17"/>
      <c r="L5" s="18"/>
      <c r="M5" s="18"/>
      <c r="N5" s="21"/>
      <c r="O5" s="22"/>
    </row>
    <row r="6" spans="1:15" ht="20.25" thickTop="1" thickBot="1" x14ac:dyDescent="0.3">
      <c r="A6" s="45" t="s">
        <v>1</v>
      </c>
      <c r="B6" s="46"/>
      <c r="C6" s="46"/>
      <c r="D6" s="20"/>
      <c r="E6" s="18">
        <f>INDEX(Лист1!$D$2:$P$17,MATCH(Лист2!$A6,Лист1!$A$2:$A$17,0),MATCH(Лист2!$E$1,Лист1!$D$1:$P$1,0)-1)</f>
        <v>62576</v>
      </c>
      <c r="F6" s="18">
        <f>INDEX(Лист1!$D$2:$P$17,MATCH(Лист2!$A6,Лист1!$A$2:$A$17,0),MATCH(Лист2!$E$1,Лист1!$D$1:$P$1,0))</f>
        <v>62576</v>
      </c>
      <c r="G6" s="17"/>
      <c r="H6" s="17"/>
      <c r="I6" s="17"/>
      <c r="J6" s="18"/>
      <c r="K6" s="17"/>
      <c r="L6" s="18"/>
      <c r="M6" s="18"/>
      <c r="N6" s="21"/>
      <c r="O6" s="23"/>
    </row>
    <row r="7" spans="1:15" ht="20.25" thickTop="1" thickBot="1" x14ac:dyDescent="0.3">
      <c r="A7" s="45" t="s">
        <v>2</v>
      </c>
      <c r="B7" s="46"/>
      <c r="C7" s="46"/>
      <c r="D7" s="20"/>
      <c r="E7" s="18">
        <f>INDEX(Лист1!$D$2:$P$17,MATCH(Лист2!$A7,Лист1!$A$2:$A$17,0),MATCH(Лист2!$E$1,Лист1!$D$1:$P$1,0)-1)</f>
        <v>68002</v>
      </c>
      <c r="F7" s="18">
        <f>INDEX(Лист1!$D$2:$P$17,MATCH(Лист2!$A7,Лист1!$A$2:$A$17,0),MATCH(Лист2!$E$1,Лист1!$D$1:$P$1,0))</f>
        <v>68002</v>
      </c>
      <c r="G7" s="21"/>
      <c r="H7" s="17"/>
      <c r="I7" s="25"/>
      <c r="J7" s="25"/>
      <c r="K7" s="17"/>
      <c r="L7" s="24"/>
      <c r="M7" s="24"/>
      <c r="N7" s="21"/>
      <c r="O7" s="26"/>
    </row>
    <row r="8" spans="1:15" ht="20.25" thickTop="1" thickBot="1" x14ac:dyDescent="0.3">
      <c r="A8" s="45" t="s">
        <v>3</v>
      </c>
      <c r="B8" s="46"/>
      <c r="C8" s="46"/>
      <c r="D8" s="20"/>
      <c r="E8" s="18">
        <f>INDEX(Лист1!$D$2:$P$17,MATCH(Лист2!$A8,Лист1!$A$2:$A$17,0),MATCH(Лист2!$E$1,Лист1!$D$1:$P$1,0)-1)</f>
        <v>2787.76</v>
      </c>
      <c r="F8" s="18">
        <f>INDEX(Лист1!$D$2:$P$17,MATCH(Лист2!$A8,Лист1!$A$2:$A$17,0),MATCH(Лист2!$E$1,Лист1!$D$1:$P$1,0))</f>
        <v>2892</v>
      </c>
      <c r="G8" s="21"/>
      <c r="H8" s="28"/>
      <c r="I8" s="25"/>
      <c r="J8" s="25"/>
      <c r="K8" s="28"/>
      <c r="L8" s="24"/>
      <c r="M8" s="24"/>
      <c r="N8" s="21"/>
      <c r="O8" s="29"/>
    </row>
    <row r="9" spans="1:15" ht="20.25" thickTop="1" thickBot="1" x14ac:dyDescent="0.3">
      <c r="A9" s="45" t="s">
        <v>4</v>
      </c>
      <c r="B9" s="46"/>
      <c r="C9" s="46"/>
      <c r="D9" s="20"/>
      <c r="E9" s="18">
        <f>INDEX(Лист1!$D$2:$P$17,MATCH(Лист2!$A9,Лист1!$A$2:$A$17,0),MATCH(Лист2!$E$1,Лист1!$D$1:$P$1,0)-1)</f>
        <v>85868</v>
      </c>
      <c r="F9" s="18">
        <f>INDEX(Лист1!$D$2:$P$17,MATCH(Лист2!$A9,Лист1!$A$2:$A$17,0),MATCH(Лист2!$E$1,Лист1!$D$1:$P$1,0))</f>
        <v>85868</v>
      </c>
      <c r="G9" s="21"/>
      <c r="H9" s="17"/>
      <c r="I9" s="25"/>
      <c r="J9" s="25"/>
      <c r="K9" s="17"/>
      <c r="L9" s="24"/>
      <c r="M9" s="24"/>
      <c r="N9" s="21"/>
      <c r="O9" s="29"/>
    </row>
    <row r="10" spans="1:15" ht="20.25" thickTop="1" thickBot="1" x14ac:dyDescent="0.3">
      <c r="A10" s="45" t="s">
        <v>5</v>
      </c>
      <c r="B10" s="46"/>
      <c r="C10" s="46"/>
      <c r="D10" s="20"/>
      <c r="E10" s="18">
        <f>INDEX(Лист1!$D$2:$P$17,MATCH(Лист2!$A10,Лист1!$A$2:$A$17,0),MATCH(Лист2!$E$1,Лист1!$D$1:$P$1,0)-1)</f>
        <v>86800</v>
      </c>
      <c r="F10" s="18">
        <f>INDEX(Лист1!$D$2:$P$17,MATCH(Лист2!$A10,Лист1!$A$2:$A$17,0),MATCH(Лист2!$E$1,Лист1!$D$1:$P$1,0))</f>
        <v>87763</v>
      </c>
      <c r="G10" s="21"/>
      <c r="H10" s="17"/>
      <c r="I10" s="25"/>
      <c r="J10" s="25"/>
      <c r="K10" s="17"/>
      <c r="L10" s="27"/>
      <c r="M10" s="27"/>
      <c r="N10" s="21"/>
      <c r="O10" s="29"/>
    </row>
    <row r="11" spans="1:15" ht="20.25" thickTop="1" thickBot="1" x14ac:dyDescent="0.3">
      <c r="A11" s="45" t="s">
        <v>6</v>
      </c>
      <c r="B11" s="46"/>
      <c r="C11" s="46"/>
      <c r="D11" s="20"/>
      <c r="E11" s="18">
        <f>INDEX(Лист1!$D$2:$P$17,MATCH(Лист2!$A11,Лист1!$A$2:$A$17,0),MATCH(Лист2!$E$1,Лист1!$D$1:$P$1,0)-1)</f>
        <v>85953</v>
      </c>
      <c r="F11" s="18">
        <f>INDEX(Лист1!$D$2:$P$17,MATCH(Лист2!$A11,Лист1!$A$2:$A$17,0),MATCH(Лист2!$E$1,Лист1!$D$1:$P$1,0))</f>
        <v>87896</v>
      </c>
      <c r="G11" s="21"/>
      <c r="H11" s="17"/>
      <c r="I11" s="25"/>
      <c r="J11" s="25"/>
      <c r="K11" s="17"/>
      <c r="L11" s="24"/>
      <c r="M11" s="24"/>
      <c r="N11" s="21"/>
      <c r="O11" s="29"/>
    </row>
    <row r="12" spans="1:15" ht="20.25" thickTop="1" thickBot="1" x14ac:dyDescent="0.3">
      <c r="A12" s="45" t="s">
        <v>7</v>
      </c>
      <c r="B12" s="46"/>
      <c r="C12" s="46"/>
      <c r="D12" s="20"/>
      <c r="E12" s="18">
        <f>INDEX(Лист1!$D$2:$P$17,MATCH(Лист2!$A12,Лист1!$A$2:$A$17,0),MATCH(Лист2!$E$1,Лист1!$D$1:$P$1,0)-1)</f>
        <v>69869</v>
      </c>
      <c r="F12" s="18">
        <f>INDEX(Лист1!$D$2:$P$17,MATCH(Лист2!$A12,Лист1!$A$2:$A$17,0),MATCH(Лист2!$E$1,Лист1!$D$1:$P$1,0))</f>
        <v>70031</v>
      </c>
      <c r="G12" s="31"/>
      <c r="H12" s="17"/>
      <c r="I12" s="30"/>
      <c r="J12" s="32"/>
      <c r="K12" s="33"/>
      <c r="L12" s="30"/>
      <c r="M12" s="30"/>
      <c r="N12" s="31"/>
      <c r="O12" s="29"/>
    </row>
    <row r="13" spans="1:15" ht="20.25" thickTop="1" thickBot="1" x14ac:dyDescent="0.3">
      <c r="A13" s="45" t="s">
        <v>8</v>
      </c>
      <c r="B13" s="46"/>
      <c r="C13" s="46"/>
      <c r="D13" s="20"/>
      <c r="E13" s="18">
        <f>INDEX(Лист1!$D$2:$P$17,MATCH(Лист2!$A13,Лист1!$A$2:$A$17,0),MATCH(Лист2!$E$1,Лист1!$D$1:$P$1,0)-1)</f>
        <v>69785</v>
      </c>
      <c r="F13" s="18">
        <f>INDEX(Лист1!$D$2:$P$17,MATCH(Лист2!$A13,Лист1!$A$2:$A$17,0),MATCH(Лист2!$E$1,Лист1!$D$1:$P$1,0))</f>
        <v>69917</v>
      </c>
      <c r="G13" s="31"/>
      <c r="H13" s="17"/>
      <c r="I13" s="30"/>
      <c r="J13" s="32"/>
      <c r="K13" s="33"/>
      <c r="L13" s="30"/>
      <c r="M13" s="30"/>
      <c r="N13" s="31"/>
      <c r="O13" s="29"/>
    </row>
    <row r="14" spans="1:15" ht="20.25" thickTop="1" thickBot="1" x14ac:dyDescent="0.3">
      <c r="A14" s="45" t="s">
        <v>9</v>
      </c>
      <c r="B14" s="46"/>
      <c r="C14" s="46"/>
      <c r="D14" s="20"/>
      <c r="E14" s="18">
        <f>INDEX(Лист1!$D$2:$P$17,MATCH(Лист2!$A14,Лист1!$A$2:$A$17,0),MATCH(Лист2!$E$1,Лист1!$D$1:$P$1,0)-1)</f>
        <v>68736</v>
      </c>
      <c r="F14" s="18">
        <f>INDEX(Лист1!$D$2:$P$17,MATCH(Лист2!$A14,Лист1!$A$2:$A$17,0),MATCH(Лист2!$E$1,Лист1!$D$1:$P$1,0))</f>
        <v>68844</v>
      </c>
      <c r="G14" s="31"/>
      <c r="H14" s="17"/>
      <c r="I14" s="30"/>
      <c r="J14" s="32"/>
      <c r="K14" s="33"/>
      <c r="L14" s="30"/>
      <c r="M14" s="30"/>
      <c r="N14" s="31"/>
      <c r="O14" s="29"/>
    </row>
    <row r="15" spans="1:15" ht="20.25" thickTop="1" thickBot="1" x14ac:dyDescent="0.3">
      <c r="A15" s="45" t="s">
        <v>10</v>
      </c>
      <c r="B15" s="46"/>
      <c r="C15" s="46"/>
      <c r="D15" s="20"/>
      <c r="E15" s="18">
        <f>INDEX(Лист1!$D$2:$P$17,MATCH(Лист2!$A15,Лист1!$A$2:$A$17,0),MATCH(Лист2!$E$1,Лист1!$D$1:$P$1,0)-1)</f>
        <v>67919</v>
      </c>
      <c r="F15" s="18">
        <f>INDEX(Лист1!$D$2:$P$17,MATCH(Лист2!$A15,Лист1!$A$2:$A$17,0),MATCH(Лист2!$E$1,Лист1!$D$1:$P$1,0))</f>
        <v>67994</v>
      </c>
      <c r="G15" s="31"/>
      <c r="H15" s="17"/>
      <c r="I15" s="30"/>
      <c r="J15" s="32"/>
      <c r="K15" s="33"/>
      <c r="L15" s="30"/>
      <c r="M15" s="30"/>
      <c r="N15" s="31"/>
      <c r="O15" s="29"/>
    </row>
    <row r="16" spans="1:15" ht="20.25" thickTop="1" thickBot="1" x14ac:dyDescent="0.3">
      <c r="A16" s="45" t="s">
        <v>11</v>
      </c>
      <c r="B16" s="46"/>
      <c r="C16" s="46"/>
      <c r="D16" s="20"/>
      <c r="E16" s="18">
        <f>INDEX(Лист1!$D$2:$P$17,MATCH(Лист2!$A16,Лист1!$A$2:$A$17,0),MATCH(Лист2!$E$1,Лист1!$D$1:$P$1,0)-1)</f>
        <v>81790</v>
      </c>
      <c r="F16" s="18">
        <f>INDEX(Лист1!$D$2:$P$17,MATCH(Лист2!$A16,Лист1!$A$2:$A$17,0),MATCH(Лист2!$E$1,Лист1!$D$1:$P$1,0))</f>
        <v>81790</v>
      </c>
      <c r="G16" s="21"/>
      <c r="H16" s="17"/>
      <c r="I16" s="25"/>
      <c r="J16" s="25"/>
      <c r="K16" s="17"/>
      <c r="L16" s="24"/>
      <c r="M16" s="24"/>
      <c r="N16" s="21"/>
      <c r="O16" s="29"/>
    </row>
    <row r="17" spans="1:15" ht="20.25" thickTop="1" thickBot="1" x14ac:dyDescent="0.3">
      <c r="A17" s="45" t="s">
        <v>12</v>
      </c>
      <c r="B17" s="46"/>
      <c r="C17" s="46"/>
      <c r="D17" s="20"/>
      <c r="E17" s="18">
        <f>INDEX(Лист1!$D$2:$P$17,MATCH(Лист2!$A17,Лист1!$A$2:$A$17,0),MATCH(Лист2!$E$1,Лист1!$D$1:$P$1,0)-1)</f>
        <v>63573</v>
      </c>
      <c r="F17" s="18">
        <f>INDEX(Лист1!$D$2:$P$17,MATCH(Лист2!$A17,Лист1!$A$2:$A$17,0),MATCH(Лист2!$E$1,Лист1!$D$1:$P$1,0))</f>
        <v>63573</v>
      </c>
      <c r="G17" s="17"/>
      <c r="H17" s="17"/>
      <c r="I17" s="17"/>
      <c r="J17" s="18"/>
      <c r="K17" s="17"/>
      <c r="L17" s="18"/>
      <c r="M17" s="18"/>
      <c r="N17" s="21"/>
      <c r="O17" s="29"/>
    </row>
    <row r="18" spans="1:15" ht="20.25" thickTop="1" thickBot="1" x14ac:dyDescent="0.3">
      <c r="A18" s="45" t="s">
        <v>13</v>
      </c>
      <c r="B18" s="46"/>
      <c r="C18" s="46"/>
      <c r="D18" s="20"/>
      <c r="E18" s="18">
        <f>INDEX(Лист1!$D$2:$P$17,MATCH(Лист2!$A18,Лист1!$A$2:$A$17,0),MATCH(Лист2!$E$1,Лист1!$D$1:$P$1,0)-1)</f>
        <v>60149</v>
      </c>
      <c r="F18" s="18">
        <f>INDEX(Лист1!$D$2:$P$17,MATCH(Лист2!$A18,Лист1!$A$2:$A$17,0),MATCH(Лист2!$E$1,Лист1!$D$1:$P$1,0))</f>
        <v>60821</v>
      </c>
      <c r="G18" s="17"/>
      <c r="H18" s="17"/>
      <c r="I18" s="17"/>
      <c r="J18" s="18"/>
      <c r="K18" s="17"/>
      <c r="L18" s="18"/>
      <c r="M18" s="18"/>
      <c r="N18" s="21"/>
      <c r="O18" s="29"/>
    </row>
    <row r="19" spans="1:15" ht="20.25" thickTop="1" thickBot="1" x14ac:dyDescent="0.3">
      <c r="A19" s="45" t="s">
        <v>14</v>
      </c>
      <c r="B19" s="46"/>
      <c r="C19" s="46"/>
      <c r="D19" s="20"/>
      <c r="E19" s="18">
        <f>INDEX(Лист1!$D$2:$P$17,MATCH(Лист2!$A19,Лист1!$A$2:$A$17,0),MATCH(Лист2!$E$1,Лист1!$D$1:$P$1,0)-1)</f>
        <v>62660</v>
      </c>
      <c r="F19" s="18">
        <f>INDEX(Лист1!$D$2:$P$17,MATCH(Лист2!$A19,Лист1!$A$2:$A$17,0),MATCH(Лист2!$E$1,Лист1!$D$1:$P$1,0))</f>
        <v>62660</v>
      </c>
      <c r="G19" s="17"/>
      <c r="H19" s="17"/>
      <c r="I19" s="17"/>
      <c r="J19" s="18"/>
      <c r="K19" s="17"/>
      <c r="L19" s="18"/>
      <c r="M19" s="18"/>
      <c r="N19" s="21"/>
      <c r="O19" s="29"/>
    </row>
    <row r="20" spans="1:15" ht="19.5" thickTop="1" x14ac:dyDescent="0.25">
      <c r="A20" s="45" t="s">
        <v>15</v>
      </c>
      <c r="B20" s="46"/>
      <c r="C20" s="46"/>
      <c r="D20" s="20"/>
      <c r="E20" s="18">
        <f>INDEX(Лист1!$D$2:$P$17,MATCH(Лист2!$A20,Лист1!$A$2:$A$17,0),MATCH(Лист2!$E$1,Лист1!$D$1:$P$1,0)-1)</f>
        <v>43409</v>
      </c>
      <c r="F20" s="18">
        <f>INDEX(Лист1!$D$2:$P$17,MATCH(Лист2!$A20,Лист1!$A$2:$A$17,0),MATCH(Лист2!$E$1,Лист1!$D$1:$P$1,0))</f>
        <v>43409</v>
      </c>
      <c r="G20" s="17"/>
      <c r="H20" s="17"/>
      <c r="I20" s="34"/>
      <c r="J20" s="34"/>
      <c r="K20" s="17"/>
      <c r="L20" s="35"/>
      <c r="M20" s="35"/>
      <c r="N20" s="21"/>
      <c r="O20" s="36"/>
    </row>
    <row r="21" spans="1:15" x14ac:dyDescent="0.25">
      <c r="A21" s="37"/>
      <c r="B21" s="37"/>
      <c r="C21" s="38"/>
      <c r="D21" s="37"/>
      <c r="E21" s="39"/>
      <c r="F21" s="40"/>
      <c r="G21" s="37"/>
      <c r="H21" s="41"/>
      <c r="I21" s="41"/>
      <c r="J21" s="41"/>
      <c r="K21" s="42"/>
      <c r="L21" s="37"/>
      <c r="M21" s="37"/>
      <c r="N21" s="43"/>
      <c r="O21" s="44"/>
    </row>
  </sheetData>
  <dataValidations count="1">
    <dataValidation type="list" allowBlank="1" showInputMessage="1" showErrorMessage="1" sqref="E1">
      <formula1>"Январь, Февраль, Март, Апрель, Май, Июнь, Июль, Август, Сентябрь, Октябрь, Ноябрь, Декабрь"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2017-07-27T04:21:01Z</dcterms:modified>
</cp:coreProperties>
</file>