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330" activeTab="2"/>
  </bookViews>
  <sheets>
    <sheet name="Этаж1" sheetId="1" r:id="rId1"/>
    <sheet name="Этаж2" sheetId="2" r:id="rId2"/>
    <sheet name="Статистика" sheetId="30" r:id="rId3"/>
  </sheets>
  <definedNames>
    <definedName name="_xlnm._FilterDatabase" localSheetId="0" hidden="1">Этаж1!$A$1:$N$1</definedName>
    <definedName name="_xlnm._FilterDatabase" localSheetId="1" hidden="1">Этаж2!$A$1:$N$1</definedName>
  </definedNames>
  <calcPr calcId="152511"/>
</workbook>
</file>

<file path=xl/calcChain.xml><?xml version="1.0" encoding="utf-8"?>
<calcChain xmlns="http://schemas.openxmlformats.org/spreadsheetml/2006/main">
  <c r="E5" i="30" l="1"/>
  <c r="F11" i="30"/>
  <c r="E11" i="30"/>
  <c r="C11" i="30"/>
  <c r="F10" i="30"/>
  <c r="E10" i="30"/>
  <c r="C10" i="30"/>
  <c r="F9" i="30"/>
  <c r="E9" i="30"/>
  <c r="C9" i="30"/>
  <c r="D9" i="30" s="1"/>
  <c r="D11" i="30"/>
  <c r="D10" i="30"/>
  <c r="E6" i="30"/>
  <c r="F6" i="30"/>
  <c r="E7" i="30"/>
  <c r="F7" i="30"/>
  <c r="F5" i="30"/>
  <c r="C5" i="30"/>
  <c r="C6" i="30"/>
  <c r="C7" i="30"/>
  <c r="D7" i="30" l="1"/>
  <c r="D6" i="30"/>
  <c r="D5" i="30"/>
  <c r="B2" i="2"/>
  <c r="B3" i="2"/>
  <c r="B4" i="2"/>
  <c r="C3" i="2" l="1"/>
  <c r="B4" i="1"/>
  <c r="B3" i="1" s="1"/>
  <c r="C4" i="2"/>
  <c r="C2" i="2"/>
  <c r="C4" i="1"/>
  <c r="C2" i="1"/>
  <c r="B2" i="1"/>
  <c r="C3" i="1" l="1"/>
</calcChain>
</file>

<file path=xl/sharedStrings.xml><?xml version="1.0" encoding="utf-8"?>
<sst xmlns="http://schemas.openxmlformats.org/spreadsheetml/2006/main" count="161" uniqueCount="87">
  <si>
    <t>Код Р.М.</t>
  </si>
  <si>
    <t>Подразделение</t>
  </si>
  <si>
    <t>З/С</t>
  </si>
  <si>
    <t>Пол</t>
  </si>
  <si>
    <t>Штат</t>
  </si>
  <si>
    <t>Декрет</t>
  </si>
  <si>
    <t>N-2</t>
  </si>
  <si>
    <t>Переговорная</t>
  </si>
  <si>
    <t>Тип</t>
  </si>
  <si>
    <t>Вакансия</t>
  </si>
  <si>
    <t>мужской</t>
  </si>
  <si>
    <t xml:space="preserve">Вакансия </t>
  </si>
  <si>
    <t xml:space="preserve">Прим. </t>
  </si>
  <si>
    <t>3) в графе "Штат" проставляется "Ш" - для обозначения штатного сотрудника, "А" - для сотрудника аутсорсинговой компании</t>
  </si>
  <si>
    <t xml:space="preserve">Дополнения </t>
  </si>
  <si>
    <t>1) * буква "V"  проставляется в графе "Прим" в  строках напротив свободных мест</t>
  </si>
  <si>
    <t>2) в графе "Тип" проставляется "А" - для обозначения ассистента, "N-1", "N-2" для руководителя в завсисмости от типа (директор, линейный руководитель)</t>
  </si>
  <si>
    <t xml:space="preserve">5) В случае открытой вакансии, но необходимости учета рабочего места, в строке  ФИО  проставляется слово "вакансия" </t>
  </si>
  <si>
    <t>№ 
п/п</t>
  </si>
  <si>
    <t>ФИО</t>
  </si>
  <si>
    <t>V</t>
  </si>
  <si>
    <t>OR_02_001</t>
  </si>
  <si>
    <t>OR_02_002</t>
  </si>
  <si>
    <t>OR_02_003</t>
  </si>
  <si>
    <t>OR_02_004</t>
  </si>
  <si>
    <t>OR_02_005</t>
  </si>
  <si>
    <t>OR_02_006</t>
  </si>
  <si>
    <t>OR_02_007</t>
  </si>
  <si>
    <t>OR_02_01P</t>
  </si>
  <si>
    <t>4) в графе "Декрет" проставляется "Д" - для сотрудниц, находящихся в декрете, в случае если их должность никто не замещает</t>
  </si>
  <si>
    <t xml:space="preserve">Свободное место </t>
  </si>
  <si>
    <t>OR_01_01P</t>
  </si>
  <si>
    <t xml:space="preserve">Переговорная </t>
  </si>
  <si>
    <t>Итого РМ:</t>
  </si>
  <si>
    <t>Итого переговорных:</t>
  </si>
  <si>
    <t>OR _01_001</t>
  </si>
  <si>
    <t>OR _01_002</t>
  </si>
  <si>
    <t>OR _01_003</t>
  </si>
  <si>
    <t>OR _01_004</t>
  </si>
  <si>
    <t>OR _01_005</t>
  </si>
  <si>
    <t>OR _01_006</t>
  </si>
  <si>
    <t>OR _01_007</t>
  </si>
  <si>
    <t>OR _01_008</t>
  </si>
  <si>
    <t>Свободных мест:</t>
  </si>
  <si>
    <t xml:space="preserve">Диспетчерская </t>
  </si>
  <si>
    <t>Руководитель (Р)</t>
  </si>
  <si>
    <t>Р</t>
  </si>
  <si>
    <t xml:space="preserve">Отдел </t>
  </si>
  <si>
    <t>R</t>
  </si>
  <si>
    <t>P</t>
  </si>
  <si>
    <t>После перепланировок</t>
  </si>
  <si>
    <t xml:space="preserve">После перепланировок </t>
  </si>
  <si>
    <t>OR_01_02P</t>
  </si>
  <si>
    <t>OR_01_03P</t>
  </si>
  <si>
    <t xml:space="preserve">Подразделение </t>
  </si>
  <si>
    <t>Смирнова Татьяна</t>
  </si>
  <si>
    <t>Мониторинг</t>
  </si>
  <si>
    <t xml:space="preserve">Административная функция </t>
  </si>
  <si>
    <t xml:space="preserve">Экспедиция </t>
  </si>
  <si>
    <t xml:space="preserve">Рабочих мест </t>
  </si>
  <si>
    <t xml:space="preserve">Из них </t>
  </si>
  <si>
    <t xml:space="preserve">Вакансии </t>
  </si>
  <si>
    <t xml:space="preserve">Свободные </t>
  </si>
  <si>
    <t xml:space="preserve">Тип кабинета </t>
  </si>
  <si>
    <t xml:space="preserve">Количество </t>
  </si>
  <si>
    <t xml:space="preserve">Административная </t>
  </si>
  <si>
    <t>Всего 
выделено</t>
  </si>
  <si>
    <t>занято</t>
  </si>
  <si>
    <t xml:space="preserve">Административная функция СТФ </t>
  </si>
  <si>
    <t xml:space="preserve">Мастикова Анастасия </t>
  </si>
  <si>
    <t xml:space="preserve">Охрана </t>
  </si>
  <si>
    <t>Ресепшн</t>
  </si>
  <si>
    <t xml:space="preserve">Миронова Ольга </t>
  </si>
  <si>
    <t xml:space="preserve">Губарев Юрий Петрович </t>
  </si>
  <si>
    <t xml:space="preserve">Никонов Олег </t>
  </si>
  <si>
    <t xml:space="preserve">Фролова Татьяна Михайловна </t>
  </si>
  <si>
    <t>OR_02_008</t>
  </si>
  <si>
    <t xml:space="preserve">Никонова Ольга Ивановна </t>
  </si>
  <si>
    <t xml:space="preserve">Безопасность </t>
  </si>
  <si>
    <t xml:space="preserve">Ахряпкин Дмитрий </t>
  </si>
  <si>
    <t>Свирин Олег</t>
  </si>
  <si>
    <t xml:space="preserve">Экспедииция </t>
  </si>
  <si>
    <t xml:space="preserve">1 этаж </t>
  </si>
  <si>
    <t xml:space="preserve">2 этаж </t>
  </si>
  <si>
    <t xml:space="preserve">Пархоменко Станислав Ивановч </t>
  </si>
  <si>
    <t xml:space="preserve">Пискунова Олеся </t>
  </si>
  <si>
    <t>Кабинетов в области отдела/подразделения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</si>
</sst>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9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/>
    <xf numFmtId="0" fontId="2" fillId="7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" xfId="0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0" fillId="8" borderId="2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ill="1" applyBorder="1"/>
    <xf numFmtId="0" fontId="0" fillId="0" borderId="1" xfId="0" applyBorder="1" applyAlignment="1">
      <alignment horizontal="center"/>
    </xf>
    <xf numFmtId="0" fontId="2" fillId="9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colors>
    <mruColors>
      <color rgb="FFFFFF99"/>
      <color rgb="FFFFFF66"/>
      <color rgb="FF2EF2ED"/>
      <color rgb="FF996600"/>
      <color rgb="FFCC6600"/>
      <color rgb="FFCC99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  <pageSetUpPr fitToPage="1"/>
  </sheetPr>
  <dimension ref="A1:O15"/>
  <sheetViews>
    <sheetView workbookViewId="0">
      <selection activeCell="G6" sqref="G6"/>
    </sheetView>
  </sheetViews>
  <sheetFormatPr defaultRowHeight="15" x14ac:dyDescent="0.25"/>
  <cols>
    <col min="1" max="1" width="12.5703125" style="25" customWidth="1"/>
    <col min="2" max="2" width="14.85546875" style="30" customWidth="1"/>
    <col min="3" max="3" width="15.28515625" style="25" customWidth="1"/>
    <col min="4" max="4" width="25.28515625" style="25" customWidth="1"/>
    <col min="5" max="5" width="15.85546875" style="25" customWidth="1"/>
    <col min="6" max="6" width="17.7109375" style="32" customWidth="1"/>
    <col min="7" max="8" width="17.85546875" style="25" customWidth="1"/>
    <col min="9" max="9" width="6.28515625" style="25" customWidth="1"/>
    <col min="10" max="10" width="7.85546875" style="25" customWidth="1"/>
    <col min="11" max="13" width="9.140625" style="17"/>
    <col min="14" max="14" width="11.28515625" style="17" customWidth="1"/>
    <col min="15" max="15" width="37.28515625" style="17" customWidth="1"/>
    <col min="16" max="16384" width="9.140625" style="23"/>
  </cols>
  <sheetData>
    <row r="1" spans="1:15" ht="24" x14ac:dyDescent="0.25">
      <c r="A1" s="6" t="s">
        <v>18</v>
      </c>
      <c r="B1" s="6" t="s">
        <v>50</v>
      </c>
      <c r="C1" s="6" t="s">
        <v>0</v>
      </c>
      <c r="D1" s="6" t="s">
        <v>19</v>
      </c>
      <c r="E1" s="6" t="s">
        <v>3</v>
      </c>
      <c r="F1" s="6" t="s">
        <v>47</v>
      </c>
      <c r="G1" s="6" t="s">
        <v>1</v>
      </c>
      <c r="H1" s="6" t="s">
        <v>45</v>
      </c>
      <c r="I1" s="6" t="s">
        <v>8</v>
      </c>
      <c r="J1" s="6" t="s">
        <v>4</v>
      </c>
      <c r="K1" s="6" t="s">
        <v>2</v>
      </c>
      <c r="L1" s="6" t="s">
        <v>5</v>
      </c>
      <c r="M1" s="6" t="s">
        <v>7</v>
      </c>
      <c r="N1" s="7" t="s">
        <v>12</v>
      </c>
      <c r="O1" s="13" t="s">
        <v>14</v>
      </c>
    </row>
    <row r="2" spans="1:15" x14ac:dyDescent="0.25">
      <c r="A2" s="20" t="s">
        <v>33</v>
      </c>
      <c r="B2" s="20">
        <f>COUNTIF(B5:B9927,"R")</f>
        <v>8</v>
      </c>
      <c r="C2" s="20">
        <f>COUNTIFS(C5:C9995,"&lt;&gt;*P",C5:C9995,"&lt;&gt;")</f>
        <v>8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2"/>
    </row>
    <row r="3" spans="1:15" ht="24" x14ac:dyDescent="0.25">
      <c r="A3" s="20" t="s">
        <v>34</v>
      </c>
      <c r="B3" s="20">
        <f>COUNTIF(B4:B9994,"*P")</f>
        <v>3</v>
      </c>
      <c r="C3" s="20">
        <f>COUNTIF(C4:C9994,"*P")</f>
        <v>3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O3" s="22"/>
    </row>
    <row r="4" spans="1:15" ht="24" x14ac:dyDescent="0.25">
      <c r="A4" s="20" t="s">
        <v>43</v>
      </c>
      <c r="B4" s="20">
        <f>COUNTIFS(B5:B9994,"&lt;&gt;*P",C5:C9994,"Своб*мес*")</f>
        <v>0</v>
      </c>
      <c r="C4" s="20">
        <f>COUNTIFS(C5:C9994,"&lt;&gt;*P",D5:D9994,"Своб*мес*")</f>
        <v>0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  <c r="O4" s="22"/>
    </row>
    <row r="5" spans="1:15" ht="24" x14ac:dyDescent="0.25">
      <c r="A5" s="1">
        <v>1</v>
      </c>
      <c r="B5" s="1" t="s">
        <v>48</v>
      </c>
      <c r="C5" s="1" t="s">
        <v>35</v>
      </c>
      <c r="D5" s="4" t="s">
        <v>73</v>
      </c>
      <c r="E5" s="15"/>
      <c r="F5" s="37" t="s">
        <v>70</v>
      </c>
      <c r="G5" s="1"/>
      <c r="H5" s="1"/>
      <c r="I5" s="15"/>
      <c r="J5" s="15"/>
      <c r="K5" s="15"/>
      <c r="L5" s="15"/>
      <c r="M5" s="15"/>
      <c r="N5" s="24"/>
      <c r="O5" s="2" t="s">
        <v>15</v>
      </c>
    </row>
    <row r="6" spans="1:15" ht="48" x14ac:dyDescent="0.25">
      <c r="A6" s="27">
        <v>2</v>
      </c>
      <c r="B6" s="27" t="s">
        <v>48</v>
      </c>
      <c r="C6" s="27" t="s">
        <v>36</v>
      </c>
      <c r="D6" s="12" t="s">
        <v>9</v>
      </c>
      <c r="E6" s="58"/>
      <c r="F6" s="27" t="s">
        <v>70</v>
      </c>
      <c r="G6" s="27"/>
      <c r="H6" s="27"/>
      <c r="I6" s="58"/>
      <c r="J6" s="58"/>
      <c r="K6" s="58"/>
      <c r="L6" s="58"/>
      <c r="M6" s="58"/>
      <c r="N6" s="59" t="s">
        <v>20</v>
      </c>
      <c r="O6" s="2" t="s">
        <v>16</v>
      </c>
    </row>
    <row r="7" spans="1:15" ht="36" x14ac:dyDescent="0.25">
      <c r="A7" s="1">
        <v>3</v>
      </c>
      <c r="B7" s="1" t="s">
        <v>48</v>
      </c>
      <c r="C7" s="1" t="s">
        <v>37</v>
      </c>
      <c r="D7" s="4" t="s">
        <v>74</v>
      </c>
      <c r="E7" s="15"/>
      <c r="F7" s="37" t="s">
        <v>70</v>
      </c>
      <c r="G7" s="1"/>
      <c r="H7" s="1"/>
      <c r="I7" s="15"/>
      <c r="J7" s="15"/>
      <c r="K7" s="15"/>
      <c r="L7" s="15"/>
      <c r="M7" s="15"/>
      <c r="N7" s="24"/>
      <c r="O7" s="2" t="s">
        <v>13</v>
      </c>
    </row>
    <row r="8" spans="1:15" ht="36" x14ac:dyDescent="0.25">
      <c r="A8" s="27">
        <v>4</v>
      </c>
      <c r="B8" s="27" t="s">
        <v>48</v>
      </c>
      <c r="C8" s="27" t="s">
        <v>38</v>
      </c>
      <c r="D8" s="27" t="s">
        <v>9</v>
      </c>
      <c r="E8" s="27"/>
      <c r="F8" s="12" t="s">
        <v>57</v>
      </c>
      <c r="G8" s="27" t="s">
        <v>71</v>
      </c>
      <c r="H8" s="27"/>
      <c r="I8" s="27"/>
      <c r="J8" s="58"/>
      <c r="K8" s="27"/>
      <c r="L8" s="27"/>
      <c r="M8" s="27"/>
      <c r="N8" s="59" t="s">
        <v>20</v>
      </c>
      <c r="O8" s="2" t="s">
        <v>29</v>
      </c>
    </row>
    <row r="9" spans="1:15" ht="51" customHeight="1" x14ac:dyDescent="0.25">
      <c r="A9" s="27">
        <v>5</v>
      </c>
      <c r="B9" s="27" t="s">
        <v>48</v>
      </c>
      <c r="C9" s="27" t="s">
        <v>39</v>
      </c>
      <c r="D9" s="27" t="s">
        <v>9</v>
      </c>
      <c r="E9" s="27"/>
      <c r="F9" s="12" t="s">
        <v>57</v>
      </c>
      <c r="G9" s="27" t="s">
        <v>71</v>
      </c>
      <c r="H9" s="27"/>
      <c r="I9" s="27"/>
      <c r="J9" s="58"/>
      <c r="K9" s="27"/>
      <c r="L9" s="27"/>
      <c r="M9" s="27"/>
      <c r="N9" s="59" t="s">
        <v>20</v>
      </c>
      <c r="O9" s="16" t="s">
        <v>17</v>
      </c>
    </row>
    <row r="10" spans="1:15" ht="34.5" customHeight="1" x14ac:dyDescent="0.25">
      <c r="A10" s="1">
        <v>6</v>
      </c>
      <c r="B10" s="1" t="s">
        <v>48</v>
      </c>
      <c r="C10" s="1" t="s">
        <v>40</v>
      </c>
      <c r="D10" s="1" t="s">
        <v>55</v>
      </c>
      <c r="E10" s="1"/>
      <c r="F10" s="36" t="s">
        <v>57</v>
      </c>
      <c r="G10" s="37" t="s">
        <v>71</v>
      </c>
      <c r="H10" s="1"/>
      <c r="I10" s="1"/>
      <c r="J10" s="15"/>
      <c r="K10" s="1"/>
      <c r="L10" s="1"/>
      <c r="M10" s="1"/>
      <c r="N10" s="37"/>
    </row>
    <row r="11" spans="1:15" ht="36" customHeight="1" x14ac:dyDescent="0.25">
      <c r="A11" s="1">
        <v>7</v>
      </c>
      <c r="B11" s="1" t="s">
        <v>48</v>
      </c>
      <c r="C11" s="1" t="s">
        <v>41</v>
      </c>
      <c r="D11" s="36" t="s">
        <v>72</v>
      </c>
      <c r="E11" s="1"/>
      <c r="F11" s="36" t="s">
        <v>57</v>
      </c>
      <c r="G11" s="2" t="s">
        <v>58</v>
      </c>
      <c r="H11" s="2"/>
      <c r="I11" s="1"/>
      <c r="J11" s="15"/>
      <c r="K11" s="1"/>
      <c r="L11" s="1"/>
      <c r="M11" s="1"/>
      <c r="N11" s="1"/>
      <c r="O11" s="25"/>
    </row>
    <row r="12" spans="1:15" ht="38.25" customHeight="1" x14ac:dyDescent="0.25">
      <c r="A12" s="1">
        <v>8</v>
      </c>
      <c r="B12" s="1" t="s">
        <v>48</v>
      </c>
      <c r="C12" s="1" t="s">
        <v>42</v>
      </c>
      <c r="D12" s="1" t="s">
        <v>69</v>
      </c>
      <c r="E12" s="1"/>
      <c r="F12" s="36" t="s">
        <v>68</v>
      </c>
      <c r="G12" s="36" t="s">
        <v>58</v>
      </c>
      <c r="H12" s="2"/>
      <c r="I12" s="1"/>
      <c r="J12" s="15"/>
      <c r="K12" s="1"/>
      <c r="L12" s="1"/>
      <c r="M12" s="1"/>
      <c r="N12" s="1"/>
    </row>
    <row r="13" spans="1:15" x14ac:dyDescent="0.25">
      <c r="A13" s="1">
        <v>15</v>
      </c>
      <c r="B13" s="1" t="s">
        <v>49</v>
      </c>
      <c r="C13" s="19" t="s">
        <v>31</v>
      </c>
      <c r="D13" s="1"/>
      <c r="E13" s="1"/>
      <c r="F13" s="36"/>
      <c r="G13" s="2" t="s">
        <v>32</v>
      </c>
      <c r="H13" s="2"/>
      <c r="I13" s="1"/>
      <c r="J13" s="1"/>
      <c r="K13" s="1"/>
      <c r="L13" s="1"/>
      <c r="M13" s="1"/>
      <c r="N13" s="1"/>
    </row>
    <row r="14" spans="1:15" x14ac:dyDescent="0.25">
      <c r="A14" s="1">
        <v>15</v>
      </c>
      <c r="B14" s="1" t="s">
        <v>49</v>
      </c>
      <c r="C14" s="19" t="s">
        <v>52</v>
      </c>
      <c r="D14" s="1"/>
      <c r="E14" s="1"/>
      <c r="F14" s="36"/>
      <c r="G14" s="2" t="s">
        <v>32</v>
      </c>
      <c r="H14" s="1"/>
      <c r="I14" s="1"/>
      <c r="J14" s="1"/>
      <c r="K14" s="1"/>
      <c r="L14" s="1"/>
      <c r="M14" s="1"/>
      <c r="N14" s="1"/>
    </row>
    <row r="15" spans="1:15" x14ac:dyDescent="0.25">
      <c r="A15" s="1">
        <v>15</v>
      </c>
      <c r="B15" s="1" t="s">
        <v>49</v>
      </c>
      <c r="C15" s="19" t="s">
        <v>53</v>
      </c>
      <c r="D15" s="1"/>
      <c r="E15" s="1"/>
      <c r="F15" s="36"/>
      <c r="G15" s="2" t="s">
        <v>32</v>
      </c>
      <c r="H15" s="1"/>
      <c r="I15" s="1"/>
      <c r="J15" s="1"/>
      <c r="K15" s="1"/>
      <c r="L15" s="1"/>
      <c r="M15" s="1"/>
      <c r="N15" s="1"/>
    </row>
  </sheetData>
  <autoFilter ref="A1:N1"/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  <pageSetUpPr fitToPage="1"/>
  </sheetPr>
  <dimension ref="A1:O15"/>
  <sheetViews>
    <sheetView workbookViewId="0">
      <pane ySplit="1" topLeftCell="A2" activePane="bottomLeft" state="frozen"/>
      <selection pane="bottomLeft" activeCell="O19" sqref="O19"/>
    </sheetView>
  </sheetViews>
  <sheetFormatPr defaultRowHeight="15" x14ac:dyDescent="0.25"/>
  <cols>
    <col min="1" max="2" width="13" style="8" customWidth="1"/>
    <col min="3" max="3" width="11.85546875" style="8" customWidth="1"/>
    <col min="4" max="4" width="27.140625" style="8" customWidth="1"/>
    <col min="5" max="5" width="15.85546875" style="8" customWidth="1"/>
    <col min="6" max="6" width="17.7109375" style="8" customWidth="1"/>
    <col min="7" max="7" width="14.5703125" style="8" customWidth="1"/>
    <col min="8" max="8" width="17.85546875" style="25" customWidth="1"/>
    <col min="9" max="10" width="6.28515625" style="8" customWidth="1"/>
    <col min="11" max="12" width="9.140625" style="8"/>
    <col min="13" max="13" width="12.140625" style="8" customWidth="1"/>
    <col min="14" max="14" width="17.140625" style="8" customWidth="1"/>
    <col min="15" max="15" width="37.28515625" style="5" customWidth="1"/>
  </cols>
  <sheetData>
    <row r="1" spans="1:15" s="14" customFormat="1" ht="36" x14ac:dyDescent="0.25">
      <c r="A1" s="6" t="s">
        <v>18</v>
      </c>
      <c r="B1" s="6" t="s">
        <v>51</v>
      </c>
      <c r="C1" s="6" t="s">
        <v>0</v>
      </c>
      <c r="D1" s="6" t="s">
        <v>19</v>
      </c>
      <c r="E1" s="6" t="s">
        <v>3</v>
      </c>
      <c r="F1" s="6" t="s">
        <v>47</v>
      </c>
      <c r="G1" s="6" t="s">
        <v>1</v>
      </c>
      <c r="H1" s="6" t="s">
        <v>45</v>
      </c>
      <c r="I1" s="6" t="s">
        <v>8</v>
      </c>
      <c r="J1" s="6" t="s">
        <v>4</v>
      </c>
      <c r="K1" s="6" t="s">
        <v>2</v>
      </c>
      <c r="L1" s="6" t="s">
        <v>5</v>
      </c>
      <c r="M1" s="6" t="s">
        <v>7</v>
      </c>
      <c r="N1" s="7" t="s">
        <v>12</v>
      </c>
      <c r="O1" s="13" t="s">
        <v>14</v>
      </c>
    </row>
    <row r="2" spans="1:15" s="14" customFormat="1" x14ac:dyDescent="0.25">
      <c r="A2" s="6" t="s">
        <v>33</v>
      </c>
      <c r="B2" s="6">
        <f>COUNTIF(B5:B9929,"R")</f>
        <v>8</v>
      </c>
      <c r="C2" s="6">
        <f>COUNTIFS(C5:C9997,"&lt;&gt;*P",C5:C9997,"&lt;&gt;")</f>
        <v>8</v>
      </c>
      <c r="D2" s="6"/>
      <c r="E2" s="6"/>
      <c r="F2" s="6"/>
      <c r="G2" s="6"/>
      <c r="H2" s="20"/>
      <c r="I2" s="6"/>
      <c r="J2" s="6"/>
      <c r="K2" s="6"/>
      <c r="L2" s="6"/>
      <c r="M2" s="6"/>
      <c r="N2" s="7"/>
      <c r="O2" s="13"/>
    </row>
    <row r="3" spans="1:15" s="14" customFormat="1" ht="24" x14ac:dyDescent="0.25">
      <c r="A3" s="6" t="s">
        <v>34</v>
      </c>
      <c r="B3" s="6">
        <f>COUNTIF(B5:B9997,"*P")</f>
        <v>1</v>
      </c>
      <c r="C3" s="6">
        <f>COUNTIF(C5:C9997,"*P")</f>
        <v>1</v>
      </c>
      <c r="D3" s="6"/>
      <c r="E3" s="6"/>
      <c r="F3" s="6"/>
      <c r="G3" s="6"/>
      <c r="H3" s="20"/>
      <c r="I3" s="6"/>
      <c r="J3" s="6"/>
      <c r="K3" s="6"/>
      <c r="L3" s="6"/>
      <c r="M3" s="6"/>
      <c r="N3" s="7"/>
      <c r="O3" s="13"/>
    </row>
    <row r="4" spans="1:15" s="14" customFormat="1" ht="24" x14ac:dyDescent="0.25">
      <c r="A4" s="6" t="s">
        <v>43</v>
      </c>
      <c r="B4" s="6">
        <f>COUNTIFS(B5:B9996,"&lt;&gt;*P",D5:D9996,"Своб*мес*")</f>
        <v>1</v>
      </c>
      <c r="C4" s="6">
        <f>COUNTIFS(C5:C9996,"&lt;&gt;*P",D5:D9996,"Своб*мес*")</f>
        <v>1</v>
      </c>
      <c r="D4" s="6"/>
      <c r="E4" s="6"/>
      <c r="F4" s="6"/>
      <c r="G4" s="6"/>
      <c r="H4" s="20"/>
      <c r="I4" s="6"/>
      <c r="J4" s="6"/>
      <c r="K4" s="6"/>
      <c r="L4" s="6"/>
      <c r="M4" s="6"/>
      <c r="N4" s="7"/>
      <c r="O4" s="13"/>
    </row>
    <row r="5" spans="1:15" s="14" customFormat="1" ht="24" x14ac:dyDescent="0.25">
      <c r="A5" s="1">
        <v>1</v>
      </c>
      <c r="B5" s="1" t="s">
        <v>48</v>
      </c>
      <c r="C5" s="1" t="s">
        <v>21</v>
      </c>
      <c r="D5" s="1" t="s">
        <v>75</v>
      </c>
      <c r="E5" s="1"/>
      <c r="F5" s="1" t="s">
        <v>44</v>
      </c>
      <c r="G5" s="1"/>
      <c r="H5" s="1"/>
      <c r="I5" s="1"/>
      <c r="J5" s="15"/>
      <c r="K5" s="1"/>
      <c r="L5" s="1"/>
      <c r="M5" s="1"/>
      <c r="N5" s="1"/>
      <c r="O5" s="2" t="s">
        <v>15</v>
      </c>
    </row>
    <row r="6" spans="1:15" s="14" customFormat="1" ht="48" x14ac:dyDescent="0.25">
      <c r="A6" s="54">
        <v>2</v>
      </c>
      <c r="B6" s="54" t="s">
        <v>48</v>
      </c>
      <c r="C6" s="56" t="s">
        <v>22</v>
      </c>
      <c r="D6" s="54" t="s">
        <v>30</v>
      </c>
      <c r="E6" s="54"/>
      <c r="F6" s="54" t="s">
        <v>44</v>
      </c>
      <c r="G6" s="54"/>
      <c r="H6" s="54"/>
      <c r="I6" s="54"/>
      <c r="J6" s="57"/>
      <c r="K6" s="54"/>
      <c r="L6" s="54"/>
      <c r="M6" s="54"/>
      <c r="N6" s="54" t="s">
        <v>20</v>
      </c>
      <c r="O6" s="2" t="s">
        <v>16</v>
      </c>
    </row>
    <row r="7" spans="1:15" s="14" customFormat="1" x14ac:dyDescent="0.25">
      <c r="A7" s="37"/>
      <c r="B7" s="37" t="s">
        <v>48</v>
      </c>
      <c r="C7" s="37" t="s">
        <v>23</v>
      </c>
      <c r="D7" s="37" t="s">
        <v>77</v>
      </c>
      <c r="E7" s="37"/>
      <c r="F7" s="37" t="s">
        <v>44</v>
      </c>
      <c r="G7" s="37"/>
      <c r="H7" s="37"/>
      <c r="I7" s="37"/>
      <c r="J7" s="15"/>
      <c r="K7" s="37"/>
      <c r="L7" s="37"/>
      <c r="M7" s="37"/>
      <c r="N7" s="37"/>
      <c r="O7" s="16"/>
    </row>
    <row r="8" spans="1:15" s="14" customFormat="1" ht="36" x14ac:dyDescent="0.25">
      <c r="A8" s="1">
        <v>5</v>
      </c>
      <c r="B8" s="37" t="s">
        <v>48</v>
      </c>
      <c r="C8" s="36" t="s">
        <v>24</v>
      </c>
      <c r="D8" s="1" t="s">
        <v>84</v>
      </c>
      <c r="E8" s="1"/>
      <c r="F8" s="1" t="s">
        <v>78</v>
      </c>
      <c r="G8" s="1" t="s">
        <v>70</v>
      </c>
      <c r="H8" s="1"/>
      <c r="I8" s="1"/>
      <c r="J8" s="15"/>
      <c r="K8" s="1"/>
      <c r="L8" s="1"/>
      <c r="M8" s="1"/>
      <c r="N8" s="1"/>
      <c r="O8" s="16" t="s">
        <v>17</v>
      </c>
    </row>
    <row r="9" spans="1:15" s="14" customFormat="1" x14ac:dyDescent="0.25">
      <c r="A9" s="3">
        <v>6</v>
      </c>
      <c r="B9" s="37" t="s">
        <v>48</v>
      </c>
      <c r="C9" s="37" t="s">
        <v>25</v>
      </c>
      <c r="D9" s="1" t="s">
        <v>85</v>
      </c>
      <c r="E9" s="3"/>
      <c r="F9" s="37" t="s">
        <v>78</v>
      </c>
      <c r="G9" s="38" t="s">
        <v>56</v>
      </c>
      <c r="H9" s="1"/>
      <c r="I9" s="3"/>
      <c r="J9" s="15"/>
      <c r="K9" s="3"/>
      <c r="L9" s="3"/>
      <c r="M9" s="3"/>
      <c r="N9" s="3"/>
      <c r="O9" s="17"/>
    </row>
    <row r="10" spans="1:15" s="14" customFormat="1" x14ac:dyDescent="0.25">
      <c r="A10" s="27">
        <v>7</v>
      </c>
      <c r="B10" s="27" t="s">
        <v>48</v>
      </c>
      <c r="C10" s="12" t="s">
        <v>26</v>
      </c>
      <c r="D10" s="27" t="s">
        <v>11</v>
      </c>
      <c r="E10" s="27"/>
      <c r="F10" s="27" t="s">
        <v>78</v>
      </c>
      <c r="G10" s="27" t="s">
        <v>56</v>
      </c>
      <c r="H10" s="12"/>
      <c r="I10" s="27"/>
      <c r="J10" s="58"/>
      <c r="K10" s="27"/>
      <c r="L10" s="27"/>
      <c r="M10" s="27"/>
      <c r="N10" s="27" t="s">
        <v>20</v>
      </c>
      <c r="O10" s="17"/>
    </row>
    <row r="11" spans="1:15" s="14" customFormat="1" x14ac:dyDescent="0.25">
      <c r="A11" s="29">
        <v>8</v>
      </c>
      <c r="B11" s="29" t="s">
        <v>48</v>
      </c>
      <c r="C11" s="39" t="s">
        <v>27</v>
      </c>
      <c r="D11" s="29" t="s">
        <v>79</v>
      </c>
      <c r="E11" s="29" t="s">
        <v>10</v>
      </c>
      <c r="F11" s="29" t="s">
        <v>78</v>
      </c>
      <c r="G11" s="29" t="s">
        <v>70</v>
      </c>
      <c r="H11" s="39" t="s">
        <v>46</v>
      </c>
      <c r="I11" s="29" t="s">
        <v>6</v>
      </c>
      <c r="J11" s="40"/>
      <c r="K11" s="29"/>
      <c r="L11" s="29"/>
      <c r="M11" s="29"/>
      <c r="N11" s="29"/>
      <c r="O11" s="17"/>
    </row>
    <row r="12" spans="1:15" s="14" customFormat="1" x14ac:dyDescent="0.25">
      <c r="A12" s="29">
        <v>9</v>
      </c>
      <c r="B12" s="29" t="s">
        <v>48</v>
      </c>
      <c r="C12" s="29" t="s">
        <v>76</v>
      </c>
      <c r="D12" s="29" t="s">
        <v>80</v>
      </c>
      <c r="E12" s="29" t="s">
        <v>10</v>
      </c>
      <c r="F12" s="29" t="s">
        <v>78</v>
      </c>
      <c r="G12" s="29" t="s">
        <v>56</v>
      </c>
      <c r="H12" s="39" t="s">
        <v>46</v>
      </c>
      <c r="I12" s="29" t="s">
        <v>6</v>
      </c>
      <c r="J12" s="40"/>
      <c r="K12" s="29"/>
      <c r="L12" s="29"/>
      <c r="M12" s="29"/>
      <c r="N12" s="29"/>
      <c r="O12" s="17"/>
    </row>
    <row r="13" spans="1:15" s="14" customFormat="1" x14ac:dyDescent="0.25">
      <c r="A13" s="3">
        <v>13</v>
      </c>
      <c r="B13" s="31" t="s">
        <v>49</v>
      </c>
      <c r="C13" s="18" t="s">
        <v>28</v>
      </c>
      <c r="D13" s="1"/>
      <c r="E13" s="1"/>
      <c r="F13" s="1"/>
      <c r="G13" s="1"/>
      <c r="H13" s="2"/>
      <c r="I13" s="1"/>
      <c r="J13" s="1"/>
      <c r="K13" s="1"/>
      <c r="L13" s="1"/>
      <c r="M13" s="19"/>
      <c r="N13" s="1"/>
      <c r="O13" s="17"/>
    </row>
    <row r="14" spans="1:15" x14ac:dyDescent="0.25">
      <c r="H14" s="28"/>
      <c r="I14" s="11"/>
      <c r="J14" s="11"/>
    </row>
    <row r="15" spans="1:15" x14ac:dyDescent="0.25">
      <c r="H15" s="26"/>
    </row>
  </sheetData>
  <autoFilter ref="A1:N1"/>
  <sortState ref="A2:H11">
    <sortCondition ref="A2:A11"/>
  </sortState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11"/>
  <sheetViews>
    <sheetView tabSelected="1" workbookViewId="0">
      <pane ySplit="3" topLeftCell="A4" activePane="bottomLeft" state="frozen"/>
      <selection pane="bottomLeft" activeCell="B17" sqref="B17"/>
    </sheetView>
  </sheetViews>
  <sheetFormatPr defaultRowHeight="15" x14ac:dyDescent="0.25"/>
  <cols>
    <col min="1" max="1" width="52.28515625" customWidth="1"/>
    <col min="2" max="2" width="47.85546875" style="33" customWidth="1"/>
    <col min="3" max="3" width="12" customWidth="1"/>
    <col min="4" max="4" width="12" style="10" customWidth="1"/>
    <col min="5" max="5" width="11" customWidth="1"/>
    <col min="6" max="6" width="12.28515625" customWidth="1"/>
    <col min="7" max="7" width="18.42578125" style="10" customWidth="1"/>
    <col min="8" max="8" width="40" style="10" bestFit="1" customWidth="1"/>
    <col min="9" max="9" width="20.140625" customWidth="1"/>
  </cols>
  <sheetData>
    <row r="1" spans="1:9" x14ac:dyDescent="0.25">
      <c r="A1" s="67" t="s">
        <v>47</v>
      </c>
      <c r="B1" s="63" t="s">
        <v>54</v>
      </c>
      <c r="C1" s="61" t="s">
        <v>59</v>
      </c>
      <c r="D1" s="61"/>
      <c r="E1" s="61"/>
      <c r="F1" s="61"/>
      <c r="G1" s="62"/>
      <c r="H1" s="62"/>
    </row>
    <row r="2" spans="1:9" x14ac:dyDescent="0.25">
      <c r="A2" s="67"/>
      <c r="B2" s="64"/>
      <c r="C2" s="65" t="s">
        <v>66</v>
      </c>
      <c r="D2" s="68" t="s">
        <v>60</v>
      </c>
      <c r="E2" s="69"/>
      <c r="F2" s="70"/>
      <c r="G2" s="60" t="s">
        <v>86</v>
      </c>
      <c r="H2" s="60"/>
    </row>
    <row r="3" spans="1:9" x14ac:dyDescent="0.25">
      <c r="A3" s="63"/>
      <c r="B3" s="64"/>
      <c r="C3" s="66"/>
      <c r="D3" s="47" t="s">
        <v>67</v>
      </c>
      <c r="E3" s="48" t="s">
        <v>61</v>
      </c>
      <c r="F3" s="48" t="s">
        <v>62</v>
      </c>
      <c r="G3" s="49" t="s">
        <v>64</v>
      </c>
      <c r="H3" s="49" t="s">
        <v>63</v>
      </c>
    </row>
    <row r="4" spans="1:9" s="33" customFormat="1" ht="21" x14ac:dyDescent="0.35">
      <c r="A4" s="71" t="s">
        <v>82</v>
      </c>
      <c r="B4" s="72"/>
      <c r="C4" s="73"/>
      <c r="D4" s="73"/>
      <c r="E4" s="73"/>
      <c r="F4" s="73"/>
      <c r="G4" s="73"/>
      <c r="H4" s="74"/>
      <c r="I4" s="41"/>
    </row>
    <row r="5" spans="1:9" s="33" customFormat="1" x14ac:dyDescent="0.25">
      <c r="A5" s="44" t="s">
        <v>65</v>
      </c>
      <c r="B5" s="34" t="s">
        <v>71</v>
      </c>
      <c r="C5" s="75">
        <f>COUNTIFS(Этаж1!$F$5:$F$99,LEFTB(LOOKUP(,-1/LEN($A$5:$A5),$A$5:$A5),5)&amp;"*",Этаж1!$G$5:$G$99,IF(B5="","",LEFTB(B5,5)&amp;"*"))</f>
        <v>3</v>
      </c>
      <c r="D5" s="76">
        <f>C5-E5-F5</f>
        <v>1</v>
      </c>
      <c r="E5" s="75">
        <f>COUNTIFS(Этаж1!$F$5:$F$99,LEFTB(LOOKUP(,-1/LEN($A$5:$A5),$A$5:$A5),5)&amp;"*",Этаж1!$G$5:$G$99,IF(B5="","",LEFTB(B5,5)&amp;"*"),Этаж1!$D$5:$D$99,"Вака*")</f>
        <v>2</v>
      </c>
      <c r="F5" s="75">
        <f>COUNTIFS(Этаж1!$F$5:$F$99,LEFTB(LOOKUP(,-1/LEN($A$5:$A5),$A$5:$A5),5)&amp;"*",Этаж1!$G$5:$G$99,IF(B5="","",LEFTB(B5,5)&amp;"*"),Этаж1!$D$5:$D$99,"Своб*")</f>
        <v>0</v>
      </c>
      <c r="G5" s="46"/>
      <c r="H5" s="50"/>
    </row>
    <row r="6" spans="1:9" s="33" customFormat="1" x14ac:dyDescent="0.25">
      <c r="A6" s="45"/>
      <c r="B6" s="42" t="s">
        <v>81</v>
      </c>
      <c r="C6" s="75">
        <f>COUNTIFS(Этаж1!$F$5:$F$99,LEFTB(LOOKUP(,-1/LEN($A$5:$A6),$A$5:$A6),5)&amp;"*",Этаж1!$G$5:$G$99,IF(B6="","",LEFTB(B6,5)&amp;"*"))</f>
        <v>2</v>
      </c>
      <c r="D6" s="76">
        <f>C6-E6-F6</f>
        <v>2</v>
      </c>
      <c r="E6" s="75">
        <f>COUNTIFS(Этаж1!$F$5:$F$99,LEFTB(LOOKUP(,-1/LEN($A$5:$A6),$A$5:$A6),5)&amp;"*",Этаж1!$G$5:$G$99,IF(B6="","",LEFTB(B6,5)&amp;"*"),Этаж1!$D$5:$D$99,"Вака*")</f>
        <v>0</v>
      </c>
      <c r="F6" s="75">
        <f>COUNTIFS(Этаж1!$F$5:$F$99,LEFTB(LOOKUP(,-1/LEN($A$5:$A6),$A$5:$A6),5)&amp;"*",Этаж1!$G$5:$G$99,IF(B6="","",LEFTB(B6,5)&amp;"*"),Этаж1!$D$5:$D$99,"Своб*")</f>
        <v>0</v>
      </c>
      <c r="G6" s="43"/>
      <c r="H6" s="51"/>
    </row>
    <row r="7" spans="1:9" s="33" customFormat="1" x14ac:dyDescent="0.25">
      <c r="A7" s="45" t="s">
        <v>70</v>
      </c>
      <c r="B7" s="42"/>
      <c r="C7" s="75">
        <f>COUNTIFS(Этаж1!$F$5:$F$99,LEFTB(LOOKUP(,-1/LEN($A$5:$A7),$A$5:$A7),5)&amp;"*",Этаж1!$G$5:$G$99,IF(B7="","",LEFTB(B7,5)&amp;"*"))</f>
        <v>3</v>
      </c>
      <c r="D7" s="76">
        <f>C7-E7-F7</f>
        <v>2</v>
      </c>
      <c r="E7" s="75">
        <f>COUNTIFS(Этаж1!$F$5:$F$99,LEFTB(LOOKUP(,-1/LEN($A$5:$A7),$A$5:$A7),5)&amp;"*",Этаж1!$G$5:$G$99,IF(B7="","",LEFTB(B7,5)&amp;"*"),Этаж1!$D$5:$D$99,"Вака*")</f>
        <v>1</v>
      </c>
      <c r="F7" s="75">
        <f>COUNTIFS(Этаж1!$F$5:$F$99,LEFTB(LOOKUP(,-1/LEN($A$5:$A7),$A$5:$A7),5)&amp;"*",Этаж1!$G$5:$G$99,IF(B7="","",LEFTB(B7,5)&amp;"*"),Этаж1!$D$5:$D$99,"Своб*")</f>
        <v>0</v>
      </c>
      <c r="G7" s="43"/>
      <c r="H7" s="51"/>
    </row>
    <row r="8" spans="1:9" s="33" customFormat="1" ht="21" x14ac:dyDescent="0.35">
      <c r="A8" s="71" t="s">
        <v>83</v>
      </c>
      <c r="B8" s="72"/>
      <c r="C8" s="73"/>
      <c r="D8" s="73"/>
      <c r="E8" s="73"/>
      <c r="F8" s="73"/>
      <c r="G8" s="73"/>
      <c r="H8" s="74"/>
      <c r="I8" s="41"/>
    </row>
    <row r="9" spans="1:9" s="33" customFormat="1" x14ac:dyDescent="0.25">
      <c r="A9" s="44" t="s">
        <v>44</v>
      </c>
      <c r="B9" s="34"/>
      <c r="C9" s="77">
        <f>COUNTIFS(Этаж2!$F$5:$F$99,LEFTB(LOOKUP(,-1/LEN($A$5:$A9),$A$5:$A9),5)&amp;"*",Этаж2!$G$5:$G$99,IF(B9="","",LEFTB(B9,5)&amp;"*"))</f>
        <v>3</v>
      </c>
      <c r="D9" s="78">
        <f>C9-E9-F9</f>
        <v>2</v>
      </c>
      <c r="E9" s="77">
        <f>COUNTIFS(Этаж2!$F$5:$F$99,LEFTB(LOOKUP(,-1/LEN($A$5:$A9),$A$5:$A9),5)&amp;"*",Этаж2!$G$5:$G$99,IF(B9="","",LEFTB(B9,5)&amp;"*"),Этаж2!$D$5:$D$99,"Вака*")</f>
        <v>0</v>
      </c>
      <c r="F9" s="77">
        <f>COUNTIFS(Этаж2!$F$5:$F$99,LEFTB(LOOKUP(,-1/LEN($A$5:$A9),$A$5:$A9),5)&amp;"*",Этаж2!$G$5:$G$99,IF(B9="","",LEFTB(B9,5)&amp;"*"),Этаж2!$D$5:$D$99,"Своб*")</f>
        <v>1</v>
      </c>
      <c r="G9" s="53"/>
      <c r="H9" s="50"/>
    </row>
    <row r="10" spans="1:9" s="33" customFormat="1" x14ac:dyDescent="0.25">
      <c r="A10" s="45" t="s">
        <v>78</v>
      </c>
      <c r="B10" s="42" t="s">
        <v>70</v>
      </c>
      <c r="C10" s="77">
        <f>COUNTIFS(Этаж2!$F$5:$F$99,LEFTB(LOOKUP(,-1/LEN($A$5:$A10),$A$5:$A10),5)&amp;"*",Этаж2!$G$5:$G$99,IF(B10="","",LEFTB(B10,5)&amp;"*"))</f>
        <v>2</v>
      </c>
      <c r="D10" s="78">
        <f>C10-E10-F10</f>
        <v>2</v>
      </c>
      <c r="E10" s="77">
        <f>COUNTIFS(Этаж2!$F$5:$F$99,LEFTB(LOOKUP(,-1/LEN($A$5:$A10),$A$5:$A10),5)&amp;"*",Этаж2!$G$5:$G$99,IF(B10="","",LEFTB(B10,5)&amp;"*"),Этаж2!$D$5:$D$99,"Вака*")</f>
        <v>0</v>
      </c>
      <c r="F10" s="77">
        <f>COUNTIFS(Этаж2!$F$5:$F$99,LEFTB(LOOKUP(,-1/LEN($A$5:$A10),$A$5:$A10),5)&amp;"*",Этаж2!$G$5:$G$99,IF(B10="","",LEFTB(B10,5)&amp;"*"),Этаж2!$D$5:$D$99,"Своб*")</f>
        <v>0</v>
      </c>
      <c r="G10" s="43"/>
      <c r="H10" s="51"/>
    </row>
    <row r="11" spans="1:9" s="52" customFormat="1" x14ac:dyDescent="0.25">
      <c r="A11" s="35"/>
      <c r="B11" s="55" t="s">
        <v>56</v>
      </c>
      <c r="C11" s="77">
        <f>COUNTIFS(Этаж2!$F$5:$F$99,LEFTB(LOOKUP(,-1/LEN($A$5:$A11),$A$5:$A11),5)&amp;"*",Этаж2!$G$5:$G$99,IF(B11="","",LEFTB(B11,5)&amp;"*"))</f>
        <v>3</v>
      </c>
      <c r="D11" s="78">
        <f>C11-E11-F11</f>
        <v>2</v>
      </c>
      <c r="E11" s="77">
        <f>COUNTIFS(Этаж2!$F$5:$F$99,LEFTB(LOOKUP(,-1/LEN($A$5:$A11),$A$5:$A11),5)&amp;"*",Этаж2!$G$5:$G$99,IF(B11="","",LEFTB(B11,5)&amp;"*"),Этаж2!$D$5:$D$99,"Вака*")</f>
        <v>1</v>
      </c>
      <c r="F11" s="77">
        <f>COUNTIFS(Этаж2!$F$5:$F$99,LEFTB(LOOKUP(,-1/LEN($A$5:$A11),$A$5:$A11),5)&amp;"*",Этаж2!$G$5:$G$99,IF(B11="","",LEFTB(B11,5)&amp;"*"),Этаж2!$D$5:$D$99,"Своб*")</f>
        <v>0</v>
      </c>
      <c r="G11" s="9"/>
      <c r="H11" s="9"/>
    </row>
  </sheetData>
  <mergeCells count="8">
    <mergeCell ref="A4:H4"/>
    <mergeCell ref="A8:H8"/>
    <mergeCell ref="G2:H2"/>
    <mergeCell ref="C1:H1"/>
    <mergeCell ref="B1:B3"/>
    <mergeCell ref="C2:C3"/>
    <mergeCell ref="A1:A3"/>
    <mergeCell ref="D2:F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Этаж1</vt:lpstr>
      <vt:lpstr>Этаж2</vt:lpstr>
      <vt:lpstr>Статистика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2017-08-03T09:45:28Z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