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0740"/>
  </bookViews>
  <sheets>
    <sheet name="РАБОТНИКИ" sheetId="3" r:id="rId1"/>
    <sheet name="Динамика" sheetId="4" r:id="rId2"/>
    <sheet name="данные" sheetId="1" state="hidden" r:id="rId3"/>
    <sheet name="Выбор таблица" sheetId="2" state="hidden" r:id="rId4"/>
    <sheet name="Диаграмма" sheetId="5" r:id="rId5"/>
  </sheets>
  <definedNames>
    <definedName name="_xlnm.Print_Area" localSheetId="0">РАБОТНИКИ!$A$1:$T$16</definedName>
  </definedNames>
  <calcPr calcId="145621"/>
</workbook>
</file>

<file path=xl/calcChain.xml><?xml version="1.0" encoding="utf-8"?>
<calcChain xmlns="http://schemas.openxmlformats.org/spreadsheetml/2006/main">
  <c r="AB3" i="3" l="1"/>
  <c r="AB4" i="3"/>
  <c r="AB6" i="3"/>
  <c r="AB7" i="3"/>
  <c r="AB8" i="3"/>
  <c r="AB5" i="3"/>
  <c r="K1" i="3" l="1"/>
  <c r="C21" i="3" l="1"/>
  <c r="C24" i="3"/>
  <c r="C23" i="3"/>
  <c r="C22" i="3"/>
  <c r="T17" i="3" l="1"/>
  <c r="S17" i="3"/>
  <c r="R17" i="3"/>
  <c r="Q17" i="3"/>
  <c r="P17" i="3"/>
  <c r="O17" i="3"/>
  <c r="N17" i="3"/>
  <c r="M17" i="3"/>
  <c r="L17" i="3"/>
  <c r="J17" i="3"/>
  <c r="I17" i="3"/>
  <c r="H17" i="3"/>
  <c r="G17" i="3"/>
  <c r="F17" i="3"/>
  <c r="E17" i="3"/>
  <c r="D17" i="3"/>
  <c r="C16" i="3"/>
  <c r="C17" i="3"/>
  <c r="H16" i="3"/>
  <c r="D16" i="3"/>
  <c r="I1" i="3"/>
  <c r="J16" i="3" l="1"/>
  <c r="T16" i="3"/>
  <c r="S16" i="3"/>
  <c r="R16" i="3"/>
  <c r="Q16" i="3"/>
  <c r="P16" i="3"/>
  <c r="O16" i="3"/>
  <c r="N16" i="3"/>
  <c r="M16" i="3"/>
  <c r="L16" i="3"/>
  <c r="I16" i="3"/>
  <c r="G16" i="3"/>
  <c r="F16" i="3"/>
  <c r="E16" i="3"/>
  <c r="F3" i="1" l="1"/>
  <c r="B29" i="2" l="1" a="1"/>
  <c r="B29" i="2" s="1"/>
  <c r="A29" i="2" s="1"/>
  <c r="B2" i="2"/>
  <c r="B8" i="2" a="1"/>
  <c r="B8" i="2" s="1"/>
  <c r="H5" i="3" s="1"/>
  <c r="C8" i="4" s="1"/>
  <c r="B3" i="2" a="1"/>
  <c r="B3" i="2" s="1"/>
  <c r="C5" i="3" s="1"/>
  <c r="C3" i="4" s="1"/>
  <c r="B14" i="2" a="1"/>
  <c r="B14" i="2" s="1"/>
  <c r="O5" i="3" s="1"/>
  <c r="C14" i="4" s="1"/>
  <c r="B23" i="2" a="1"/>
  <c r="B23" i="2" s="1"/>
  <c r="A23" i="2" s="1"/>
  <c r="B30" i="2" a="1"/>
  <c r="B30" i="2" s="1"/>
  <c r="B40" i="2" a="1"/>
  <c r="B40" i="2" s="1"/>
  <c r="A40" i="2" s="1"/>
  <c r="B18" i="2" a="1"/>
  <c r="B18" i="2" s="1"/>
  <c r="S5" i="3" s="1"/>
  <c r="C18" i="4" s="1"/>
  <c r="B24" i="2" a="1"/>
  <c r="B24" i="2" s="1"/>
  <c r="A24" i="2" s="1"/>
  <c r="B35" i="2" a="1"/>
  <c r="B35" i="2" s="1"/>
  <c r="A35" i="2" s="1"/>
  <c r="B34" i="2" a="1"/>
  <c r="B34" i="2" s="1"/>
  <c r="B17" i="2" a="1"/>
  <c r="B17" i="2" s="1"/>
  <c r="R5" i="3" s="1"/>
  <c r="C17" i="4" s="1"/>
  <c r="B15" i="2" a="1"/>
  <c r="B15" i="2" s="1"/>
  <c r="P5" i="3" s="1"/>
  <c r="C15" i="4" s="1"/>
  <c r="B12" i="2" a="1"/>
  <c r="B12" i="2" s="1"/>
  <c r="M5" i="3" s="1"/>
  <c r="C12" i="4" s="1"/>
  <c r="B9" i="2" a="1"/>
  <c r="B9" i="2" s="1"/>
  <c r="I5" i="3" s="1"/>
  <c r="C9" i="4" s="1"/>
  <c r="B27" i="2" a="1"/>
  <c r="B27" i="2" s="1"/>
  <c r="B13" i="2" a="1"/>
  <c r="B13" i="2" s="1"/>
  <c r="N5" i="3" s="1"/>
  <c r="C13" i="4" s="1"/>
  <c r="B6" i="2" a="1"/>
  <c r="B6" i="2" s="1"/>
  <c r="F5" i="3" s="1"/>
  <c r="C6" i="4" s="1"/>
  <c r="B10" i="2" a="1"/>
  <c r="B10" i="2" s="1"/>
  <c r="J5" i="3" s="1"/>
  <c r="C10" i="4" s="1"/>
  <c r="B26" i="2" a="1"/>
  <c r="B26" i="2" s="1"/>
  <c r="A26" i="2" s="1"/>
  <c r="B4" i="2" a="1"/>
  <c r="B4" i="2" s="1"/>
  <c r="D5" i="3" s="1"/>
  <c r="C4" i="4" s="1"/>
  <c r="B28" i="2" a="1"/>
  <c r="B28" i="2" s="1"/>
  <c r="A28" i="2" s="1"/>
  <c r="B5" i="2" a="1"/>
  <c r="B5" i="2" s="1"/>
  <c r="E5" i="3" s="1"/>
  <c r="C5" i="4" s="1"/>
  <c r="B7" i="2" a="1"/>
  <c r="B7" i="2" s="1"/>
  <c r="G5" i="3" s="1"/>
  <c r="C7" i="4" s="1"/>
  <c r="B20" i="2" a="1"/>
  <c r="B20" i="2" s="1"/>
  <c r="A20" i="2" s="1"/>
  <c r="B36" i="2" a="1"/>
  <c r="B36" i="2" s="1"/>
  <c r="A36" i="2" s="1"/>
  <c r="B33" i="2" a="1"/>
  <c r="B33" i="2" s="1"/>
  <c r="A33" i="2" s="1"/>
  <c r="B19" i="2" a="1"/>
  <c r="B19" i="2" s="1"/>
  <c r="T5" i="3" s="1"/>
  <c r="C19" i="4" s="1"/>
  <c r="B37" i="2" a="1"/>
  <c r="B37" i="2" s="1"/>
  <c r="A37" i="2" s="1"/>
  <c r="B31" i="2" a="1"/>
  <c r="B31" i="2" s="1"/>
  <c r="A31" i="2" s="1"/>
  <c r="B22" i="2" a="1"/>
  <c r="B22" i="2" s="1"/>
  <c r="A22" i="2" s="1"/>
  <c r="B38" i="2" a="1"/>
  <c r="B38" i="2" s="1"/>
  <c r="A38" i="2" s="1"/>
  <c r="B16" i="2" a="1"/>
  <c r="B16" i="2" s="1"/>
  <c r="Q5" i="3" s="1"/>
  <c r="C16" i="4" s="1"/>
  <c r="B32" i="2" a="1"/>
  <c r="B32" i="2" s="1"/>
  <c r="A32" i="2" s="1"/>
  <c r="B25" i="2" a="1"/>
  <c r="B25" i="2" s="1"/>
  <c r="A25" i="2" s="1"/>
  <c r="B11" i="2" a="1"/>
  <c r="B11" i="2" s="1"/>
  <c r="L5" i="3" s="1"/>
  <c r="C11" i="4" s="1"/>
  <c r="B21" i="2" a="1"/>
  <c r="B21" i="2" s="1"/>
  <c r="A21" i="2" s="1"/>
  <c r="B39" i="2" a="1"/>
  <c r="B39" i="2" s="1"/>
  <c r="A39" i="2" s="1"/>
  <c r="D29" i="2" l="1"/>
  <c r="C29" i="2"/>
  <c r="C30" i="2"/>
  <c r="A30" i="2"/>
  <c r="D27" i="2"/>
  <c r="A27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D34" i="2"/>
  <c r="A34" i="2"/>
  <c r="C3" i="2"/>
  <c r="C3" i="3" s="1"/>
  <c r="B3" i="4" s="1"/>
  <c r="D13" i="2"/>
  <c r="C24" i="2"/>
  <c r="D18" i="2"/>
  <c r="C14" i="2"/>
  <c r="O3" i="3" s="1"/>
  <c r="B14" i="4" s="1"/>
  <c r="C10" i="2"/>
  <c r="J3" i="3" s="1"/>
  <c r="B10" i="4" s="1"/>
  <c r="C9" i="2"/>
  <c r="I3" i="3" s="1"/>
  <c r="B9" i="4" s="1"/>
  <c r="D8" i="2"/>
  <c r="D30" i="2"/>
  <c r="C8" i="2"/>
  <c r="H3" i="3" s="1"/>
  <c r="B8" i="4" s="1"/>
  <c r="C23" i="2"/>
  <c r="D3" i="2"/>
  <c r="C40" i="2"/>
  <c r="D14" i="2"/>
  <c r="D23" i="2"/>
  <c r="C26" i="2"/>
  <c r="D40" i="2"/>
  <c r="C35" i="2"/>
  <c r="C13" i="2"/>
  <c r="N3" i="3" s="1"/>
  <c r="B13" i="4" s="1"/>
  <c r="D26" i="2"/>
  <c r="D6" i="2"/>
  <c r="D7" i="2"/>
  <c r="C7" i="2"/>
  <c r="G3" i="3" s="1"/>
  <c r="B7" i="4" s="1"/>
  <c r="C28" i="2"/>
  <c r="C15" i="2"/>
  <c r="P3" i="3" s="1"/>
  <c r="B15" i="4" s="1"/>
  <c r="D24" i="2"/>
  <c r="C6" i="2"/>
  <c r="F3" i="3" s="1"/>
  <c r="B6" i="4" s="1"/>
  <c r="D15" i="2"/>
  <c r="C17" i="2"/>
  <c r="R3" i="3" s="1"/>
  <c r="B17" i="4" s="1"/>
  <c r="D28" i="2"/>
  <c r="D35" i="2"/>
  <c r="D4" i="2"/>
  <c r="D10" i="2"/>
  <c r="C5" i="2"/>
  <c r="E3" i="3" s="1"/>
  <c r="B5" i="4" s="1"/>
  <c r="C18" i="2"/>
  <c r="S3" i="3" s="1"/>
  <c r="B18" i="4" s="1"/>
  <c r="C34" i="2"/>
  <c r="D12" i="2"/>
  <c r="D17" i="2"/>
  <c r="C12" i="2"/>
  <c r="M3" i="3" s="1"/>
  <c r="B12" i="4" s="1"/>
  <c r="C27" i="2"/>
  <c r="C4" i="2"/>
  <c r="D3" i="3" s="1"/>
  <c r="B4" i="4" s="1"/>
  <c r="D5" i="2"/>
  <c r="D9" i="2"/>
  <c r="D11" i="2"/>
  <c r="C11" i="2"/>
  <c r="L3" i="3" s="1"/>
  <c r="B11" i="4" s="1"/>
  <c r="D19" i="2"/>
  <c r="C19" i="2"/>
  <c r="T3" i="3" s="1"/>
  <c r="B19" i="4" s="1"/>
  <c r="C25" i="2"/>
  <c r="D25" i="2"/>
  <c r="C2" i="2"/>
  <c r="D2" i="2"/>
  <c r="D39" i="2"/>
  <c r="C39" i="2"/>
  <c r="D32" i="2"/>
  <c r="C32" i="2"/>
  <c r="C31" i="2"/>
  <c r="D31" i="2"/>
  <c r="C33" i="2"/>
  <c r="D33" i="2"/>
  <c r="D38" i="2"/>
  <c r="C38" i="2"/>
  <c r="C20" i="2"/>
  <c r="D20" i="2"/>
  <c r="D22" i="2"/>
  <c r="C22" i="2"/>
  <c r="D21" i="2"/>
  <c r="C21" i="2"/>
  <c r="D16" i="2"/>
  <c r="C16" i="2"/>
  <c r="Q3" i="3" s="1"/>
  <c r="B16" i="4" s="1"/>
  <c r="D37" i="2"/>
  <c r="C37" i="2"/>
  <c r="C36" i="2"/>
  <c r="D36" i="2"/>
</calcChain>
</file>

<file path=xl/sharedStrings.xml><?xml version="1.0" encoding="utf-8"?>
<sst xmlns="http://schemas.openxmlformats.org/spreadsheetml/2006/main" count="292" uniqueCount="213">
  <si>
    <t>Мельников Алексей Леонидович</t>
  </si>
  <si>
    <t>Матюкевич Юрий Михайлович</t>
  </si>
  <si>
    <t>Карелин Вадим Александрович</t>
  </si>
  <si>
    <t>Мацеринский Артем Александрович</t>
  </si>
  <si>
    <t>Бука Олег Иванович</t>
  </si>
  <si>
    <t>Суходольский Николай Иванович</t>
  </si>
  <si>
    <t>Кленов Роман Геннадьевич</t>
  </si>
  <si>
    <t>Малыгин Павел Геннадьевич</t>
  </si>
  <si>
    <t>Никифоров Дмитрий Валерьевич</t>
  </si>
  <si>
    <t>Сурмин Павел Альбертович</t>
  </si>
  <si>
    <t>Варюшин Василий Александрович</t>
  </si>
  <si>
    <t>Рослов Александр Николаевич</t>
  </si>
  <si>
    <t>Луговец Александр Степанович</t>
  </si>
  <si>
    <t>Кудряшов Юрий Геннадьевич</t>
  </si>
  <si>
    <t>Яруничев Николай Сергеевич</t>
  </si>
  <si>
    <t>Соколов Иван Александрович</t>
  </si>
  <si>
    <t>Ядрихинский Александр Евгеньевич</t>
  </si>
  <si>
    <t>Конев Александр Николаевич</t>
  </si>
  <si>
    <t>Герасимов Андрей Викторович</t>
  </si>
  <si>
    <t>Киреев Сергей Николаевич</t>
  </si>
  <si>
    <t>Серов Вячеслав Игоревич</t>
  </si>
  <si>
    <t>Коломиец Андрей Сергеевич</t>
  </si>
  <si>
    <t>Смирнов Дмитрий Григорьевич</t>
  </si>
  <si>
    <t>Неганов Артур Алексеевич</t>
  </si>
  <si>
    <t>Бологов Иван Сергеевич</t>
  </si>
  <si>
    <t>Сергеев Павел Сергеевич</t>
  </si>
  <si>
    <t>Бобла Максим Сергеевич</t>
  </si>
  <si>
    <t>Федосов Владимир Вячеславович</t>
  </si>
  <si>
    <t>Завитаев Сергей Владимирович</t>
  </si>
  <si>
    <t>Богданов Владимир Валерьевич</t>
  </si>
  <si>
    <t>Синицын Игорь Анатольевич</t>
  </si>
  <si>
    <t>Шилов Сергей Иванович</t>
  </si>
  <si>
    <t>Плешнев Павел Иванович</t>
  </si>
  <si>
    <t>Шиловский Дмитрий Иванович</t>
  </si>
  <si>
    <t>Южаков Виталий Анатольевич</t>
  </si>
  <si>
    <t>Южаков Николай Анатольевич</t>
  </si>
  <si>
    <t>Корепин Дмитрий Николаевич</t>
  </si>
  <si>
    <t>Карандашев Иван Алексеевич</t>
  </si>
  <si>
    <t>Киселев Иван Анатольевич</t>
  </si>
  <si>
    <t>Хайдуков Андрей Павлович</t>
  </si>
  <si>
    <t>Еремичев Константин Николаевич</t>
  </si>
  <si>
    <t>Колюхов Евгений Николаевич</t>
  </si>
  <si>
    <t>Трубин Юрий Владимирович</t>
  </si>
  <si>
    <t>Кузьмин Денис Николаевич</t>
  </si>
  <si>
    <t>Омелин Николай Александрович</t>
  </si>
  <si>
    <t>Баданин Сергей Валериевич</t>
  </si>
  <si>
    <t>Биричевская Светлана Александровна</t>
  </si>
  <si>
    <t>Котова Алена Николаевна</t>
  </si>
  <si>
    <t>Грушина Светлана Григорьевна</t>
  </si>
  <si>
    <t>Карпиков Денис Александрович</t>
  </si>
  <si>
    <t>Соннов Владимир Николаевич</t>
  </si>
  <si>
    <t>Осипов Василий Николаевич</t>
  </si>
  <si>
    <t>Цветкова Наталья Алексеевна</t>
  </si>
  <si>
    <t>Петров Сергей Сергеевич</t>
  </si>
  <si>
    <t>Григорьев Владимир Александрович</t>
  </si>
  <si>
    <t>Шалабанов Николай Михайлович</t>
  </si>
  <si>
    <t>Голубев Антон Юрьевич</t>
  </si>
  <si>
    <t>Шалапугин Денис Николаевич</t>
  </si>
  <si>
    <t>Московкин Юрий Васильевич</t>
  </si>
  <si>
    <t>Футкарадзе Сергей Викторович</t>
  </si>
  <si>
    <t>Медников Юрий Робертович</t>
  </si>
  <si>
    <t>Кудрявцев Алексей Сергеевич</t>
  </si>
  <si>
    <t>Лаврентьев Сергей Николаевич</t>
  </si>
  <si>
    <t>Шабалин Сергей Александрович</t>
  </si>
  <si>
    <t>Шиловский Анатолий Васильевич</t>
  </si>
  <si>
    <t>Значение фильтра (критерий выбора)</t>
  </si>
  <si>
    <t>Ф.И.О.</t>
  </si>
  <si>
    <t>Должность</t>
  </si>
  <si>
    <t>номер</t>
  </si>
  <si>
    <t>критерий</t>
  </si>
  <si>
    <t>Выбор по критерию</t>
  </si>
  <si>
    <t>Списываемые СИЗ, ДСИЗ</t>
  </si>
  <si>
    <t>Белье нательное трикотажное хлопчатобумажное</t>
  </si>
  <si>
    <t>Белье нательное трикотажное утепленное хлопчатобумажное</t>
  </si>
  <si>
    <t>Подшлемник термостойкий Марс</t>
  </si>
  <si>
    <t>Плащ с алюминиевым покрытием термо- и огнестойкое</t>
  </si>
  <si>
    <t>Фартук суконный с ОП</t>
  </si>
  <si>
    <t>Сапоги кожанные с жестким подноском для сварщиков</t>
  </si>
  <si>
    <t>Сапоги юфтевые, с жестким поликарбонатным подноском, модель арт. 1447.</t>
  </si>
  <si>
    <t>Каска термостойкая "Tanizawa 109" цвет красный</t>
  </si>
  <si>
    <t>Каска TEMPEX Магнум</t>
  </si>
  <si>
    <t>Костюм суконный с ОП с огнестойкой пропиткой</t>
  </si>
  <si>
    <t>Костюм термостойкий "Зевс". ткань Арсенал, 100% ХБ, МВО огнестойкая отделка ТЗ ПАО "Северсталь"</t>
  </si>
  <si>
    <t>Брюки утепленные</t>
  </si>
  <si>
    <t>Подшлемник ватный</t>
  </si>
  <si>
    <t>Подшлемник трикотажный х/б</t>
  </si>
  <si>
    <t>Жилет утепляющий Вест</t>
  </si>
  <si>
    <t>Жилет сигнальный повышенной видимости из ткани  ПЭ 100%</t>
  </si>
  <si>
    <t>Куртка на утепляющей прокладке</t>
  </si>
  <si>
    <t>Обувь валяная с резиновым низом</t>
  </si>
  <si>
    <t>Каска термостойкая (красная) COM3 55 "Favorit Termo Rapid" произв. "РОСОМЗ" Россия</t>
  </si>
  <si>
    <t>Ботинки кожаные утепленные с жестким подноском МУЖСКИЕ</t>
  </si>
  <si>
    <t>Сапоги кожанные утепленные с жестким подноском для сварщиков</t>
  </si>
  <si>
    <t>Костюм из огнестойкой ткани "Termoshield-P</t>
  </si>
  <si>
    <t>Каска (оранж.) COM3-55 Favori T с логотипом</t>
  </si>
  <si>
    <t>Костюм х/б от ОПЗ и МВ</t>
  </si>
  <si>
    <t>Костюм облегченный х/б от ОПЗ и МВ, тк. "Стандарт" пл. 280г/мкв. с логотипом</t>
  </si>
  <si>
    <t>Костюм из смесовых тканей для защиты от ОПЗ и МВ</t>
  </si>
  <si>
    <t>Ботинки кожаные "Панда" на полиуретановой подошве с жестким подноском</t>
  </si>
  <si>
    <t>Сапоги кожаные с жестким подноском двухсл п/у подошва</t>
  </si>
  <si>
    <t>Плаш влагозащитный "Посейдон" с капюшоном, нейлон.</t>
  </si>
  <si>
    <t>Ботинки кожаные с жестким подноском нитриловая подошва</t>
  </si>
  <si>
    <t>Каска (белая) COM3-55 Favori T с логотипом</t>
  </si>
  <si>
    <t>Костюм х/б из пыленепроницаемой ткани ткань молескин</t>
  </si>
  <si>
    <t>Мастер</t>
  </si>
  <si>
    <t>10011591</t>
  </si>
  <si>
    <t>10108207</t>
  </si>
  <si>
    <t>10413769</t>
  </si>
  <si>
    <t>Бригад шихт двора в СП и фер пр-х 5р</t>
  </si>
  <si>
    <t>10173202</t>
  </si>
  <si>
    <t>10413248</t>
  </si>
  <si>
    <t>10011617</t>
  </si>
  <si>
    <t>10249675</t>
  </si>
  <si>
    <t>Белущенко Павел Сергеевич</t>
  </si>
  <si>
    <t>Подруч сталев элпечи (второй) 6р</t>
  </si>
  <si>
    <t>10241478</t>
  </si>
  <si>
    <t>10530324</t>
  </si>
  <si>
    <t>10430917</t>
  </si>
  <si>
    <t>10403491</t>
  </si>
  <si>
    <t>10099884</t>
  </si>
  <si>
    <t>Подруч сталев элпечи (первый) 7р</t>
  </si>
  <si>
    <t>10294582</t>
  </si>
  <si>
    <t>10533917</t>
  </si>
  <si>
    <t>10108032</t>
  </si>
  <si>
    <t>дневная</t>
  </si>
  <si>
    <t>10011663</t>
  </si>
  <si>
    <t>10081935</t>
  </si>
  <si>
    <t>Ст подруч сталев элпечи (первый) 7р</t>
  </si>
  <si>
    <t>10403654</t>
  </si>
  <si>
    <t>10402884</t>
  </si>
  <si>
    <t>10438758</t>
  </si>
  <si>
    <t>10011727</t>
  </si>
  <si>
    <t>Ст бригад шихт двора в СП и фер пр-х 5р</t>
  </si>
  <si>
    <t>10240759</t>
  </si>
  <si>
    <t>10011612</t>
  </si>
  <si>
    <t>10011796</t>
  </si>
  <si>
    <t>10379067</t>
  </si>
  <si>
    <t>Сталевар электропечи 8р</t>
  </si>
  <si>
    <t>10419729</t>
  </si>
  <si>
    <t>10012112</t>
  </si>
  <si>
    <t>10011849</t>
  </si>
  <si>
    <t>10433394</t>
  </si>
  <si>
    <t>10474679</t>
  </si>
  <si>
    <t>10011773</t>
  </si>
  <si>
    <t>10048954</t>
  </si>
  <si>
    <t>10039372</t>
  </si>
  <si>
    <t>10067685</t>
  </si>
  <si>
    <t>10011813</t>
  </si>
  <si>
    <t>10398798</t>
  </si>
  <si>
    <t>10100002</t>
  </si>
  <si>
    <t>10012170</t>
  </si>
  <si>
    <t>10011802</t>
  </si>
  <si>
    <t>10011690</t>
  </si>
  <si>
    <t>Шихтовщик 4р</t>
  </si>
  <si>
    <t>10293767</t>
  </si>
  <si>
    <t>10113320</t>
  </si>
  <si>
    <t>10048926</t>
  </si>
  <si>
    <t>10066043</t>
  </si>
  <si>
    <t xml:space="preserve">Золотов Иван Павлович </t>
  </si>
  <si>
    <t>10491563</t>
  </si>
  <si>
    <t>10458735</t>
  </si>
  <si>
    <t>Костичин Василий Александрович</t>
  </si>
  <si>
    <t>10537937</t>
  </si>
  <si>
    <t>10027181</t>
  </si>
  <si>
    <t>10519769</t>
  </si>
  <si>
    <t>10413474</t>
  </si>
  <si>
    <t>10448838</t>
  </si>
  <si>
    <t>10233044</t>
  </si>
  <si>
    <t>10010060</t>
  </si>
  <si>
    <t>10011967</t>
  </si>
  <si>
    <t>10264848</t>
  </si>
  <si>
    <t>10464185</t>
  </si>
  <si>
    <t>10098562</t>
  </si>
  <si>
    <t>Шлаковщик 4р</t>
  </si>
  <si>
    <t>10576341</t>
  </si>
  <si>
    <t>10480325</t>
  </si>
  <si>
    <t>10420317</t>
  </si>
  <si>
    <t>10383018</t>
  </si>
  <si>
    <t>10408487</t>
  </si>
  <si>
    <t>10385091</t>
  </si>
  <si>
    <t>10531020</t>
  </si>
  <si>
    <t>10571962</t>
  </si>
  <si>
    <t>нет</t>
  </si>
  <si>
    <t>КРИТЕРИИ ОЦЕНКИ ПЕРСОНАЛА ПО СИСТЕМЕ ПРЕДОТВРАЩЕНИЯ ПРОИСШЕСТВИЙ</t>
  </si>
  <si>
    <t>№ П/П</t>
  </si>
  <si>
    <t>Рабочие знают ответственность за нарушения требований БТ</t>
  </si>
  <si>
    <t>Рабочие проинформированы и знают порядок работы с ДРП</t>
  </si>
  <si>
    <t>Рабочие знают требования БТ при:
 - следовании пешком;
- при следовании на  автомобиле; 
- при посещении производственных  участков; 
- при чрезвычайных ситуациях; 
- к собственному рабочему месту;
- к офисному зданию.</t>
  </si>
  <si>
    <t>Рабочие знают инструменты получения обратной связи по проблемам</t>
  </si>
  <si>
    <t>Рабочие знают порядок стажировки на рабочем месте и требования к инструктору</t>
  </si>
  <si>
    <t>Рабочие знают ОПФ и ВПФ, смертельные опасности, имеющиеся у них в цехе</t>
  </si>
  <si>
    <t>Рабочие знают как оцениваются риски и как действовать при выявлении опасности</t>
  </si>
  <si>
    <t>Рабочие знают требования бирочной системы и регламентного обслуживания.</t>
  </si>
  <si>
    <t>ФИО</t>
  </si>
  <si>
    <t>от</t>
  </si>
  <si>
    <t>МАТРИЦА ЗНАНИЙ ПЕРСОНАЛА бригады №</t>
  </si>
  <si>
    <t>ИТОГОВАЯ ОЦЕНКА (max 10 баллов)</t>
  </si>
  <si>
    <t>Рабочие знают виды инструткажей</t>
  </si>
  <si>
    <t>Рабочие знают содержание последнего инструктажа</t>
  </si>
  <si>
    <t>Легенда:</t>
  </si>
  <si>
    <t>балл = -3</t>
  </si>
  <si>
    <t>балл = -1</t>
  </si>
  <si>
    <t>балл =  1</t>
  </si>
  <si>
    <t>№ п/п</t>
  </si>
  <si>
    <r>
      <t>Оценка         за</t>
    </r>
    <r>
      <rPr>
        <b/>
        <i/>
        <sz val="12"/>
        <color theme="1"/>
        <rFont val="Calibri"/>
        <family val="2"/>
        <charset val="204"/>
        <scheme val="minor"/>
      </rPr>
      <t xml:space="preserve"> I</t>
    </r>
    <r>
      <rPr>
        <sz val="12"/>
        <color theme="1"/>
        <rFont val="Calibri"/>
        <family val="2"/>
        <charset val="204"/>
        <scheme val="minor"/>
      </rPr>
      <t xml:space="preserve"> квартал</t>
    </r>
  </si>
  <si>
    <r>
      <t xml:space="preserve">Оценка         за </t>
    </r>
    <r>
      <rPr>
        <b/>
        <i/>
        <sz val="12"/>
        <color theme="1"/>
        <rFont val="Calibri"/>
        <family val="2"/>
        <charset val="204"/>
        <scheme val="minor"/>
      </rPr>
      <t xml:space="preserve">II </t>
    </r>
    <r>
      <rPr>
        <sz val="12"/>
        <color theme="1"/>
        <rFont val="Calibri"/>
        <family val="2"/>
        <charset val="204"/>
        <scheme val="minor"/>
      </rPr>
      <t>квартал</t>
    </r>
  </si>
  <si>
    <r>
      <t>Оценка         за</t>
    </r>
    <r>
      <rPr>
        <b/>
        <i/>
        <sz val="12"/>
        <color theme="1"/>
        <rFont val="Calibri"/>
        <family val="2"/>
        <charset val="204"/>
        <scheme val="minor"/>
      </rPr>
      <t xml:space="preserve"> III</t>
    </r>
    <r>
      <rPr>
        <sz val="12"/>
        <color theme="1"/>
        <rFont val="Calibri"/>
        <family val="2"/>
        <charset val="204"/>
        <scheme val="minor"/>
      </rPr>
      <t xml:space="preserve"> квартал</t>
    </r>
  </si>
  <si>
    <r>
      <t xml:space="preserve">Оценка         за </t>
    </r>
    <r>
      <rPr>
        <b/>
        <i/>
        <sz val="12"/>
        <color theme="1"/>
        <rFont val="Calibri"/>
        <family val="2"/>
        <charset val="204"/>
        <scheme val="minor"/>
      </rPr>
      <t>IV</t>
    </r>
    <r>
      <rPr>
        <sz val="12"/>
        <color theme="1"/>
        <rFont val="Calibri"/>
        <family val="2"/>
        <charset val="204"/>
        <scheme val="minor"/>
      </rPr>
      <t xml:space="preserve"> квартал</t>
    </r>
  </si>
  <si>
    <t>Динамика знаний бригады</t>
  </si>
  <si>
    <t>1 квартал</t>
  </si>
  <si>
    <t>2 квартал</t>
  </si>
  <si>
    <t>3 квартал</t>
  </si>
  <si>
    <t>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</si>
</sst>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FF00"/>
      <name val="Calibri"/>
      <family val="2"/>
      <charset val="204"/>
      <scheme val="minor"/>
    </font>
    <font>
      <b/>
      <i/>
      <sz val="12"/>
      <color theme="0"/>
      <name val="Calibri"/>
      <family val="2"/>
      <charset val="204"/>
      <scheme val="minor"/>
    </font>
    <font>
      <sz val="24"/>
      <color rgb="FFFFFF00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0" tint="-0.249977111117893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0" tint="-0.249977111117893"/>
      <name val="Calibri"/>
      <family val="2"/>
      <charset val="204"/>
      <scheme val="minor"/>
    </font>
    <font>
      <sz val="12"/>
      <color theme="0" tint="-0.1499984740745262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/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vertical="center"/>
    </xf>
    <xf numFmtId="0" fontId="0" fillId="3" borderId="0" xfId="0" applyFill="1"/>
    <xf numFmtId="0" fontId="0" fillId="0" borderId="20" xfId="0" applyBorder="1" applyAlignment="1">
      <alignment horizontal="center" vertical="center"/>
    </xf>
    <xf numFmtId="0" fontId="9" fillId="0" borderId="15" xfId="0" applyFont="1" applyBorder="1" applyAlignment="1">
      <alignment horizontal="center" vertical="top"/>
    </xf>
    <xf numFmtId="0" fontId="9" fillId="0" borderId="15" xfId="0" applyFont="1" applyBorder="1" applyAlignment="1">
      <alignment vertical="top"/>
    </xf>
    <xf numFmtId="0" fontId="9" fillId="0" borderId="20" xfId="0" applyFont="1" applyBorder="1" applyAlignment="1">
      <alignment horizontal="center" vertical="top"/>
    </xf>
    <xf numFmtId="0" fontId="9" fillId="0" borderId="20" xfId="0" applyFont="1" applyBorder="1" applyAlignment="1">
      <alignment vertical="top"/>
    </xf>
    <xf numFmtId="0" fontId="0" fillId="0" borderId="20" xfId="0" applyBorder="1"/>
    <xf numFmtId="0" fontId="9" fillId="0" borderId="20" xfId="0" applyFont="1" applyFill="1" applyBorder="1" applyAlignment="1">
      <alignment vertical="top"/>
    </xf>
    <xf numFmtId="0" fontId="11" fillId="0" borderId="20" xfId="0" applyFont="1" applyBorder="1" applyAlignment="1">
      <alignment horizontal="center" textRotation="90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1" fillId="0" borderId="26" xfId="0" applyFont="1" applyBorder="1" applyAlignment="1">
      <alignment horizontal="center" textRotation="90"/>
    </xf>
    <xf numFmtId="0" fontId="0" fillId="0" borderId="28" xfId="0" applyBorder="1"/>
    <xf numFmtId="0" fontId="12" fillId="0" borderId="29" xfId="0" applyFont="1" applyBorder="1" applyAlignment="1">
      <alignment horizontal="center" vertical="center"/>
    </xf>
    <xf numFmtId="0" fontId="0" fillId="0" borderId="18" xfId="0" applyBorder="1"/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3" fillId="0" borderId="21" xfId="0" applyFont="1" applyBorder="1" applyAlignment="1">
      <alignment horizont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0" xfId="0" applyBorder="1" applyAlignment="1">
      <alignment wrapText="1"/>
    </xf>
    <xf numFmtId="0" fontId="14" fillId="0" borderId="0" xfId="0" applyFont="1"/>
    <xf numFmtId="0" fontId="17" fillId="0" borderId="3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textRotation="90" wrapText="1" readingOrder="1"/>
    </xf>
    <xf numFmtId="0" fontId="0" fillId="0" borderId="24" xfId="0" applyBorder="1" applyAlignment="1">
      <alignment horizontal="center" vertical="center" textRotation="90" wrapText="1" readingOrder="1"/>
    </xf>
    <xf numFmtId="0" fontId="0" fillId="0" borderId="25" xfId="0" applyBorder="1" applyAlignment="1">
      <alignment horizontal="center" vertical="center" textRotation="90" wrapText="1" readingOrder="1"/>
    </xf>
    <xf numFmtId="0" fontId="18" fillId="0" borderId="14" xfId="0" applyFont="1" applyBorder="1" applyAlignment="1">
      <alignment horizontal="center" vertical="center"/>
    </xf>
    <xf numFmtId="0" fontId="0" fillId="0" borderId="0" xfId="0" applyBorder="1"/>
    <xf numFmtId="0" fontId="10" fillId="0" borderId="14" xfId="0" applyFont="1" applyBorder="1" applyAlignment="1">
      <alignment horizontal="right" vertical="center"/>
    </xf>
    <xf numFmtId="0" fontId="16" fillId="0" borderId="4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4" fontId="19" fillId="0" borderId="14" xfId="0" applyNumberFormat="1" applyFont="1" applyBorder="1" applyAlignment="1">
      <alignment horizontal="left" vertical="center"/>
    </xf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39" xfId="0" applyBorder="1" applyAlignment="1">
      <alignment horizontal="center" vertical="center" textRotation="90" wrapText="1" readingOrder="1"/>
    </xf>
    <xf numFmtId="0" fontId="0" fillId="0" borderId="40" xfId="0" applyBorder="1" applyAlignment="1">
      <alignment horizontal="center" vertical="center" textRotation="90" wrapText="1" readingOrder="1"/>
    </xf>
    <xf numFmtId="0" fontId="12" fillId="0" borderId="1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17" xfId="0" applyFont="1" applyFill="1" applyBorder="1" applyAlignment="1">
      <alignment horizontal="center" wrapText="1"/>
    </xf>
    <xf numFmtId="0" fontId="0" fillId="0" borderId="45" xfId="0" applyFill="1" applyBorder="1" applyAlignment="1">
      <alignment horizontal="right" vertical="center" wrapText="1"/>
    </xf>
    <xf numFmtId="0" fontId="0" fillId="0" borderId="46" xfId="0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51" xfId="0" applyBorder="1" applyAlignment="1">
      <alignment wrapText="1"/>
    </xf>
    <xf numFmtId="0" fontId="0" fillId="0" borderId="51" xfId="0" applyBorder="1" applyAlignment="1">
      <alignment horizontal="center" wrapText="1"/>
    </xf>
    <xf numFmtId="0" fontId="0" fillId="0" borderId="38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14" fontId="0" fillId="0" borderId="0" xfId="0" applyNumberFormat="1"/>
    <xf numFmtId="0" fontId="0" fillId="0" borderId="3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1" fillId="0" borderId="38" xfId="1" applyBorder="1" applyAlignment="1">
      <alignment wrapText="1"/>
    </xf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</cellXfs>
  <cellStyles count="2">
    <cellStyle name="Гиперссылка" xfId="1" builtinId="8"/>
    <cellStyle name="Обычный" xfId="0" builtinId="0"/>
  </cellStyles>
  <dxfs count="5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Динамика!$B$3:$C$3</c:f>
              <c:strCache>
                <c:ptCount val="1"/>
                <c:pt idx="0">
                  <c:v>Трубин Юрий Владимирович 10011617</c:v>
                </c:pt>
              </c:strCache>
            </c:strRef>
          </c:tx>
          <c:val>
            <c:numRef>
              <c:f>Динамика!$D$3:$G$3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20544"/>
        <c:axId val="83822080"/>
      </c:lineChart>
      <c:catAx>
        <c:axId val="83820544"/>
        <c:scaling>
          <c:orientation val="minMax"/>
        </c:scaling>
        <c:delete val="0"/>
        <c:axPos val="b"/>
        <c:majorTickMark val="out"/>
        <c:minorTickMark val="none"/>
        <c:tickLblPos val="nextTo"/>
        <c:crossAx val="83822080"/>
        <c:crosses val="autoZero"/>
        <c:auto val="1"/>
        <c:lblAlgn val="ctr"/>
        <c:lblOffset val="100"/>
        <c:noMultiLvlLbl val="0"/>
      </c:catAx>
      <c:valAx>
        <c:axId val="8382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82054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0</xdr:row>
      <xdr:rowOff>38100</xdr:rowOff>
    </xdr:from>
    <xdr:to>
      <xdr:col>6</xdr:col>
      <xdr:colOff>500062</xdr:colOff>
      <xdr:row>13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tabSelected="1" zoomScale="70" zoomScaleNormal="70" zoomScaleSheetLayoutView="85" workbookViewId="0">
      <selection activeCell="C21" sqref="C21"/>
    </sheetView>
  </sheetViews>
  <sheetFormatPr defaultRowHeight="15.75" x14ac:dyDescent="0.25"/>
  <cols>
    <col min="1" max="1" width="6.125" bestFit="1" customWidth="1"/>
    <col min="2" max="2" width="50.25" customWidth="1"/>
    <col min="3" max="3" width="10.875" customWidth="1"/>
    <col min="4" max="5" width="10.625" customWidth="1"/>
    <col min="6" max="6" width="10.5" customWidth="1"/>
    <col min="7" max="7" width="10.375" customWidth="1"/>
    <col min="8" max="8" width="10.5" customWidth="1"/>
    <col min="9" max="9" width="9.75" customWidth="1"/>
    <col min="10" max="10" width="5.125" customWidth="1"/>
    <col min="11" max="11" width="5.375" customWidth="1"/>
    <col min="12" max="12" width="10.5" customWidth="1"/>
    <col min="13" max="13" width="10.375" customWidth="1"/>
    <col min="14" max="14" width="9.25" customWidth="1"/>
    <col min="15" max="20" width="10.25" customWidth="1"/>
    <col min="28" max="29" width="10.875" bestFit="1" customWidth="1"/>
  </cols>
  <sheetData>
    <row r="1" spans="1:29" ht="28.5" customHeight="1" thickBot="1" x14ac:dyDescent="0.35">
      <c r="A1" s="41">
        <v>1</v>
      </c>
      <c r="B1" s="40"/>
      <c r="C1" s="53"/>
      <c r="D1" s="60" t="s">
        <v>195</v>
      </c>
      <c r="E1" s="60"/>
      <c r="F1" s="60"/>
      <c r="G1" s="60"/>
      <c r="H1" s="60"/>
      <c r="I1" s="58">
        <f>A1</f>
        <v>1</v>
      </c>
      <c r="J1" s="54" t="s">
        <v>194</v>
      </c>
      <c r="K1" s="68">
        <f ca="1">NOW()</f>
        <v>42948.649535300923</v>
      </c>
      <c r="L1" s="68"/>
      <c r="M1" s="53"/>
      <c r="N1" s="53"/>
      <c r="O1" s="53"/>
      <c r="X1" s="47">
        <v>-3</v>
      </c>
    </row>
    <row r="2" spans="1:29" ht="16.5" customHeight="1" thickBot="1" x14ac:dyDescent="0.3">
      <c r="A2" s="62" t="s">
        <v>184</v>
      </c>
      <c r="B2" s="65" t="s">
        <v>183</v>
      </c>
      <c r="C2" s="30" t="s">
        <v>193</v>
      </c>
      <c r="D2" s="31" t="s">
        <v>193</v>
      </c>
      <c r="E2" s="31" t="s">
        <v>193</v>
      </c>
      <c r="F2" s="31" t="s">
        <v>193</v>
      </c>
      <c r="G2" s="31" t="s">
        <v>193</v>
      </c>
      <c r="H2" s="31" t="s">
        <v>193</v>
      </c>
      <c r="I2" s="31" t="s">
        <v>193</v>
      </c>
      <c r="J2" s="69" t="s">
        <v>193</v>
      </c>
      <c r="K2" s="70"/>
      <c r="L2" s="31" t="s">
        <v>193</v>
      </c>
      <c r="M2" s="31" t="s">
        <v>193</v>
      </c>
      <c r="N2" s="31" t="s">
        <v>193</v>
      </c>
      <c r="O2" s="31" t="s">
        <v>193</v>
      </c>
      <c r="P2" s="31" t="s">
        <v>193</v>
      </c>
      <c r="Q2" s="31" t="s">
        <v>193</v>
      </c>
      <c r="R2" s="32" t="s">
        <v>193</v>
      </c>
      <c r="S2" s="32" t="s">
        <v>193</v>
      </c>
      <c r="T2" s="32" t="s">
        <v>193</v>
      </c>
      <c r="X2" s="47">
        <v>-1</v>
      </c>
    </row>
    <row r="3" spans="1:29" ht="92.25" customHeight="1" x14ac:dyDescent="0.25">
      <c r="A3" s="63"/>
      <c r="B3" s="66"/>
      <c r="C3" s="55" t="str">
        <f>'Выбор таблица'!C3</f>
        <v>Трубин Юрий Владимирович</v>
      </c>
      <c r="D3" s="56" t="str">
        <f>'Выбор таблица'!C4</f>
        <v>Бологов Иван Сергеевич</v>
      </c>
      <c r="E3" s="56" t="str">
        <f>'Выбор таблица'!C5</f>
        <v>Завитаев Сергей Владимирович</v>
      </c>
      <c r="F3" s="56" t="str">
        <f>'Выбор таблица'!C6</f>
        <v>Серов Вячеслав Игоревич</v>
      </c>
      <c r="G3" s="56" t="str">
        <f>'Выбор таблица'!C7</f>
        <v>Киселев Иван Анатольевич</v>
      </c>
      <c r="H3" s="56" t="str">
        <f>'Выбор таблица'!C8</f>
        <v>Кудряшов Юрий Геннадьевич</v>
      </c>
      <c r="I3" s="56" t="str">
        <f>'Выбор таблица'!C9</f>
        <v>Рослов Александр Николаевич</v>
      </c>
      <c r="J3" s="71" t="str">
        <f>'Выбор таблица'!C10</f>
        <v>Карелин Вадим Александрович</v>
      </c>
      <c r="K3" s="72"/>
      <c r="L3" s="56" t="str">
        <f>'Выбор таблица'!C11</f>
        <v>Мацеринский Артем Александрович</v>
      </c>
      <c r="M3" s="56" t="str">
        <f>'Выбор таблица'!C12</f>
        <v>Биричевская Светлана Александровна</v>
      </c>
      <c r="N3" s="56" t="str">
        <f>'Выбор таблица'!C13</f>
        <v>Кудрявцев Алексей Сергеевич</v>
      </c>
      <c r="O3" s="56" t="str">
        <f>'Выбор таблица'!C14</f>
        <v>Медников Юрий Робертович</v>
      </c>
      <c r="P3" s="56" t="str">
        <f>'Выбор таблица'!C15</f>
        <v>Футкарадзе Сергей Викторович</v>
      </c>
      <c r="Q3" s="56" t="str">
        <f>'Выбор таблица'!C16</f>
        <v>Шилов Сергей Иванович</v>
      </c>
      <c r="R3" s="56" t="str">
        <f>'Выбор таблица'!C17</f>
        <v>Южаков Николай Анатольевич</v>
      </c>
      <c r="S3" s="56" t="str">
        <f>'Выбор таблица'!C18</f>
        <v/>
      </c>
      <c r="T3" s="57" t="str">
        <f>'Выбор таблица'!C19</f>
        <v/>
      </c>
      <c r="X3" s="47">
        <v>1</v>
      </c>
      <c r="AB3" s="98">
        <f t="shared" ref="AB3:AB4" si="0">AC3-1</f>
        <v>42735</v>
      </c>
      <c r="AC3" s="98">
        <v>42736</v>
      </c>
    </row>
    <row r="4" spans="1:29" ht="18.75" hidden="1" customHeight="1" x14ac:dyDescent="0.25">
      <c r="A4" s="63"/>
      <c r="B4" s="66"/>
      <c r="C4" s="34"/>
      <c r="D4" s="36"/>
      <c r="E4" s="29"/>
      <c r="F4" s="29"/>
      <c r="G4" s="29"/>
      <c r="H4" s="29"/>
      <c r="I4" s="29"/>
      <c r="J4" s="59"/>
      <c r="K4" s="29"/>
      <c r="L4" s="29"/>
      <c r="M4" s="29"/>
      <c r="N4" s="29"/>
      <c r="O4" s="29"/>
      <c r="P4" s="29"/>
      <c r="Q4" s="29"/>
      <c r="R4" s="29"/>
      <c r="S4" s="29"/>
      <c r="T4" s="33"/>
      <c r="AB4" s="98">
        <f t="shared" si="0"/>
        <v>-1</v>
      </c>
    </row>
    <row r="5" spans="1:29" ht="9.75" customHeight="1" thickBot="1" x14ac:dyDescent="0.3">
      <c r="A5" s="64"/>
      <c r="B5" s="67"/>
      <c r="C5" s="35" t="str">
        <f>'Выбор таблица'!B3</f>
        <v>10011617</v>
      </c>
      <c r="D5" s="37" t="str">
        <f>'Выбор таблица'!B4</f>
        <v>10530324</v>
      </c>
      <c r="E5" s="37" t="str">
        <f>'Выбор таблица'!B5</f>
        <v>10403491</v>
      </c>
      <c r="F5" s="37" t="str">
        <f>'Выбор таблица'!B6</f>
        <v>10403654</v>
      </c>
      <c r="G5" s="37" t="str">
        <f>'Выбор таблица'!B7</f>
        <v>10240759</v>
      </c>
      <c r="H5" s="37" t="str">
        <f>'Выбор таблица'!B8</f>
        <v>10012112</v>
      </c>
      <c r="I5" s="37" t="str">
        <f>'Выбор таблица'!B9</f>
        <v>10474679</v>
      </c>
      <c r="J5" s="73" t="str">
        <f>'Выбор таблица'!B10</f>
        <v>10039372</v>
      </c>
      <c r="K5" s="74"/>
      <c r="L5" s="37" t="str">
        <f>'Выбор таблица'!B11</f>
        <v>10398798</v>
      </c>
      <c r="M5" s="37" t="str">
        <f>'Выбор таблица'!B12</f>
        <v>10011690</v>
      </c>
      <c r="N5" s="37" t="str">
        <f>'Выбор таблица'!B13</f>
        <v>10537937</v>
      </c>
      <c r="O5" s="37" t="str">
        <f>'Выбор таблица'!B14</f>
        <v>10027181</v>
      </c>
      <c r="P5" s="37" t="str">
        <f>'Выбор таблица'!B15</f>
        <v>10010060</v>
      </c>
      <c r="Q5" s="37" t="str">
        <f>'Выбор таблица'!B16</f>
        <v>10383018</v>
      </c>
      <c r="R5" s="37" t="str">
        <f>'Выбор таблица'!B17</f>
        <v>10571962</v>
      </c>
      <c r="S5" s="37" t="str">
        <f>'Выбор таблица'!B18</f>
        <v/>
      </c>
      <c r="T5" s="38" t="str">
        <f>'Выбор таблица'!B19</f>
        <v/>
      </c>
      <c r="AB5" s="98">
        <f>AC5-1</f>
        <v>42825</v>
      </c>
      <c r="AC5" s="98">
        <v>42826</v>
      </c>
    </row>
    <row r="6" spans="1:29" ht="34.5" customHeight="1" thickBot="1" x14ac:dyDescent="0.3">
      <c r="A6" s="42">
        <v>1</v>
      </c>
      <c r="B6" s="39" t="s">
        <v>185</v>
      </c>
      <c r="C6" s="48">
        <v>1</v>
      </c>
      <c r="D6" s="48">
        <v>1</v>
      </c>
      <c r="E6" s="48">
        <v>1</v>
      </c>
      <c r="F6" s="48">
        <v>1</v>
      </c>
      <c r="G6" s="48">
        <v>1</v>
      </c>
      <c r="H6" s="48"/>
      <c r="I6" s="48"/>
      <c r="J6" s="82"/>
      <c r="K6" s="83"/>
      <c r="L6" s="48"/>
      <c r="M6" s="48"/>
      <c r="N6" s="48"/>
      <c r="O6" s="48"/>
      <c r="P6" s="48"/>
      <c r="Q6" s="48"/>
      <c r="R6" s="48"/>
      <c r="S6" s="48"/>
      <c r="T6" s="48"/>
      <c r="AB6" s="98">
        <f t="shared" ref="AB6:AB8" si="1">AC6-1</f>
        <v>42916</v>
      </c>
      <c r="AC6" s="98">
        <v>42917</v>
      </c>
    </row>
    <row r="7" spans="1:29" ht="35.1" customHeight="1" thickBot="1" x14ac:dyDescent="0.3">
      <c r="A7" s="42">
        <v>2</v>
      </c>
      <c r="B7" s="39" t="s">
        <v>186</v>
      </c>
      <c r="C7" s="48">
        <v>1</v>
      </c>
      <c r="D7" s="48">
        <v>1</v>
      </c>
      <c r="E7" s="48">
        <v>1</v>
      </c>
      <c r="F7" s="48">
        <v>1</v>
      </c>
      <c r="G7" s="48">
        <v>1</v>
      </c>
      <c r="H7" s="48"/>
      <c r="I7" s="48"/>
      <c r="J7" s="82"/>
      <c r="K7" s="83"/>
      <c r="L7" s="48"/>
      <c r="M7" s="48"/>
      <c r="N7" s="48"/>
      <c r="O7" s="48"/>
      <c r="P7" s="48"/>
      <c r="Q7" s="48"/>
      <c r="R7" s="48"/>
      <c r="S7" s="48"/>
      <c r="T7" s="48"/>
      <c r="AB7" s="98">
        <f t="shared" si="1"/>
        <v>43008</v>
      </c>
      <c r="AC7" s="98">
        <v>43009</v>
      </c>
    </row>
    <row r="8" spans="1:29" ht="111" thickBot="1" x14ac:dyDescent="0.3">
      <c r="A8" s="42">
        <v>3</v>
      </c>
      <c r="B8" s="39" t="s">
        <v>187</v>
      </c>
      <c r="C8" s="48">
        <v>-3</v>
      </c>
      <c r="D8" s="48">
        <v>1</v>
      </c>
      <c r="E8" s="48">
        <v>1</v>
      </c>
      <c r="F8" s="48">
        <v>1</v>
      </c>
      <c r="G8" s="48">
        <v>1</v>
      </c>
      <c r="H8" s="48"/>
      <c r="I8" s="48"/>
      <c r="J8" s="82"/>
      <c r="K8" s="83"/>
      <c r="L8" s="48"/>
      <c r="M8" s="48"/>
      <c r="N8" s="48"/>
      <c r="O8" s="48"/>
      <c r="P8" s="48"/>
      <c r="Q8" s="48"/>
      <c r="R8" s="48"/>
      <c r="S8" s="48"/>
      <c r="T8" s="48"/>
      <c r="AB8" s="98">
        <f t="shared" si="1"/>
        <v>43069</v>
      </c>
      <c r="AC8" s="98">
        <v>43070</v>
      </c>
    </row>
    <row r="9" spans="1:29" ht="35.1" customHeight="1" thickBot="1" x14ac:dyDescent="0.3">
      <c r="A9" s="42">
        <v>4</v>
      </c>
      <c r="B9" s="39" t="s">
        <v>188</v>
      </c>
      <c r="C9" s="48">
        <v>1</v>
      </c>
      <c r="D9" s="48">
        <v>1</v>
      </c>
      <c r="E9" s="48">
        <v>1</v>
      </c>
      <c r="F9" s="48">
        <v>1</v>
      </c>
      <c r="G9" s="48">
        <v>1</v>
      </c>
      <c r="H9" s="48"/>
      <c r="I9" s="48"/>
      <c r="J9" s="82"/>
      <c r="K9" s="83"/>
      <c r="L9" s="48"/>
      <c r="M9" s="48"/>
      <c r="N9" s="48"/>
      <c r="O9" s="48"/>
      <c r="P9" s="48"/>
      <c r="Q9" s="48"/>
      <c r="R9" s="48"/>
      <c r="S9" s="48"/>
      <c r="T9" s="48"/>
    </row>
    <row r="10" spans="1:29" ht="35.1" customHeight="1" thickBot="1" x14ac:dyDescent="0.3">
      <c r="A10" s="42">
        <v>5</v>
      </c>
      <c r="B10" s="39" t="s">
        <v>189</v>
      </c>
      <c r="C10" s="48">
        <v>1</v>
      </c>
      <c r="D10" s="48">
        <v>1</v>
      </c>
      <c r="E10" s="48">
        <v>1</v>
      </c>
      <c r="F10" s="48">
        <v>1</v>
      </c>
      <c r="G10" s="48">
        <v>1</v>
      </c>
      <c r="H10" s="48"/>
      <c r="I10" s="48"/>
      <c r="J10" s="82"/>
      <c r="K10" s="83"/>
      <c r="L10" s="48"/>
      <c r="M10" s="48"/>
      <c r="N10" s="48"/>
      <c r="O10" s="48"/>
      <c r="P10" s="48"/>
      <c r="Q10" s="48"/>
      <c r="R10" s="48"/>
      <c r="S10" s="48"/>
      <c r="T10" s="48"/>
    </row>
    <row r="11" spans="1:29" ht="35.1" customHeight="1" thickBot="1" x14ac:dyDescent="0.3">
      <c r="A11" s="42">
        <v>6</v>
      </c>
      <c r="B11" s="39" t="s">
        <v>197</v>
      </c>
      <c r="C11" s="48">
        <v>1</v>
      </c>
      <c r="D11" s="48">
        <v>1</v>
      </c>
      <c r="E11" s="48">
        <v>1</v>
      </c>
      <c r="F11" s="48">
        <v>1</v>
      </c>
      <c r="G11" s="48">
        <v>1</v>
      </c>
      <c r="H11" s="48"/>
      <c r="I11" s="48"/>
      <c r="J11" s="82"/>
      <c r="K11" s="83"/>
      <c r="L11" s="48"/>
      <c r="M11" s="48"/>
      <c r="N11" s="48"/>
      <c r="O11" s="48"/>
      <c r="P11" s="48"/>
      <c r="Q11" s="48"/>
      <c r="R11" s="48"/>
      <c r="S11" s="48"/>
      <c r="T11" s="48"/>
    </row>
    <row r="12" spans="1:29" ht="35.1" customHeight="1" thickBot="1" x14ac:dyDescent="0.3">
      <c r="A12" s="42">
        <v>7</v>
      </c>
      <c r="B12" s="39" t="s">
        <v>198</v>
      </c>
      <c r="C12" s="48">
        <v>1</v>
      </c>
      <c r="D12" s="48">
        <v>1</v>
      </c>
      <c r="E12" s="48">
        <v>1</v>
      </c>
      <c r="F12" s="48">
        <v>1</v>
      </c>
      <c r="G12" s="48">
        <v>1</v>
      </c>
      <c r="H12" s="48"/>
      <c r="I12" s="48"/>
      <c r="J12" s="82"/>
      <c r="K12" s="83"/>
      <c r="L12" s="48"/>
      <c r="M12" s="48"/>
      <c r="N12" s="48"/>
      <c r="O12" s="48"/>
      <c r="P12" s="48"/>
      <c r="Q12" s="48"/>
      <c r="R12" s="48"/>
      <c r="S12" s="48"/>
      <c r="T12" s="48"/>
    </row>
    <row r="13" spans="1:29" ht="35.1" customHeight="1" thickBot="1" x14ac:dyDescent="0.3">
      <c r="A13" s="42">
        <v>8</v>
      </c>
      <c r="B13" s="39" t="s">
        <v>190</v>
      </c>
      <c r="C13" s="48">
        <v>1</v>
      </c>
      <c r="D13" s="48">
        <v>1</v>
      </c>
      <c r="E13" s="48">
        <v>1</v>
      </c>
      <c r="F13" s="48">
        <v>1</v>
      </c>
      <c r="G13" s="48">
        <v>1</v>
      </c>
      <c r="H13" s="48"/>
      <c r="I13" s="48"/>
      <c r="J13" s="82"/>
      <c r="K13" s="83"/>
      <c r="L13" s="48"/>
      <c r="M13" s="48"/>
      <c r="N13" s="48"/>
      <c r="O13" s="48"/>
      <c r="P13" s="48"/>
      <c r="Q13" s="48"/>
      <c r="R13" s="48"/>
      <c r="S13" s="48"/>
      <c r="T13" s="48"/>
    </row>
    <row r="14" spans="1:29" ht="35.1" customHeight="1" thickBot="1" x14ac:dyDescent="0.3">
      <c r="A14" s="42">
        <v>9</v>
      </c>
      <c r="B14" s="39" t="s">
        <v>191</v>
      </c>
      <c r="C14" s="48">
        <v>1</v>
      </c>
      <c r="D14" s="48">
        <v>1</v>
      </c>
      <c r="E14" s="48">
        <v>1</v>
      </c>
      <c r="F14" s="48">
        <v>1</v>
      </c>
      <c r="G14" s="48">
        <v>1</v>
      </c>
      <c r="H14" s="48"/>
      <c r="I14" s="48"/>
      <c r="J14" s="82"/>
      <c r="K14" s="83"/>
      <c r="L14" s="48"/>
      <c r="M14" s="48"/>
      <c r="N14" s="48"/>
      <c r="O14" s="48"/>
      <c r="P14" s="48"/>
      <c r="Q14" s="48"/>
      <c r="R14" s="48"/>
      <c r="S14" s="48"/>
      <c r="T14" s="48"/>
    </row>
    <row r="15" spans="1:29" ht="35.1" customHeight="1" thickBot="1" x14ac:dyDescent="0.3">
      <c r="A15" s="42">
        <v>10</v>
      </c>
      <c r="B15" s="39" t="s">
        <v>192</v>
      </c>
      <c r="C15" s="48">
        <v>1</v>
      </c>
      <c r="D15" s="48">
        <v>1</v>
      </c>
      <c r="E15" s="48">
        <v>1</v>
      </c>
      <c r="F15" s="48">
        <v>1</v>
      </c>
      <c r="G15" s="48">
        <v>1</v>
      </c>
      <c r="H15" s="48"/>
      <c r="I15" s="48"/>
      <c r="J15" s="82"/>
      <c r="K15" s="83"/>
      <c r="L15" s="48"/>
      <c r="M15" s="48"/>
      <c r="N15" s="48"/>
      <c r="O15" s="48"/>
      <c r="P15" s="48"/>
      <c r="Q15" s="48"/>
      <c r="R15" s="48"/>
      <c r="S15" s="48"/>
      <c r="T15" s="48"/>
    </row>
    <row r="16" spans="1:29" ht="38.25" customHeight="1" thickBot="1" x14ac:dyDescent="0.3">
      <c r="A16" s="77" t="s">
        <v>196</v>
      </c>
      <c r="B16" s="78"/>
      <c r="C16" s="49">
        <f>SUM(C6:C15)</f>
        <v>6</v>
      </c>
      <c r="D16" s="50">
        <f>SUM(D6:D15)</f>
        <v>10</v>
      </c>
      <c r="E16" s="51">
        <f t="shared" ref="C16:I16" si="2">SUM(E6:E15)</f>
        <v>10</v>
      </c>
      <c r="F16" s="51">
        <f t="shared" si="2"/>
        <v>10</v>
      </c>
      <c r="G16" s="51">
        <f t="shared" si="2"/>
        <v>10</v>
      </c>
      <c r="H16" s="51">
        <f>SUM(H6:H15)</f>
        <v>0</v>
      </c>
      <c r="I16" s="51">
        <f t="shared" si="2"/>
        <v>0</v>
      </c>
      <c r="J16" s="61">
        <f>SUM(J6:K15)</f>
        <v>0</v>
      </c>
      <c r="K16" s="61"/>
      <c r="L16" s="51">
        <f t="shared" ref="L16:T16" si="3">SUM(L6:L15)</f>
        <v>0</v>
      </c>
      <c r="M16" s="51">
        <f t="shared" si="3"/>
        <v>0</v>
      </c>
      <c r="N16" s="51">
        <f t="shared" si="3"/>
        <v>0</v>
      </c>
      <c r="O16" s="51">
        <f t="shared" si="3"/>
        <v>0</v>
      </c>
      <c r="P16" s="51">
        <f t="shared" si="3"/>
        <v>0</v>
      </c>
      <c r="Q16" s="51">
        <f t="shared" si="3"/>
        <v>0</v>
      </c>
      <c r="R16" s="51">
        <f t="shared" si="3"/>
        <v>0</v>
      </c>
      <c r="S16" s="51">
        <f t="shared" si="3"/>
        <v>0</v>
      </c>
      <c r="T16" s="52">
        <f t="shared" si="3"/>
        <v>0</v>
      </c>
    </row>
    <row r="17" spans="1:20" s="18" customFormat="1" hidden="1" x14ac:dyDescent="0.25">
      <c r="C17" s="18">
        <f>IF(VLOOKUP(-3,C6:C15,1,0)=-3,0,1)</f>
        <v>0</v>
      </c>
      <c r="D17" s="18" t="e">
        <f>IF(VLOOKUP(-3,D6:D15,1,0)=-3,0,1)</f>
        <v>#N/A</v>
      </c>
      <c r="E17" s="18" t="e">
        <f>IF(VLOOKUP(-3,E6:E15,1,0)=-3,0,1)</f>
        <v>#N/A</v>
      </c>
      <c r="F17" s="18" t="e">
        <f>IF(VLOOKUP(-3,F6:F15,1,0)=-3,0,1)</f>
        <v>#N/A</v>
      </c>
      <c r="G17" s="18" t="e">
        <f>IF(VLOOKUP(-3,G6:G15,1,0)=-3,0,1)</f>
        <v>#N/A</v>
      </c>
      <c r="H17" s="18" t="e">
        <f>IF(VLOOKUP(-3,H6:H15,1,0)=-3,0,1)</f>
        <v>#N/A</v>
      </c>
      <c r="I17" s="18" t="e">
        <f>IF(VLOOKUP(-3,I6:I15,1,0)=-3,0,1)</f>
        <v>#N/A</v>
      </c>
      <c r="J17" s="84" t="e">
        <f>IF(VLOOKUP(-3,J6:J15,1,0)=-3,0,1)</f>
        <v>#N/A</v>
      </c>
      <c r="K17" s="84"/>
      <c r="L17" s="18" t="e">
        <f>IF(VLOOKUP(-3,L6:L15,1,0)=-3,0,1)</f>
        <v>#N/A</v>
      </c>
      <c r="M17" s="18" t="e">
        <f>IF(VLOOKUP(-3,M6:M15,1,0)=-3,0,1)</f>
        <v>#N/A</v>
      </c>
      <c r="N17" s="18" t="e">
        <f>IF(VLOOKUP(-3,N6:N15,1,0)=-3,0,1)</f>
        <v>#N/A</v>
      </c>
      <c r="O17" s="18" t="e">
        <f>IF(VLOOKUP(-3,O6:O15,1,0)=-3,0,1)</f>
        <v>#N/A</v>
      </c>
      <c r="P17" s="18" t="e">
        <f>IF(VLOOKUP(-3,P6:P15,1,0)=-3,0,1)</f>
        <v>#N/A</v>
      </c>
      <c r="Q17" s="18" t="e">
        <f>IF(VLOOKUP(-3,Q6:Q15,1,0)=-3,0,1)</f>
        <v>#N/A</v>
      </c>
      <c r="R17" s="18" t="e">
        <f>IF(VLOOKUP(-3,R6:R15,1,0)=-3,0,1)</f>
        <v>#N/A</v>
      </c>
      <c r="S17" s="18" t="e">
        <f>IF(VLOOKUP(-3,S6:S15,1,0)=-3,0,1)</f>
        <v>#N/A</v>
      </c>
      <c r="T17" s="18" t="e">
        <f>IF(VLOOKUP(-3,T6:T15,1,0)=-3,0,1)</f>
        <v>#N/A</v>
      </c>
    </row>
    <row r="18" spans="1:20" hidden="1" x14ac:dyDescent="0.25"/>
    <row r="19" spans="1:20" ht="16.5" thickBot="1" x14ac:dyDescent="0.3">
      <c r="A19" s="81" t="s">
        <v>199</v>
      </c>
      <c r="B19" s="81"/>
    </row>
    <row r="20" spans="1:20" ht="30.75" customHeight="1" thickBot="1" x14ac:dyDescent="0.3">
      <c r="A20" s="48">
        <v>-3</v>
      </c>
      <c r="B20" s="80" t="s">
        <v>200</v>
      </c>
    </row>
    <row r="21" spans="1:20" ht="35.25" thickTop="1" thickBot="1" x14ac:dyDescent="0.3">
      <c r="A21" s="48">
        <v>-1</v>
      </c>
      <c r="B21" s="80" t="s">
        <v>201</v>
      </c>
      <c r="C21" s="103" t="b">
        <f ca="1">IF(IF(K1&gt;AC3,K1&lt;AC5),C16)</f>
        <v>0</v>
      </c>
      <c r="D21" s="104" t="s">
        <v>209</v>
      </c>
    </row>
    <row r="22" spans="1:20" ht="33.75" x14ac:dyDescent="0.25">
      <c r="A22" s="48">
        <v>1</v>
      </c>
      <c r="B22" s="80" t="s">
        <v>202</v>
      </c>
      <c r="C22" s="105" t="str">
        <f ca="1">IF(IF(K1&gt;AC5,K1&lt;AC6),C16,"")</f>
        <v/>
      </c>
      <c r="D22" s="106" t="s">
        <v>210</v>
      </c>
    </row>
    <row r="23" spans="1:20" ht="36.75" customHeight="1" x14ac:dyDescent="0.25">
      <c r="C23" s="105">
        <f ca="1">IF(IF(K1&gt;AC6,K1&lt;AC7),C16,"")</f>
        <v>6</v>
      </c>
      <c r="D23" s="106" t="s">
        <v>211</v>
      </c>
    </row>
    <row r="24" spans="1:20" ht="16.5" thickBot="1" x14ac:dyDescent="0.3">
      <c r="C24" s="107" t="str">
        <f ca="1">IF(IF(K1&gt;AC7,K1&lt;AC8),C16,"")</f>
        <v/>
      </c>
      <c r="D24" s="108" t="s">
        <v>212</v>
      </c>
    </row>
    <row r="25" spans="1:20" ht="16.5" thickTop="1" x14ac:dyDescent="0.25"/>
  </sheetData>
  <dataConsolidate/>
  <mergeCells count="21">
    <mergeCell ref="A16:B16"/>
    <mergeCell ref="J12:K12"/>
    <mergeCell ref="A19:B19"/>
    <mergeCell ref="A2:A5"/>
    <mergeCell ref="B2:B5"/>
    <mergeCell ref="K1:L1"/>
    <mergeCell ref="J2:K2"/>
    <mergeCell ref="J3:K3"/>
    <mergeCell ref="J5:K5"/>
    <mergeCell ref="J17:K17"/>
    <mergeCell ref="D1:H1"/>
    <mergeCell ref="J11:K11"/>
    <mergeCell ref="J13:K13"/>
    <mergeCell ref="J14:K14"/>
    <mergeCell ref="J15:K15"/>
    <mergeCell ref="J16:K16"/>
    <mergeCell ref="J6:K6"/>
    <mergeCell ref="J7:K7"/>
    <mergeCell ref="J8:K8"/>
    <mergeCell ref="J9:K9"/>
    <mergeCell ref="J10:K10"/>
  </mergeCells>
  <conditionalFormatting sqref="C16">
    <cfRule type="expression" dxfId="53" priority="52">
      <formula>$C$17&lt;1</formula>
    </cfRule>
    <cfRule type="expression" dxfId="52" priority="53">
      <formula>$C$16&gt;8.51</formula>
    </cfRule>
    <cfRule type="expression" dxfId="51" priority="54">
      <formula>$C$16&lt;8.51</formula>
    </cfRule>
  </conditionalFormatting>
  <conditionalFormatting sqref="D16">
    <cfRule type="expression" dxfId="50" priority="49">
      <formula>$D$17&lt;1</formula>
    </cfRule>
    <cfRule type="expression" dxfId="49" priority="50">
      <formula>$D$16&gt;8.51</formula>
    </cfRule>
    <cfRule type="expression" dxfId="48" priority="51">
      <formula>$D$16&lt;8.51</formula>
    </cfRule>
  </conditionalFormatting>
  <conditionalFormatting sqref="E16">
    <cfRule type="expression" dxfId="47" priority="46">
      <formula>$E$17&lt;1</formula>
    </cfRule>
    <cfRule type="expression" dxfId="46" priority="47">
      <formula>$E$16&gt;8.51</formula>
    </cfRule>
    <cfRule type="expression" dxfId="45" priority="48">
      <formula>$E$16&lt;8.51</formula>
    </cfRule>
  </conditionalFormatting>
  <conditionalFormatting sqref="F16">
    <cfRule type="expression" dxfId="44" priority="43">
      <formula>$F$17&lt;1</formula>
    </cfRule>
    <cfRule type="expression" dxfId="43" priority="44">
      <formula>$F$16&gt;8.51</formula>
    </cfRule>
    <cfRule type="expression" dxfId="42" priority="45">
      <formula>$F$16&lt;8.51</formula>
    </cfRule>
  </conditionalFormatting>
  <conditionalFormatting sqref="G16">
    <cfRule type="expression" dxfId="41" priority="40">
      <formula>$G$17&lt;1</formula>
    </cfRule>
    <cfRule type="expression" dxfId="40" priority="41">
      <formula>$G$16&gt;8.51</formula>
    </cfRule>
    <cfRule type="expression" dxfId="39" priority="42">
      <formula>$G$16&lt;8.51</formula>
    </cfRule>
  </conditionalFormatting>
  <conditionalFormatting sqref="H16">
    <cfRule type="expression" dxfId="38" priority="37">
      <formula>$H$17&lt;1</formula>
    </cfRule>
    <cfRule type="expression" dxfId="37" priority="38">
      <formula>$H$16&gt;8.51</formula>
    </cfRule>
    <cfRule type="expression" dxfId="36" priority="39">
      <formula>$H$16&lt;8.51</formula>
    </cfRule>
  </conditionalFormatting>
  <conditionalFormatting sqref="I16">
    <cfRule type="expression" dxfId="35" priority="34">
      <formula>$I$17&lt;1</formula>
    </cfRule>
    <cfRule type="expression" dxfId="34" priority="35">
      <formula>$I$16&gt;8.51</formula>
    </cfRule>
    <cfRule type="expression" dxfId="33" priority="36">
      <formula>$I$16&lt;8.51</formula>
    </cfRule>
  </conditionalFormatting>
  <conditionalFormatting sqref="L16">
    <cfRule type="expression" dxfId="32" priority="28">
      <formula>$L$17&lt;1</formula>
    </cfRule>
    <cfRule type="expression" dxfId="31" priority="29">
      <formula>$L$16&gt;8.51</formula>
    </cfRule>
    <cfRule type="expression" dxfId="30" priority="30">
      <formula>$L$16&lt;8.51</formula>
    </cfRule>
  </conditionalFormatting>
  <conditionalFormatting sqref="M16">
    <cfRule type="expression" dxfId="29" priority="25">
      <formula>$M$17&lt;1</formula>
    </cfRule>
    <cfRule type="expression" dxfId="28" priority="26">
      <formula>$M$16&gt;8.51</formula>
    </cfRule>
    <cfRule type="expression" dxfId="27" priority="27">
      <formula>$M$16&lt;8.51</formula>
    </cfRule>
  </conditionalFormatting>
  <conditionalFormatting sqref="N16">
    <cfRule type="expression" dxfId="26" priority="22">
      <formula>$N$17&lt;1</formula>
    </cfRule>
    <cfRule type="expression" dxfId="25" priority="23">
      <formula>$N$16&gt;8.51</formula>
    </cfRule>
    <cfRule type="expression" dxfId="24" priority="24">
      <formula>$N$16&lt;8.51</formula>
    </cfRule>
  </conditionalFormatting>
  <conditionalFormatting sqref="O16">
    <cfRule type="expression" dxfId="23" priority="19">
      <formula>$O$17&lt;1</formula>
    </cfRule>
    <cfRule type="expression" dxfId="22" priority="20">
      <formula>$O$16&gt;8.51</formula>
    </cfRule>
    <cfRule type="expression" dxfId="21" priority="21">
      <formula>$O$16&lt;8.51</formula>
    </cfRule>
  </conditionalFormatting>
  <conditionalFormatting sqref="P16">
    <cfRule type="expression" dxfId="20" priority="16">
      <formula>$P$17&lt;1</formula>
    </cfRule>
    <cfRule type="expression" dxfId="19" priority="17">
      <formula>$P$16&gt;8.51</formula>
    </cfRule>
    <cfRule type="expression" dxfId="18" priority="18">
      <formula>$P$16&lt;8.51</formula>
    </cfRule>
  </conditionalFormatting>
  <conditionalFormatting sqref="L6:T15 C6:J15">
    <cfRule type="iconSet" priority="62">
      <iconSet iconSet="3Symbols2" showValue="0">
        <cfvo type="percent" val="0"/>
        <cfvo type="num" val="-1"/>
        <cfvo type="num" val="0"/>
      </iconSet>
    </cfRule>
  </conditionalFormatting>
  <conditionalFormatting sqref="J16">
    <cfRule type="expression" dxfId="17" priority="63">
      <formula>$J$17&lt;1</formula>
    </cfRule>
    <cfRule type="expression" dxfId="16" priority="64">
      <formula>$J$16&gt;8.51</formula>
    </cfRule>
    <cfRule type="expression" dxfId="15" priority="65">
      <formula>$J$16&lt;8.51</formula>
    </cfRule>
  </conditionalFormatting>
  <conditionalFormatting sqref="Q16">
    <cfRule type="expression" dxfId="14" priority="13">
      <formula>$Q$17&lt;1</formula>
    </cfRule>
    <cfRule type="expression" dxfId="13" priority="14">
      <formula>$Q$16&gt;8.51</formula>
    </cfRule>
    <cfRule type="expression" dxfId="12" priority="15">
      <formula>$Q$16&lt;8.51</formula>
    </cfRule>
  </conditionalFormatting>
  <conditionalFormatting sqref="R16">
    <cfRule type="expression" dxfId="11" priority="10">
      <formula>$R$17&lt;1</formula>
    </cfRule>
    <cfRule type="expression" dxfId="10" priority="11">
      <formula>$R$16&gt;8.51</formula>
    </cfRule>
    <cfRule type="expression" dxfId="9" priority="12">
      <formula>$R$16&lt;8.51</formula>
    </cfRule>
  </conditionalFormatting>
  <conditionalFormatting sqref="S16">
    <cfRule type="expression" dxfId="8" priority="7">
      <formula>$S$17&lt;1</formula>
    </cfRule>
    <cfRule type="expression" dxfId="7" priority="8">
      <formula>$S$16&gt;8.51</formula>
    </cfRule>
    <cfRule type="expression" dxfId="6" priority="9">
      <formula>$S$16&lt;8.51</formula>
    </cfRule>
  </conditionalFormatting>
  <conditionalFormatting sqref="T16">
    <cfRule type="expression" dxfId="5" priority="4">
      <formula>$T$17&lt;1</formula>
    </cfRule>
    <cfRule type="expression" dxfId="4" priority="5">
      <formula>$T$16&gt;8.51</formula>
    </cfRule>
    <cfRule type="expression" dxfId="3" priority="6">
      <formula>$T$16&lt;8.51</formula>
    </cfRule>
  </conditionalFormatting>
  <conditionalFormatting sqref="L12:T12 C12:I12">
    <cfRule type="iconSet" priority="3">
      <iconSet iconSet="3Symbols2" showValue="0">
        <cfvo type="percent" val="0"/>
        <cfvo type="num" val="0.5"/>
        <cfvo type="num" val="1"/>
      </iconSet>
    </cfRule>
  </conditionalFormatting>
  <conditionalFormatting sqref="A20:A22">
    <cfRule type="iconSet" priority="1">
      <iconSet iconSet="3Symbols2" showValue="0">
        <cfvo type="percent" val="0"/>
        <cfvo type="num" val="-1"/>
        <cfvo type="num" val="0"/>
      </iconSet>
    </cfRule>
  </conditionalFormatting>
  <dataValidations count="1">
    <dataValidation type="list" allowBlank="1" showInputMessage="1" showErrorMessage="1" sqref="L6:T15 A20:A22 C6:J15">
      <formula1>$X$1:$X$3</formula1>
    </dataValidation>
  </dataValidations>
  <pageMargins left="0.25" right="0.25" top="0.75" bottom="0.75" header="0.3" footer="0.3"/>
  <pageSetup paperSize="9" scale="3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данные!$F$10:$F$14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K3" sqref="K3"/>
    </sheetView>
  </sheetViews>
  <sheetFormatPr defaultRowHeight="15.75" x14ac:dyDescent="0.25"/>
  <cols>
    <col min="1" max="1" width="3.625" bestFit="1" customWidth="1"/>
    <col min="2" max="2" width="36.375" customWidth="1"/>
    <col min="4" max="4" width="9.375" customWidth="1"/>
    <col min="16" max="16" width="9.875" customWidth="1"/>
  </cols>
  <sheetData>
    <row r="1" spans="1:16" ht="16.5" thickBot="1" x14ac:dyDescent="0.3">
      <c r="A1" s="79" t="s">
        <v>208</v>
      </c>
      <c r="B1" s="79"/>
      <c r="C1" s="79"/>
      <c r="D1" s="79"/>
      <c r="E1" s="79"/>
      <c r="F1" s="79"/>
      <c r="G1" s="79"/>
      <c r="P1" s="98"/>
    </row>
    <row r="2" spans="1:16" ht="48" thickBot="1" x14ac:dyDescent="0.3">
      <c r="A2" s="86" t="s">
        <v>203</v>
      </c>
      <c r="B2" s="86" t="s">
        <v>193</v>
      </c>
      <c r="C2" s="86"/>
      <c r="D2" s="87" t="s">
        <v>204</v>
      </c>
      <c r="E2" s="87" t="s">
        <v>205</v>
      </c>
      <c r="F2" s="87" t="s">
        <v>206</v>
      </c>
      <c r="G2" s="87" t="s">
        <v>207</v>
      </c>
      <c r="H2" s="85"/>
      <c r="I2" s="85"/>
      <c r="J2" s="85"/>
      <c r="K2" s="85"/>
      <c r="P2" s="98"/>
    </row>
    <row r="3" spans="1:16" ht="15.75" customHeight="1" x14ac:dyDescent="0.25">
      <c r="A3" s="99">
        <v>1</v>
      </c>
      <c r="B3" s="102" t="str">
        <f>РАБОТНИКИ!C3</f>
        <v>Трубин Юрий Владимирович</v>
      </c>
      <c r="C3" s="88" t="str">
        <f>РАБОТНИКИ!C5</f>
        <v>10011617</v>
      </c>
      <c r="D3" s="90"/>
      <c r="E3" s="90"/>
      <c r="F3" s="90"/>
      <c r="G3" s="91"/>
      <c r="H3" s="85"/>
      <c r="I3" s="85"/>
      <c r="J3" s="85"/>
      <c r="K3" s="85"/>
      <c r="L3" s="85"/>
      <c r="M3" s="85"/>
      <c r="P3" s="98"/>
    </row>
    <row r="4" spans="1:16" x14ac:dyDescent="0.25">
      <c r="A4" s="100">
        <v>2</v>
      </c>
      <c r="B4" s="46" t="str">
        <f>РАБОТНИКИ!D3</f>
        <v>Бологов Иван Сергеевич</v>
      </c>
      <c r="C4" s="46" t="str">
        <f>РАБОТНИКИ!D5</f>
        <v>10530324</v>
      </c>
      <c r="D4" s="92"/>
      <c r="E4" s="93"/>
      <c r="F4" s="93"/>
      <c r="G4" s="94"/>
      <c r="H4" s="85"/>
      <c r="I4" s="85"/>
      <c r="J4" s="85"/>
      <c r="K4" s="85"/>
      <c r="P4" s="98"/>
    </row>
    <row r="5" spans="1:16" x14ac:dyDescent="0.25">
      <c r="A5" s="100">
        <v>3</v>
      </c>
      <c r="B5" s="46" t="str">
        <f>РАБОТНИКИ!E3</f>
        <v>Завитаев Сергей Владимирович</v>
      </c>
      <c r="C5" s="46" t="str">
        <f>РАБОТНИКИ!E5</f>
        <v>10403491</v>
      </c>
      <c r="D5" s="92"/>
      <c r="E5" s="93"/>
      <c r="F5" s="93"/>
      <c r="G5" s="94"/>
      <c r="H5" s="85"/>
      <c r="I5" s="85"/>
      <c r="J5" s="85"/>
      <c r="K5" s="85"/>
      <c r="P5" s="98"/>
    </row>
    <row r="6" spans="1:16" x14ac:dyDescent="0.25">
      <c r="A6" s="100">
        <v>4</v>
      </c>
      <c r="B6" s="46" t="str">
        <f>РАБОТНИКИ!F3</f>
        <v>Серов Вячеслав Игоревич</v>
      </c>
      <c r="C6" s="46" t="str">
        <f>РАБОТНИКИ!F5</f>
        <v>10403654</v>
      </c>
      <c r="D6" s="92"/>
      <c r="E6" s="93"/>
      <c r="F6" s="93"/>
      <c r="G6" s="94"/>
      <c r="H6" s="85"/>
      <c r="I6" s="85"/>
      <c r="J6" s="85"/>
      <c r="K6" s="85"/>
    </row>
    <row r="7" spans="1:16" x14ac:dyDescent="0.25">
      <c r="A7" s="100">
        <v>5</v>
      </c>
      <c r="B7" s="46" t="str">
        <f>РАБОТНИКИ!G3</f>
        <v>Киселев Иван Анатольевич</v>
      </c>
      <c r="C7" s="46" t="str">
        <f>РАБОТНИКИ!G5</f>
        <v>10240759</v>
      </c>
      <c r="D7" s="92"/>
      <c r="E7" s="93"/>
      <c r="F7" s="93"/>
      <c r="G7" s="94"/>
      <c r="H7" s="85"/>
      <c r="I7" s="85"/>
      <c r="J7" s="85"/>
      <c r="K7" s="85"/>
    </row>
    <row r="8" spans="1:16" x14ac:dyDescent="0.25">
      <c r="A8" s="100">
        <v>6</v>
      </c>
      <c r="B8" s="46" t="str">
        <f>РАБОТНИКИ!H3</f>
        <v>Кудряшов Юрий Геннадьевич</v>
      </c>
      <c r="C8" s="46" t="str">
        <f>РАБОТНИКИ!H5</f>
        <v>10012112</v>
      </c>
      <c r="D8" s="92"/>
      <c r="E8" s="93"/>
      <c r="F8" s="93"/>
      <c r="G8" s="94"/>
      <c r="H8" s="85"/>
      <c r="I8" s="85"/>
      <c r="J8" s="85"/>
      <c r="K8" s="85"/>
    </row>
    <row r="9" spans="1:16" x14ac:dyDescent="0.25">
      <c r="A9" s="100">
        <v>7</v>
      </c>
      <c r="B9" s="46" t="str">
        <f>РАБОТНИКИ!I3</f>
        <v>Рослов Александр Николаевич</v>
      </c>
      <c r="C9" s="46" t="str">
        <f>РАБОТНИКИ!I5</f>
        <v>10474679</v>
      </c>
      <c r="D9" s="92"/>
      <c r="E9" s="93"/>
      <c r="F9" s="93"/>
      <c r="G9" s="94"/>
      <c r="H9" s="85"/>
      <c r="I9" s="85"/>
      <c r="J9" s="85"/>
      <c r="K9" s="85"/>
    </row>
    <row r="10" spans="1:16" x14ac:dyDescent="0.25">
      <c r="A10" s="100">
        <v>8</v>
      </c>
      <c r="B10" s="46" t="str">
        <f>РАБОТНИКИ!J3</f>
        <v>Карелин Вадим Александрович</v>
      </c>
      <c r="C10" s="46" t="str">
        <f>РАБОТНИКИ!J5</f>
        <v>10039372</v>
      </c>
      <c r="D10" s="92"/>
      <c r="E10" s="93"/>
      <c r="F10" s="93"/>
      <c r="G10" s="94"/>
      <c r="H10" s="85"/>
      <c r="I10" s="85"/>
    </row>
    <row r="11" spans="1:16" x14ac:dyDescent="0.25">
      <c r="A11" s="100">
        <v>9</v>
      </c>
      <c r="B11" s="46" t="str">
        <f>РАБОТНИКИ!L3</f>
        <v>Мацеринский Артем Александрович</v>
      </c>
      <c r="C11" s="46" t="str">
        <f>РАБОТНИКИ!L5</f>
        <v>10398798</v>
      </c>
      <c r="D11" s="92"/>
      <c r="E11" s="93"/>
      <c r="F11" s="93"/>
      <c r="G11" s="94"/>
      <c r="H11" s="85"/>
      <c r="I11" s="85"/>
      <c r="J11" s="85"/>
      <c r="K11" s="85"/>
    </row>
    <row r="12" spans="1:16" x14ac:dyDescent="0.25">
      <c r="A12" s="100">
        <v>10</v>
      </c>
      <c r="B12" s="46" t="str">
        <f>РАБОТНИКИ!M3</f>
        <v>Биричевская Светлана Александровна</v>
      </c>
      <c r="C12" s="46" t="str">
        <f>РАБОТНИКИ!M5</f>
        <v>10011690</v>
      </c>
      <c r="D12" s="92"/>
      <c r="E12" s="93"/>
      <c r="F12" s="93"/>
      <c r="G12" s="94"/>
      <c r="H12" s="85"/>
      <c r="I12" s="85"/>
      <c r="J12" s="85"/>
      <c r="K12" s="85"/>
    </row>
    <row r="13" spans="1:16" x14ac:dyDescent="0.25">
      <c r="A13" s="100">
        <v>11</v>
      </c>
      <c r="B13" s="46" t="str">
        <f>РАБОТНИКИ!N3</f>
        <v>Кудрявцев Алексей Сергеевич</v>
      </c>
      <c r="C13" s="46" t="str">
        <f>РАБОТНИКИ!N5</f>
        <v>10537937</v>
      </c>
      <c r="D13" s="92"/>
      <c r="E13" s="93"/>
      <c r="F13" s="93"/>
      <c r="G13" s="94"/>
      <c r="H13" s="85"/>
      <c r="I13" s="85"/>
      <c r="J13" s="85"/>
      <c r="K13" s="85"/>
    </row>
    <row r="14" spans="1:16" x14ac:dyDescent="0.25">
      <c r="A14" s="100">
        <v>12</v>
      </c>
      <c r="B14" s="46" t="str">
        <f>РАБОТНИКИ!O3</f>
        <v>Медников Юрий Робертович</v>
      </c>
      <c r="C14" s="46" t="str">
        <f>РАБОТНИКИ!O5</f>
        <v>10027181</v>
      </c>
      <c r="D14" s="92"/>
      <c r="E14" s="93"/>
      <c r="F14" s="93"/>
      <c r="G14" s="94"/>
      <c r="H14" s="85"/>
      <c r="I14" s="85"/>
      <c r="J14" s="85"/>
      <c r="K14" s="85"/>
    </row>
    <row r="15" spans="1:16" x14ac:dyDescent="0.25">
      <c r="A15" s="100">
        <v>13</v>
      </c>
      <c r="B15" s="46" t="str">
        <f>РАБОТНИКИ!P3</f>
        <v>Футкарадзе Сергей Викторович</v>
      </c>
      <c r="C15" s="46" t="str">
        <f>РАБОТНИКИ!P5</f>
        <v>10010060</v>
      </c>
      <c r="D15" s="92"/>
      <c r="E15" s="93"/>
      <c r="F15" s="93"/>
      <c r="G15" s="94"/>
      <c r="H15" s="85"/>
      <c r="I15" s="85"/>
      <c r="J15" s="85"/>
      <c r="K15" s="85"/>
    </row>
    <row r="16" spans="1:16" x14ac:dyDescent="0.25">
      <c r="A16" s="100">
        <v>14</v>
      </c>
      <c r="B16" s="46" t="str">
        <f>РАБОТНИКИ!Q3</f>
        <v>Шилов Сергей Иванович</v>
      </c>
      <c r="C16" s="46" t="str">
        <f>РАБОТНИКИ!Q5</f>
        <v>10383018</v>
      </c>
      <c r="D16" s="92"/>
      <c r="E16" s="93"/>
      <c r="F16" s="93"/>
      <c r="G16" s="94"/>
      <c r="H16" s="85"/>
      <c r="I16" s="85"/>
      <c r="J16" s="85"/>
      <c r="K16" s="85"/>
    </row>
    <row r="17" spans="1:11" x14ac:dyDescent="0.25">
      <c r="A17" s="100">
        <v>15</v>
      </c>
      <c r="B17" s="46" t="str">
        <f>РАБОТНИКИ!R3</f>
        <v>Южаков Николай Анатольевич</v>
      </c>
      <c r="C17" s="46" t="str">
        <f>РАБОТНИКИ!R5</f>
        <v>10571962</v>
      </c>
      <c r="D17" s="92"/>
      <c r="E17" s="93"/>
      <c r="F17" s="93"/>
      <c r="G17" s="94"/>
      <c r="H17" s="85"/>
      <c r="I17" s="85"/>
      <c r="J17" s="85"/>
      <c r="K17" s="85"/>
    </row>
    <row r="18" spans="1:11" x14ac:dyDescent="0.25">
      <c r="A18" s="100">
        <v>16</v>
      </c>
      <c r="B18" s="46" t="str">
        <f>РАБОТНИКИ!S3</f>
        <v/>
      </c>
      <c r="C18" s="46" t="str">
        <f>РАБОТНИКИ!S5</f>
        <v/>
      </c>
      <c r="D18" s="92"/>
      <c r="E18" s="93"/>
      <c r="F18" s="93"/>
      <c r="G18" s="94"/>
      <c r="H18" s="85"/>
      <c r="I18" s="85"/>
      <c r="J18" s="85"/>
      <c r="K18" s="85"/>
    </row>
    <row r="19" spans="1:11" ht="16.5" thickBot="1" x14ac:dyDescent="0.3">
      <c r="A19" s="101">
        <v>17</v>
      </c>
      <c r="B19" s="89" t="str">
        <f>РАБОТНИКИ!T3</f>
        <v/>
      </c>
      <c r="C19" s="89" t="str">
        <f>РАБОТНИКИ!T5</f>
        <v/>
      </c>
      <c r="D19" s="95"/>
      <c r="E19" s="96"/>
      <c r="F19" s="96"/>
      <c r="G19" s="97"/>
      <c r="H19" s="85"/>
      <c r="I19" s="85"/>
      <c r="J19" s="85"/>
      <c r="K19" s="85"/>
    </row>
  </sheetData>
  <mergeCells count="1">
    <mergeCell ref="A1:G1"/>
  </mergeCells>
  <hyperlinks>
    <hyperlink ref="B3" location="Диаграмма!A1" display="Диаграмма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workbookViewId="0">
      <selection activeCell="G19" sqref="G19"/>
    </sheetView>
  </sheetViews>
  <sheetFormatPr defaultRowHeight="15.75" x14ac:dyDescent="0.25"/>
  <cols>
    <col min="1" max="1" width="9" style="9"/>
    <col min="2" max="2" width="12.875" customWidth="1"/>
    <col min="3" max="3" width="29.625" customWidth="1"/>
    <col min="4" max="4" width="33.625" customWidth="1"/>
    <col min="6" max="6" width="11.625" customWidth="1"/>
    <col min="7" max="7" width="16" customWidth="1"/>
    <col min="8" max="8" width="15.875" customWidth="1"/>
    <col min="10" max="10" width="10" customWidth="1"/>
  </cols>
  <sheetData>
    <row r="1" spans="1:6" x14ac:dyDescent="0.25">
      <c r="A1" s="13" t="s">
        <v>69</v>
      </c>
      <c r="B1" s="13" t="s">
        <v>68</v>
      </c>
      <c r="C1" s="13" t="s">
        <v>66</v>
      </c>
      <c r="D1" s="13" t="s">
        <v>67</v>
      </c>
      <c r="F1" s="18"/>
    </row>
    <row r="2" spans="1:6" ht="28.5" customHeight="1" thickBot="1" x14ac:dyDescent="0.3">
      <c r="A2" s="22">
        <v>4</v>
      </c>
      <c r="B2" s="23">
        <v>10011605</v>
      </c>
      <c r="C2" s="24" t="s">
        <v>4</v>
      </c>
      <c r="D2" s="24" t="s">
        <v>104</v>
      </c>
      <c r="F2" s="19" t="s">
        <v>65</v>
      </c>
    </row>
    <row r="3" spans="1:6" ht="17.25" thickTop="1" thickBot="1" x14ac:dyDescent="0.3">
      <c r="A3" s="22">
        <v>2</v>
      </c>
      <c r="B3" s="25" t="s">
        <v>105</v>
      </c>
      <c r="C3" s="26" t="s">
        <v>1</v>
      </c>
      <c r="D3" s="26" t="s">
        <v>104</v>
      </c>
      <c r="F3" s="20">
        <f>РАБОТНИКИ!A1</f>
        <v>1</v>
      </c>
    </row>
    <row r="4" spans="1:6" ht="16.5" thickTop="1" x14ac:dyDescent="0.25">
      <c r="A4" s="22">
        <v>1</v>
      </c>
      <c r="B4" s="25" t="s">
        <v>106</v>
      </c>
      <c r="C4" s="26" t="s">
        <v>0</v>
      </c>
      <c r="D4" s="26" t="s">
        <v>104</v>
      </c>
      <c r="F4" s="18"/>
    </row>
    <row r="5" spans="1:6" x14ac:dyDescent="0.25">
      <c r="A5" s="22">
        <v>4</v>
      </c>
      <c r="B5" s="25" t="s">
        <v>107</v>
      </c>
      <c r="C5" s="26" t="s">
        <v>45</v>
      </c>
      <c r="D5" s="26" t="s">
        <v>108</v>
      </c>
    </row>
    <row r="6" spans="1:6" x14ac:dyDescent="0.25">
      <c r="A6" s="22">
        <v>2</v>
      </c>
      <c r="B6" s="25" t="s">
        <v>109</v>
      </c>
      <c r="C6" s="26" t="s">
        <v>43</v>
      </c>
      <c r="D6" s="26" t="s">
        <v>108</v>
      </c>
    </row>
    <row r="7" spans="1:6" x14ac:dyDescent="0.25">
      <c r="A7" s="22">
        <v>3</v>
      </c>
      <c r="B7" s="25" t="s">
        <v>110</v>
      </c>
      <c r="C7" s="26" t="s">
        <v>44</v>
      </c>
      <c r="D7" s="26" t="s">
        <v>108</v>
      </c>
    </row>
    <row r="8" spans="1:6" x14ac:dyDescent="0.25">
      <c r="A8" s="22">
        <v>1</v>
      </c>
      <c r="B8" s="25" t="s">
        <v>111</v>
      </c>
      <c r="C8" s="26" t="s">
        <v>42</v>
      </c>
      <c r="D8" s="26" t="s">
        <v>108</v>
      </c>
    </row>
    <row r="9" spans="1:6" ht="16.5" thickBot="1" x14ac:dyDescent="0.3">
      <c r="A9" s="22">
        <v>4</v>
      </c>
      <c r="B9" s="25" t="s">
        <v>112</v>
      </c>
      <c r="C9" s="26" t="s">
        <v>113</v>
      </c>
      <c r="D9" s="26" t="s">
        <v>114</v>
      </c>
    </row>
    <row r="10" spans="1:6" ht="16.5" thickTop="1" x14ac:dyDescent="0.25">
      <c r="A10" s="22">
        <v>3</v>
      </c>
      <c r="B10" s="25" t="s">
        <v>115</v>
      </c>
      <c r="C10" s="26" t="s">
        <v>29</v>
      </c>
      <c r="D10" s="26" t="s">
        <v>114</v>
      </c>
      <c r="F10" s="43">
        <v>1</v>
      </c>
    </row>
    <row r="11" spans="1:6" x14ac:dyDescent="0.25">
      <c r="A11" s="22">
        <v>1</v>
      </c>
      <c r="B11" s="25" t="s">
        <v>116</v>
      </c>
      <c r="C11" s="26" t="s">
        <v>24</v>
      </c>
      <c r="D11" s="26" t="s">
        <v>114</v>
      </c>
      <c r="F11" s="44">
        <v>2</v>
      </c>
    </row>
    <row r="12" spans="1:6" x14ac:dyDescent="0.25">
      <c r="A12" s="22">
        <v>3</v>
      </c>
      <c r="B12" s="25" t="s">
        <v>117</v>
      </c>
      <c r="C12" s="26" t="s">
        <v>10</v>
      </c>
      <c r="D12" s="26" t="s">
        <v>114</v>
      </c>
      <c r="F12" s="44">
        <v>3</v>
      </c>
    </row>
    <row r="13" spans="1:6" x14ac:dyDescent="0.25">
      <c r="A13" s="22">
        <v>1</v>
      </c>
      <c r="B13" s="25" t="s">
        <v>118</v>
      </c>
      <c r="C13" s="26" t="s">
        <v>28</v>
      </c>
      <c r="D13" s="26" t="s">
        <v>114</v>
      </c>
      <c r="F13" s="44">
        <v>4</v>
      </c>
    </row>
    <row r="14" spans="1:6" ht="16.5" thickBot="1" x14ac:dyDescent="0.3">
      <c r="A14" s="22">
        <v>4</v>
      </c>
      <c r="B14" s="25" t="s">
        <v>119</v>
      </c>
      <c r="C14" s="26" t="s">
        <v>21</v>
      </c>
      <c r="D14" s="26" t="s">
        <v>120</v>
      </c>
      <c r="F14" s="45" t="s">
        <v>124</v>
      </c>
    </row>
    <row r="15" spans="1:6" ht="16.5" thickTop="1" x14ac:dyDescent="0.25">
      <c r="A15" s="22">
        <v>2</v>
      </c>
      <c r="B15" s="25" t="s">
        <v>121</v>
      </c>
      <c r="C15" s="26" t="s">
        <v>23</v>
      </c>
      <c r="D15" s="26" t="s">
        <v>114</v>
      </c>
    </row>
    <row r="16" spans="1:6" x14ac:dyDescent="0.25">
      <c r="A16" s="22">
        <v>2</v>
      </c>
      <c r="B16" s="25" t="s">
        <v>122</v>
      </c>
      <c r="C16" s="26" t="s">
        <v>25</v>
      </c>
      <c r="D16" s="26" t="s">
        <v>114</v>
      </c>
    </row>
    <row r="17" spans="1:4" x14ac:dyDescent="0.25">
      <c r="A17" s="22">
        <v>4</v>
      </c>
      <c r="B17" s="25" t="s">
        <v>123</v>
      </c>
      <c r="C17" s="26" t="s">
        <v>27</v>
      </c>
      <c r="D17" s="26" t="s">
        <v>114</v>
      </c>
    </row>
    <row r="18" spans="1:4" x14ac:dyDescent="0.25">
      <c r="A18" s="22" t="s">
        <v>124</v>
      </c>
      <c r="B18" s="25" t="s">
        <v>125</v>
      </c>
      <c r="C18" s="26" t="s">
        <v>63</v>
      </c>
      <c r="D18" s="26" t="s">
        <v>114</v>
      </c>
    </row>
    <row r="19" spans="1:4" x14ac:dyDescent="0.25">
      <c r="A19" s="22">
        <v>4</v>
      </c>
      <c r="B19" s="25" t="s">
        <v>126</v>
      </c>
      <c r="C19" s="26" t="s">
        <v>18</v>
      </c>
      <c r="D19" s="26" t="s">
        <v>127</v>
      </c>
    </row>
    <row r="20" spans="1:4" x14ac:dyDescent="0.25">
      <c r="A20" s="22">
        <v>1</v>
      </c>
      <c r="B20" s="25" t="s">
        <v>128</v>
      </c>
      <c r="C20" s="26" t="s">
        <v>20</v>
      </c>
      <c r="D20" s="26" t="s">
        <v>120</v>
      </c>
    </row>
    <row r="21" spans="1:4" x14ac:dyDescent="0.25">
      <c r="A21" s="22">
        <v>3</v>
      </c>
      <c r="B21" s="25" t="s">
        <v>129</v>
      </c>
      <c r="C21" s="26" t="s">
        <v>22</v>
      </c>
      <c r="D21" s="26" t="s">
        <v>120</v>
      </c>
    </row>
    <row r="22" spans="1:4" x14ac:dyDescent="0.25">
      <c r="A22" s="22">
        <v>2</v>
      </c>
      <c r="B22" s="25" t="s">
        <v>130</v>
      </c>
      <c r="C22" s="26" t="s">
        <v>16</v>
      </c>
      <c r="D22" s="26" t="s">
        <v>120</v>
      </c>
    </row>
    <row r="23" spans="1:4" x14ac:dyDescent="0.25">
      <c r="A23" s="22">
        <v>3</v>
      </c>
      <c r="B23" s="25" t="s">
        <v>131</v>
      </c>
      <c r="C23" s="26" t="s">
        <v>40</v>
      </c>
      <c r="D23" s="26" t="s">
        <v>132</v>
      </c>
    </row>
    <row r="24" spans="1:4" x14ac:dyDescent="0.25">
      <c r="A24" s="22">
        <v>1</v>
      </c>
      <c r="B24" s="25" t="s">
        <v>133</v>
      </c>
      <c r="C24" s="26" t="s">
        <v>38</v>
      </c>
      <c r="D24" s="26" t="s">
        <v>132</v>
      </c>
    </row>
    <row r="25" spans="1:4" x14ac:dyDescent="0.25">
      <c r="A25" s="22">
        <v>4</v>
      </c>
      <c r="B25" s="25" t="s">
        <v>134</v>
      </c>
      <c r="C25" s="26" t="s">
        <v>41</v>
      </c>
      <c r="D25" s="26" t="s">
        <v>132</v>
      </c>
    </row>
    <row r="26" spans="1:4" x14ac:dyDescent="0.25">
      <c r="A26" s="22">
        <v>2</v>
      </c>
      <c r="B26" s="25" t="s">
        <v>135</v>
      </c>
      <c r="C26" s="26" t="s">
        <v>39</v>
      </c>
      <c r="D26" s="26" t="s">
        <v>132</v>
      </c>
    </row>
    <row r="27" spans="1:4" x14ac:dyDescent="0.25">
      <c r="A27" s="22">
        <v>4</v>
      </c>
      <c r="B27" s="25" t="s">
        <v>136</v>
      </c>
      <c r="C27" s="26" t="s">
        <v>19</v>
      </c>
      <c r="D27" s="26" t="s">
        <v>137</v>
      </c>
    </row>
    <row r="28" spans="1:4" x14ac:dyDescent="0.25">
      <c r="A28" s="22">
        <v>2</v>
      </c>
      <c r="B28" s="25" t="s">
        <v>138</v>
      </c>
      <c r="C28" s="26" t="s">
        <v>17</v>
      </c>
      <c r="D28" s="26" t="s">
        <v>127</v>
      </c>
    </row>
    <row r="29" spans="1:4" x14ac:dyDescent="0.25">
      <c r="A29" s="22">
        <v>1</v>
      </c>
      <c r="B29" s="25" t="s">
        <v>139</v>
      </c>
      <c r="C29" s="26" t="s">
        <v>13</v>
      </c>
      <c r="D29" s="26" t="s">
        <v>127</v>
      </c>
    </row>
    <row r="30" spans="1:4" x14ac:dyDescent="0.25">
      <c r="A30" s="22" t="s">
        <v>124</v>
      </c>
      <c r="B30" s="25" t="s">
        <v>140</v>
      </c>
      <c r="C30" s="26" t="s">
        <v>62</v>
      </c>
      <c r="D30" s="26" t="s">
        <v>127</v>
      </c>
    </row>
    <row r="31" spans="1:4" x14ac:dyDescent="0.25">
      <c r="A31" s="22">
        <v>3</v>
      </c>
      <c r="B31" s="25" t="s">
        <v>141</v>
      </c>
      <c r="C31" s="26" t="s">
        <v>12</v>
      </c>
      <c r="D31" s="26" t="s">
        <v>127</v>
      </c>
    </row>
    <row r="32" spans="1:4" x14ac:dyDescent="0.25">
      <c r="A32" s="22">
        <v>1</v>
      </c>
      <c r="B32" s="25" t="s">
        <v>142</v>
      </c>
      <c r="C32" s="26" t="s">
        <v>11</v>
      </c>
      <c r="D32" s="26" t="s">
        <v>127</v>
      </c>
    </row>
    <row r="33" spans="1:4" x14ac:dyDescent="0.25">
      <c r="A33" s="22">
        <v>4</v>
      </c>
      <c r="B33" s="25" t="s">
        <v>143</v>
      </c>
      <c r="C33" s="26" t="s">
        <v>15</v>
      </c>
      <c r="D33" s="26" t="s">
        <v>127</v>
      </c>
    </row>
    <row r="34" spans="1:4" x14ac:dyDescent="0.25">
      <c r="A34" s="22">
        <v>2</v>
      </c>
      <c r="B34" s="25" t="s">
        <v>144</v>
      </c>
      <c r="C34" s="26" t="s">
        <v>14</v>
      </c>
      <c r="D34" s="26" t="s">
        <v>127</v>
      </c>
    </row>
    <row r="35" spans="1:4" x14ac:dyDescent="0.25">
      <c r="A35" s="22">
        <v>1</v>
      </c>
      <c r="B35" s="25" t="s">
        <v>145</v>
      </c>
      <c r="C35" s="26" t="s">
        <v>2</v>
      </c>
      <c r="D35" s="26" t="s">
        <v>137</v>
      </c>
    </row>
    <row r="36" spans="1:4" x14ac:dyDescent="0.25">
      <c r="A36" s="22">
        <v>3</v>
      </c>
      <c r="B36" s="25" t="s">
        <v>146</v>
      </c>
      <c r="C36" s="26" t="s">
        <v>6</v>
      </c>
      <c r="D36" s="26" t="s">
        <v>137</v>
      </c>
    </row>
    <row r="37" spans="1:4" x14ac:dyDescent="0.25">
      <c r="A37" s="22">
        <v>3</v>
      </c>
      <c r="B37" s="25" t="s">
        <v>147</v>
      </c>
      <c r="C37" s="26" t="s">
        <v>7</v>
      </c>
      <c r="D37" s="26" t="s">
        <v>137</v>
      </c>
    </row>
    <row r="38" spans="1:4" x14ac:dyDescent="0.25">
      <c r="A38" s="22">
        <v>1</v>
      </c>
      <c r="B38" s="25" t="s">
        <v>148</v>
      </c>
      <c r="C38" s="26" t="s">
        <v>3</v>
      </c>
      <c r="D38" s="26" t="s">
        <v>137</v>
      </c>
    </row>
    <row r="39" spans="1:4" x14ac:dyDescent="0.25">
      <c r="A39" s="22">
        <v>2</v>
      </c>
      <c r="B39" s="25" t="s">
        <v>149</v>
      </c>
      <c r="C39" s="26" t="s">
        <v>8</v>
      </c>
      <c r="D39" s="26" t="s">
        <v>137</v>
      </c>
    </row>
    <row r="40" spans="1:4" x14ac:dyDescent="0.25">
      <c r="A40" s="22">
        <v>4</v>
      </c>
      <c r="B40" s="25" t="s">
        <v>150</v>
      </c>
      <c r="C40" s="26" t="s">
        <v>9</v>
      </c>
      <c r="D40" s="26" t="s">
        <v>137</v>
      </c>
    </row>
    <row r="41" spans="1:4" x14ac:dyDescent="0.25">
      <c r="A41" s="22">
        <v>2</v>
      </c>
      <c r="B41" s="25" t="s">
        <v>151</v>
      </c>
      <c r="C41" s="26" t="s">
        <v>5</v>
      </c>
      <c r="D41" s="26" t="s">
        <v>137</v>
      </c>
    </row>
    <row r="42" spans="1:4" x14ac:dyDescent="0.25">
      <c r="A42" s="22">
        <v>1</v>
      </c>
      <c r="B42" s="25" t="s">
        <v>152</v>
      </c>
      <c r="C42" s="26" t="s">
        <v>46</v>
      </c>
      <c r="D42" s="26" t="s">
        <v>153</v>
      </c>
    </row>
    <row r="43" spans="1:4" x14ac:dyDescent="0.25">
      <c r="A43" s="22">
        <v>4</v>
      </c>
      <c r="B43" s="25" t="s">
        <v>154</v>
      </c>
      <c r="C43" s="26" t="s">
        <v>26</v>
      </c>
      <c r="D43" s="26" t="s">
        <v>153</v>
      </c>
    </row>
    <row r="44" spans="1:4" x14ac:dyDescent="0.25">
      <c r="A44" s="22">
        <v>3</v>
      </c>
      <c r="B44" s="25" t="s">
        <v>155</v>
      </c>
      <c r="C44" s="26" t="s">
        <v>56</v>
      </c>
      <c r="D44" s="26" t="s">
        <v>153</v>
      </c>
    </row>
    <row r="45" spans="1:4" x14ac:dyDescent="0.25">
      <c r="A45" s="22">
        <v>2</v>
      </c>
      <c r="B45" s="25" t="s">
        <v>156</v>
      </c>
      <c r="C45" s="26" t="s">
        <v>54</v>
      </c>
      <c r="D45" s="26" t="s">
        <v>153</v>
      </c>
    </row>
    <row r="46" spans="1:4" x14ac:dyDescent="0.25">
      <c r="A46" s="22">
        <v>3</v>
      </c>
      <c r="B46" s="25" t="s">
        <v>157</v>
      </c>
      <c r="C46" s="26" t="s">
        <v>48</v>
      </c>
      <c r="D46" s="26" t="s">
        <v>153</v>
      </c>
    </row>
    <row r="47" spans="1:4" x14ac:dyDescent="0.25">
      <c r="A47" s="22">
        <v>3</v>
      </c>
      <c r="B47" s="25">
        <v>10613271</v>
      </c>
      <c r="C47" s="26" t="s">
        <v>158</v>
      </c>
      <c r="D47" s="26" t="s">
        <v>153</v>
      </c>
    </row>
    <row r="48" spans="1:4" x14ac:dyDescent="0.25">
      <c r="A48" s="22">
        <v>4</v>
      </c>
      <c r="B48" s="25" t="s">
        <v>159</v>
      </c>
      <c r="C48" s="26" t="s">
        <v>49</v>
      </c>
      <c r="D48" s="26" t="s">
        <v>153</v>
      </c>
    </row>
    <row r="49" spans="1:5" x14ac:dyDescent="0.25">
      <c r="A49" s="22">
        <v>2</v>
      </c>
      <c r="B49" s="25" t="s">
        <v>160</v>
      </c>
      <c r="C49" s="26" t="s">
        <v>47</v>
      </c>
      <c r="D49" s="26" t="s">
        <v>153</v>
      </c>
    </row>
    <row r="50" spans="1:5" x14ac:dyDescent="0.25">
      <c r="A50" s="22">
        <v>4</v>
      </c>
      <c r="B50" s="25">
        <v>10617094</v>
      </c>
      <c r="C50" s="26" t="s">
        <v>161</v>
      </c>
      <c r="D50" s="26" t="s">
        <v>153</v>
      </c>
    </row>
    <row r="51" spans="1:5" x14ac:dyDescent="0.25">
      <c r="A51" s="22">
        <v>1</v>
      </c>
      <c r="B51" s="25" t="s">
        <v>162</v>
      </c>
      <c r="C51" s="26" t="s">
        <v>61</v>
      </c>
      <c r="D51" s="26" t="s">
        <v>153</v>
      </c>
    </row>
    <row r="52" spans="1:5" x14ac:dyDescent="0.25">
      <c r="A52" s="22">
        <v>1</v>
      </c>
      <c r="B52" s="25" t="s">
        <v>163</v>
      </c>
      <c r="C52" s="26" t="s">
        <v>60</v>
      </c>
      <c r="D52" s="26" t="s">
        <v>153</v>
      </c>
    </row>
    <row r="53" spans="1:5" x14ac:dyDescent="0.25">
      <c r="A53" s="22">
        <v>2</v>
      </c>
      <c r="B53" s="25" t="s">
        <v>164</v>
      </c>
      <c r="C53" s="26" t="s">
        <v>58</v>
      </c>
      <c r="D53" s="26" t="s">
        <v>153</v>
      </c>
    </row>
    <row r="54" spans="1:5" x14ac:dyDescent="0.25">
      <c r="A54" s="22">
        <v>3</v>
      </c>
      <c r="B54" s="25" t="s">
        <v>165</v>
      </c>
      <c r="C54" s="26" t="s">
        <v>51</v>
      </c>
      <c r="D54" s="26" t="s">
        <v>153</v>
      </c>
    </row>
    <row r="55" spans="1:5" x14ac:dyDescent="0.25">
      <c r="A55" s="22">
        <v>2</v>
      </c>
      <c r="B55" s="25" t="s">
        <v>166</v>
      </c>
      <c r="C55" s="26" t="s">
        <v>53</v>
      </c>
      <c r="D55" s="26" t="s">
        <v>153</v>
      </c>
    </row>
    <row r="56" spans="1:5" x14ac:dyDescent="0.25">
      <c r="A56" s="22">
        <v>4</v>
      </c>
      <c r="B56" s="25" t="s">
        <v>167</v>
      </c>
      <c r="C56" s="26" t="s">
        <v>50</v>
      </c>
      <c r="D56" s="26" t="s">
        <v>153</v>
      </c>
      <c r="E56" s="21"/>
    </row>
    <row r="57" spans="1:5" x14ac:dyDescent="0.25">
      <c r="A57" s="22">
        <v>1</v>
      </c>
      <c r="B57" s="25" t="s">
        <v>168</v>
      </c>
      <c r="C57" s="26" t="s">
        <v>59</v>
      </c>
      <c r="D57" s="26" t="s">
        <v>153</v>
      </c>
      <c r="E57" s="21"/>
    </row>
    <row r="58" spans="1:5" x14ac:dyDescent="0.25">
      <c r="A58" s="22">
        <v>4</v>
      </c>
      <c r="B58" s="25" t="s">
        <v>169</v>
      </c>
      <c r="C58" s="26" t="s">
        <v>52</v>
      </c>
      <c r="D58" s="26" t="s">
        <v>153</v>
      </c>
      <c r="E58" s="21"/>
    </row>
    <row r="59" spans="1:5" x14ac:dyDescent="0.25">
      <c r="A59" s="22">
        <v>3</v>
      </c>
      <c r="B59" s="25" t="s">
        <v>170</v>
      </c>
      <c r="C59" s="26" t="s">
        <v>55</v>
      </c>
      <c r="D59" s="26" t="s">
        <v>153</v>
      </c>
      <c r="E59" s="21"/>
    </row>
    <row r="60" spans="1:5" x14ac:dyDescent="0.25">
      <c r="A60" s="22">
        <v>4</v>
      </c>
      <c r="B60" s="25" t="s">
        <v>171</v>
      </c>
      <c r="C60" s="26" t="s">
        <v>57</v>
      </c>
      <c r="D60" s="26" t="s">
        <v>153</v>
      </c>
      <c r="E60" s="21"/>
    </row>
    <row r="61" spans="1:5" x14ac:dyDescent="0.25">
      <c r="A61" s="22">
        <v>2</v>
      </c>
      <c r="B61" s="25" t="s">
        <v>172</v>
      </c>
      <c r="C61" s="26" t="s">
        <v>37</v>
      </c>
      <c r="D61" s="26" t="s">
        <v>173</v>
      </c>
    </row>
    <row r="62" spans="1:5" x14ac:dyDescent="0.25">
      <c r="A62" s="22">
        <v>3</v>
      </c>
      <c r="B62" s="25" t="s">
        <v>174</v>
      </c>
      <c r="C62" s="26" t="s">
        <v>36</v>
      </c>
      <c r="D62" s="26" t="s">
        <v>173</v>
      </c>
    </row>
    <row r="63" spans="1:5" x14ac:dyDescent="0.25">
      <c r="A63" s="22">
        <v>2</v>
      </c>
      <c r="B63" s="25" t="s">
        <v>175</v>
      </c>
      <c r="C63" s="26" t="s">
        <v>32</v>
      </c>
      <c r="D63" s="26" t="s">
        <v>173</v>
      </c>
    </row>
    <row r="64" spans="1:5" x14ac:dyDescent="0.25">
      <c r="A64" s="22">
        <v>3</v>
      </c>
      <c r="B64" s="25" t="s">
        <v>176</v>
      </c>
      <c r="C64" s="26" t="s">
        <v>30</v>
      </c>
      <c r="D64" s="26" t="s">
        <v>173</v>
      </c>
    </row>
    <row r="65" spans="1:4" x14ac:dyDescent="0.25">
      <c r="A65" s="22">
        <v>1</v>
      </c>
      <c r="B65" s="25" t="s">
        <v>177</v>
      </c>
      <c r="C65" s="26" t="s">
        <v>31</v>
      </c>
      <c r="D65" s="26" t="s">
        <v>173</v>
      </c>
    </row>
    <row r="66" spans="1:4" x14ac:dyDescent="0.25">
      <c r="A66" s="22" t="s">
        <v>124</v>
      </c>
      <c r="B66" s="25" t="s">
        <v>178</v>
      </c>
      <c r="C66" s="26" t="s">
        <v>64</v>
      </c>
      <c r="D66" s="26" t="s">
        <v>173</v>
      </c>
    </row>
    <row r="67" spans="1:4" x14ac:dyDescent="0.25">
      <c r="A67" s="22">
        <v>4</v>
      </c>
      <c r="B67" s="25" t="s">
        <v>179</v>
      </c>
      <c r="C67" s="26" t="s">
        <v>33</v>
      </c>
      <c r="D67" s="26" t="s">
        <v>173</v>
      </c>
    </row>
    <row r="68" spans="1:4" x14ac:dyDescent="0.25">
      <c r="A68" s="22">
        <v>4</v>
      </c>
      <c r="B68" s="25" t="s">
        <v>180</v>
      </c>
      <c r="C68" s="26" t="s">
        <v>34</v>
      </c>
      <c r="D68" s="26" t="s">
        <v>173</v>
      </c>
    </row>
    <row r="69" spans="1:4" x14ac:dyDescent="0.25">
      <c r="A69" s="22">
        <v>1</v>
      </c>
      <c r="B69" s="25" t="s">
        <v>181</v>
      </c>
      <c r="C69" s="26" t="s">
        <v>35</v>
      </c>
      <c r="D69" s="26" t="s">
        <v>173</v>
      </c>
    </row>
    <row r="70" spans="1:4" x14ac:dyDescent="0.25">
      <c r="A70" s="22"/>
      <c r="B70" s="27"/>
      <c r="C70" s="28" t="s">
        <v>182</v>
      </c>
      <c r="D70" s="27"/>
    </row>
    <row r="71" spans="1:4" x14ac:dyDescent="0.25">
      <c r="A71" s="7"/>
      <c r="B71" s="1"/>
      <c r="C71" s="2"/>
      <c r="D71" s="3"/>
    </row>
    <row r="72" spans="1:4" x14ac:dyDescent="0.25">
      <c r="A72" s="7"/>
      <c r="B72" s="1"/>
      <c r="C72" s="2"/>
      <c r="D72" s="3"/>
    </row>
    <row r="73" spans="1:4" x14ac:dyDescent="0.25">
      <c r="A73" s="7"/>
      <c r="B73" s="1"/>
      <c r="C73" s="2"/>
      <c r="D73" s="3"/>
    </row>
    <row r="74" spans="1:4" x14ac:dyDescent="0.25">
      <c r="A74" s="7"/>
      <c r="B74" s="1"/>
      <c r="C74" s="2"/>
      <c r="D74" s="3"/>
    </row>
    <row r="75" spans="1:4" x14ac:dyDescent="0.25">
      <c r="A75" s="7"/>
      <c r="B75" s="1"/>
      <c r="C75" s="2"/>
      <c r="D75" s="3"/>
    </row>
    <row r="76" spans="1:4" x14ac:dyDescent="0.25">
      <c r="A76" s="7"/>
      <c r="B76" s="1"/>
      <c r="C76" s="2"/>
      <c r="D76" s="3"/>
    </row>
    <row r="77" spans="1:4" x14ac:dyDescent="0.25">
      <c r="A77" s="7"/>
      <c r="B77" s="1"/>
      <c r="C77" s="2"/>
      <c r="D77" s="3"/>
    </row>
    <row r="78" spans="1:4" x14ac:dyDescent="0.25">
      <c r="A78" s="7"/>
      <c r="B78" s="1"/>
      <c r="C78" s="2"/>
      <c r="D78" s="3"/>
    </row>
    <row r="79" spans="1:4" x14ac:dyDescent="0.25">
      <c r="A79" s="7"/>
      <c r="B79" s="1"/>
      <c r="C79" s="2"/>
      <c r="D79" s="3"/>
    </row>
    <row r="80" spans="1:4" x14ac:dyDescent="0.25">
      <c r="A80" s="7"/>
      <c r="B80" s="1"/>
      <c r="C80" s="2"/>
      <c r="D80" s="3"/>
    </row>
    <row r="81" spans="1:4" x14ac:dyDescent="0.25">
      <c r="A81" s="7"/>
      <c r="B81" s="1"/>
      <c r="C81" s="2"/>
      <c r="D81" s="3"/>
    </row>
    <row r="82" spans="1:4" x14ac:dyDescent="0.25">
      <c r="A82" s="7"/>
      <c r="B82" s="1"/>
      <c r="C82" s="2"/>
      <c r="D82" s="3"/>
    </row>
    <row r="83" spans="1:4" x14ac:dyDescent="0.25">
      <c r="A83" s="7"/>
      <c r="B83" s="1"/>
      <c r="C83" s="2"/>
      <c r="D83" s="3"/>
    </row>
    <row r="84" spans="1:4" ht="16.5" thickBot="1" x14ac:dyDescent="0.3">
      <c r="A84" s="8"/>
      <c r="B84" s="4"/>
      <c r="C84" s="5"/>
      <c r="D84" s="6"/>
    </row>
    <row r="85" spans="1:4" ht="16.5" thickTop="1" x14ac:dyDescent="0.25">
      <c r="A85" s="9">
        <v>4</v>
      </c>
      <c r="D85" s="3"/>
    </row>
    <row r="108" spans="2:4" x14ac:dyDescent="0.25">
      <c r="B108" s="75" t="s">
        <v>71</v>
      </c>
      <c r="C108" s="75"/>
      <c r="D108" s="75"/>
    </row>
    <row r="109" spans="2:4" x14ac:dyDescent="0.25">
      <c r="B109" t="s">
        <v>83</v>
      </c>
    </row>
    <row r="110" spans="2:4" x14ac:dyDescent="0.25">
      <c r="B110" t="s">
        <v>72</v>
      </c>
    </row>
    <row r="111" spans="2:4" x14ac:dyDescent="0.25">
      <c r="B111" t="s">
        <v>73</v>
      </c>
    </row>
    <row r="113" spans="2:2" x14ac:dyDescent="0.25">
      <c r="B113" t="s">
        <v>91</v>
      </c>
    </row>
    <row r="114" spans="2:2" x14ac:dyDescent="0.25">
      <c r="B114" t="s">
        <v>98</v>
      </c>
    </row>
    <row r="115" spans="2:2" x14ac:dyDescent="0.25">
      <c r="B115" t="s">
        <v>101</v>
      </c>
    </row>
    <row r="116" spans="2:2" x14ac:dyDescent="0.25">
      <c r="B116" t="s">
        <v>89</v>
      </c>
    </row>
    <row r="118" spans="2:2" x14ac:dyDescent="0.25">
      <c r="B118" t="s">
        <v>74</v>
      </c>
    </row>
    <row r="119" spans="2:2" x14ac:dyDescent="0.25">
      <c r="B119" t="s">
        <v>84</v>
      </c>
    </row>
    <row r="120" spans="2:2" x14ac:dyDescent="0.25">
      <c r="B120" t="s">
        <v>85</v>
      </c>
    </row>
    <row r="122" spans="2:2" x14ac:dyDescent="0.25">
      <c r="B122" t="s">
        <v>75</v>
      </c>
    </row>
    <row r="123" spans="2:2" x14ac:dyDescent="0.25">
      <c r="B123" t="s">
        <v>100</v>
      </c>
    </row>
    <row r="125" spans="2:2" x14ac:dyDescent="0.25">
      <c r="B125" t="s">
        <v>86</v>
      </c>
    </row>
    <row r="126" spans="2:2" x14ac:dyDescent="0.25">
      <c r="B126" t="s">
        <v>87</v>
      </c>
    </row>
    <row r="128" spans="2:2" x14ac:dyDescent="0.25">
      <c r="B128" t="s">
        <v>76</v>
      </c>
    </row>
    <row r="130" spans="2:2" x14ac:dyDescent="0.25">
      <c r="B130" t="s">
        <v>77</v>
      </c>
    </row>
    <row r="131" spans="2:2" x14ac:dyDescent="0.25">
      <c r="B131" t="s">
        <v>92</v>
      </c>
    </row>
    <row r="132" spans="2:2" x14ac:dyDescent="0.25">
      <c r="B132" t="s">
        <v>78</v>
      </c>
    </row>
    <row r="133" spans="2:2" x14ac:dyDescent="0.25">
      <c r="B133" t="s">
        <v>99</v>
      </c>
    </row>
    <row r="135" spans="2:2" x14ac:dyDescent="0.25">
      <c r="B135" t="s">
        <v>79</v>
      </c>
    </row>
    <row r="136" spans="2:2" x14ac:dyDescent="0.25">
      <c r="B136" t="s">
        <v>80</v>
      </c>
    </row>
    <row r="137" spans="2:2" x14ac:dyDescent="0.25">
      <c r="B137" t="s">
        <v>90</v>
      </c>
    </row>
    <row r="138" spans="2:2" x14ac:dyDescent="0.25">
      <c r="B138" t="s">
        <v>94</v>
      </c>
    </row>
    <row r="139" spans="2:2" x14ac:dyDescent="0.25">
      <c r="B139" t="s">
        <v>102</v>
      </c>
    </row>
    <row r="141" spans="2:2" x14ac:dyDescent="0.25">
      <c r="B141" t="s">
        <v>81</v>
      </c>
    </row>
    <row r="142" spans="2:2" x14ac:dyDescent="0.25">
      <c r="B142" t="s">
        <v>82</v>
      </c>
    </row>
    <row r="143" spans="2:2" x14ac:dyDescent="0.25">
      <c r="B143" t="s">
        <v>93</v>
      </c>
    </row>
    <row r="144" spans="2:2" x14ac:dyDescent="0.25">
      <c r="B144" t="s">
        <v>95</v>
      </c>
    </row>
    <row r="145" spans="2:2" x14ac:dyDescent="0.25">
      <c r="B145" t="s">
        <v>96</v>
      </c>
    </row>
    <row r="146" spans="2:2" x14ac:dyDescent="0.25">
      <c r="B146" t="s">
        <v>97</v>
      </c>
    </row>
    <row r="147" spans="2:2" x14ac:dyDescent="0.25">
      <c r="B147" t="s">
        <v>103</v>
      </c>
    </row>
    <row r="149" spans="2:2" x14ac:dyDescent="0.25">
      <c r="B149" t="s">
        <v>88</v>
      </c>
    </row>
  </sheetData>
  <mergeCells count="1">
    <mergeCell ref="B108:D10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B1" workbookViewId="0">
      <selection activeCell="G19" sqref="G19"/>
    </sheetView>
  </sheetViews>
  <sheetFormatPr defaultRowHeight="15.75" x14ac:dyDescent="0.25"/>
  <cols>
    <col min="1" max="1" width="0" hidden="1" customWidth="1"/>
    <col min="3" max="3" width="25" customWidth="1"/>
    <col min="4" max="4" width="36.875" bestFit="1" customWidth="1"/>
  </cols>
  <sheetData>
    <row r="1" spans="1:4" ht="30" customHeight="1" thickBot="1" x14ac:dyDescent="0.55000000000000004">
      <c r="A1" s="76" t="s">
        <v>70</v>
      </c>
      <c r="B1" s="76"/>
      <c r="C1" s="76"/>
      <c r="D1" s="76"/>
    </row>
    <row r="2" spans="1:4" ht="27.75" hidden="1" customHeight="1" thickTop="1" x14ac:dyDescent="0.25">
      <c r="A2" s="14">
        <f>IF(B2="","",SUM(A1,1))</f>
        <v>1</v>
      </c>
      <c r="B2" s="15">
        <f>IFERROR(INDEX(данные!$B$2:$B$84,SMALL(IF(данные!$A$2:$A$84=данные!$F$3,ROW(данные!$A$2:$A$84)-1),ROW(A1))),"")</f>
        <v>10011605</v>
      </c>
      <c r="C2" s="16" t="str">
        <f>IFERROR(VLOOKUP($B2,данные!$B$2:$D$84,2,0),"")</f>
        <v>Бука Олег Иванович</v>
      </c>
      <c r="D2" s="17" t="str">
        <f>IFERROR(VLOOKUP($B2,данные!$B$2:$D$84,3,0),"")</f>
        <v>Мастер</v>
      </c>
    </row>
    <row r="3" spans="1:4" ht="27.75" customHeight="1" thickTop="1" x14ac:dyDescent="0.25">
      <c r="A3" s="10">
        <f>IF(B3="","",SUM(A2,1))</f>
        <v>2</v>
      </c>
      <c r="B3" s="1" t="str">
        <f t="array" ref="B3">IFERROR(INDEX(данные!$B$2:$B$84,SMALL(IF(данные!$A$2:$A$84=данные!$F$3,ROW(данные!$A$2:$A$84)-1),ROW(A2))),"")</f>
        <v>10011617</v>
      </c>
      <c r="C3" s="11" t="str">
        <f>IFERROR(VLOOKUP($B3,данные!$B$2:$D$84,2,0),"")</f>
        <v>Трубин Юрий Владимирович</v>
      </c>
      <c r="D3" s="12" t="str">
        <f>IFERROR(VLOOKUP($B3,данные!$B$2:$D$84,3,0),"")</f>
        <v>Бригад шихт двора в СП и фер пр-х 5р</v>
      </c>
    </row>
    <row r="4" spans="1:4" ht="27.75" customHeight="1" x14ac:dyDescent="0.25">
      <c r="A4" s="10">
        <f t="shared" ref="A4:A40" si="0">IF(B4="","",SUM(A3,1))</f>
        <v>3</v>
      </c>
      <c r="B4" s="1" t="str">
        <f t="array" ref="B4">IFERROR(INDEX(данные!$B$2:$B$84,SMALL(IF(данные!$A$2:$A$84=данные!$F$3,ROW(данные!$A$2:$A$84)-1),ROW(A3))),"")</f>
        <v>10530324</v>
      </c>
      <c r="C4" s="11" t="str">
        <f>IFERROR(VLOOKUP($B4,данные!$B$2:$D$84,2,0),"")</f>
        <v>Бологов Иван Сергеевич</v>
      </c>
      <c r="D4" s="12" t="str">
        <f>IFERROR(VLOOKUP($B4,данные!$B$2:$D$84,3,0),"")</f>
        <v>Подруч сталев элпечи (второй) 6р</v>
      </c>
    </row>
    <row r="5" spans="1:4" ht="27.75" customHeight="1" x14ac:dyDescent="0.25">
      <c r="A5" s="10">
        <f t="shared" si="0"/>
        <v>4</v>
      </c>
      <c r="B5" s="1" t="str">
        <f t="array" ref="B5">IFERROR(INDEX(данные!$B$2:$B$84,SMALL(IF(данные!$A$2:$A$84=данные!$F$3,ROW(данные!$A$2:$A$84)-1),ROW(A4))),"")</f>
        <v>10403491</v>
      </c>
      <c r="C5" s="11" t="str">
        <f>IFERROR(VLOOKUP($B5,данные!$B$2:$D$84,2,0),"")</f>
        <v>Завитаев Сергей Владимирович</v>
      </c>
      <c r="D5" s="12" t="str">
        <f>IFERROR(VLOOKUP($B5,данные!$B$2:$D$84,3,0),"")</f>
        <v>Подруч сталев элпечи (второй) 6р</v>
      </c>
    </row>
    <row r="6" spans="1:4" ht="27.75" customHeight="1" x14ac:dyDescent="0.25">
      <c r="A6" s="10">
        <f t="shared" si="0"/>
        <v>5</v>
      </c>
      <c r="B6" s="1" t="str">
        <f t="array" ref="B6">IFERROR(INDEX(данные!$B$2:$B$84,SMALL(IF(данные!$A$2:$A$84=данные!$F$3,ROW(данные!$A$2:$A$84)-1),ROW(A5))),"")</f>
        <v>10403654</v>
      </c>
      <c r="C6" s="11" t="str">
        <f>IFERROR(VLOOKUP($B6,данные!$B$2:$D$84,2,0),"")</f>
        <v>Серов Вячеслав Игоревич</v>
      </c>
      <c r="D6" s="12" t="str">
        <f>IFERROR(VLOOKUP($B6,данные!$B$2:$D$84,3,0),"")</f>
        <v>Подруч сталев элпечи (первый) 7р</v>
      </c>
    </row>
    <row r="7" spans="1:4" ht="27.75" customHeight="1" x14ac:dyDescent="0.25">
      <c r="A7" s="10">
        <f t="shared" si="0"/>
        <v>6</v>
      </c>
      <c r="B7" s="1" t="str">
        <f t="array" ref="B7">IFERROR(INDEX(данные!$B$2:$B$84,SMALL(IF(данные!$A$2:$A$84=данные!$F$3,ROW(данные!$A$2:$A$84)-1),ROW(A6))),"")</f>
        <v>10240759</v>
      </c>
      <c r="C7" s="11" t="str">
        <f>IFERROR(VLOOKUP($B7,данные!$B$2:$D$84,2,0),"")</f>
        <v>Киселев Иван Анатольевич</v>
      </c>
      <c r="D7" s="12" t="str">
        <f>IFERROR(VLOOKUP($B7,данные!$B$2:$D$84,3,0),"")</f>
        <v>Ст бригад шихт двора в СП и фер пр-х 5р</v>
      </c>
    </row>
    <row r="8" spans="1:4" ht="27.75" customHeight="1" x14ac:dyDescent="0.25">
      <c r="A8" s="10">
        <f t="shared" si="0"/>
        <v>7</v>
      </c>
      <c r="B8" s="1" t="str">
        <f t="array" ref="B8">IFERROR(INDEX(данные!$B$2:$B$84,SMALL(IF(данные!$A$2:$A$84=данные!$F$3,ROW(данные!$A$2:$A$84)-1),ROW(A7))),"")</f>
        <v>10012112</v>
      </c>
      <c r="C8" s="11" t="str">
        <f>IFERROR(VLOOKUP($B8,данные!$B$2:$D$84,2,0),"")</f>
        <v>Кудряшов Юрий Геннадьевич</v>
      </c>
      <c r="D8" s="12" t="str">
        <f>IFERROR(VLOOKUP($B8,данные!$B$2:$D$84,3,0),"")</f>
        <v>Ст подруч сталев элпечи (первый) 7р</v>
      </c>
    </row>
    <row r="9" spans="1:4" ht="27.75" customHeight="1" x14ac:dyDescent="0.25">
      <c r="A9" s="10">
        <f t="shared" si="0"/>
        <v>8</v>
      </c>
      <c r="B9" s="1" t="str">
        <f t="array" ref="B9">IFERROR(INDEX(данные!$B$2:$B$84,SMALL(IF(данные!$A$2:$A$84=данные!$F$3,ROW(данные!$A$2:$A$84)-1),ROW(A8))),"")</f>
        <v>10474679</v>
      </c>
      <c r="C9" s="11" t="str">
        <f>IFERROR(VLOOKUP($B9,данные!$B$2:$D$84,2,0),"")</f>
        <v>Рослов Александр Николаевич</v>
      </c>
      <c r="D9" s="12" t="str">
        <f>IFERROR(VLOOKUP($B9,данные!$B$2:$D$84,3,0),"")</f>
        <v>Ст подруч сталев элпечи (первый) 7р</v>
      </c>
    </row>
    <row r="10" spans="1:4" ht="27.75" customHeight="1" x14ac:dyDescent="0.25">
      <c r="A10" s="10">
        <f t="shared" si="0"/>
        <v>9</v>
      </c>
      <c r="B10" s="1" t="str">
        <f t="array" ref="B10">IFERROR(INDEX(данные!$B$2:$B$84,SMALL(IF(данные!$A$2:$A$84=данные!$F$3,ROW(данные!$A$2:$A$84)-1),ROW(A9))),"")</f>
        <v>10039372</v>
      </c>
      <c r="C10" s="11" t="str">
        <f>IFERROR(VLOOKUP($B10,данные!$B$2:$D$84,2,0),"")</f>
        <v>Карелин Вадим Александрович</v>
      </c>
      <c r="D10" s="12" t="str">
        <f>IFERROR(VLOOKUP($B10,данные!$B$2:$D$84,3,0),"")</f>
        <v>Сталевар электропечи 8р</v>
      </c>
    </row>
    <row r="11" spans="1:4" ht="27.75" customHeight="1" x14ac:dyDescent="0.25">
      <c r="A11" s="10">
        <f t="shared" si="0"/>
        <v>10</v>
      </c>
      <c r="B11" s="1" t="str">
        <f t="array" ref="B11">IFERROR(INDEX(данные!$B$2:$B$84,SMALL(IF(данные!$A$2:$A$84=данные!$F$3,ROW(данные!$A$2:$A$84)-1),ROW(A10))),"")</f>
        <v>10398798</v>
      </c>
      <c r="C11" s="11" t="str">
        <f>IFERROR(VLOOKUP($B11,данные!$B$2:$D$84,2,0),"")</f>
        <v>Мацеринский Артем Александрович</v>
      </c>
      <c r="D11" s="12" t="str">
        <f>IFERROR(VLOOKUP($B11,данные!$B$2:$D$84,3,0),"")</f>
        <v>Сталевар электропечи 8р</v>
      </c>
    </row>
    <row r="12" spans="1:4" ht="27.75" customHeight="1" x14ac:dyDescent="0.25">
      <c r="A12" s="10">
        <f t="shared" si="0"/>
        <v>11</v>
      </c>
      <c r="B12" s="1" t="str">
        <f t="array" ref="B12">IFERROR(INDEX(данные!$B$2:$B$84,SMALL(IF(данные!$A$2:$A$84=данные!$F$3,ROW(данные!$A$2:$A$84)-1),ROW(A11))),"")</f>
        <v>10011690</v>
      </c>
      <c r="C12" s="11" t="str">
        <f>IFERROR(VLOOKUP($B12,данные!$B$2:$D$84,2,0),"")</f>
        <v>Биричевская Светлана Александровна</v>
      </c>
      <c r="D12" s="12" t="str">
        <f>IFERROR(VLOOKUP($B12,данные!$B$2:$D$84,3,0),"")</f>
        <v>Шихтовщик 4р</v>
      </c>
    </row>
    <row r="13" spans="1:4" ht="27.75" customHeight="1" x14ac:dyDescent="0.25">
      <c r="A13" s="10">
        <f t="shared" si="0"/>
        <v>12</v>
      </c>
      <c r="B13" s="1" t="str">
        <f t="array" ref="B13">IFERROR(INDEX(данные!$B$2:$B$84,SMALL(IF(данные!$A$2:$A$84=данные!$F$3,ROW(данные!$A$2:$A$84)-1),ROW(A12))),"")</f>
        <v>10537937</v>
      </c>
      <c r="C13" s="11" t="str">
        <f>IFERROR(VLOOKUP($B13,данные!$B$2:$D$84,2,0),"")</f>
        <v>Кудрявцев Алексей Сергеевич</v>
      </c>
      <c r="D13" s="12" t="str">
        <f>IFERROR(VLOOKUP($B13,данные!$B$2:$D$84,3,0),"")</f>
        <v>Шихтовщик 4р</v>
      </c>
    </row>
    <row r="14" spans="1:4" ht="27.75" customHeight="1" x14ac:dyDescent="0.25">
      <c r="A14" s="10">
        <f t="shared" si="0"/>
        <v>13</v>
      </c>
      <c r="B14" s="1" t="str">
        <f t="array" ref="B14">IFERROR(INDEX(данные!$B$2:$B$84,SMALL(IF(данные!$A$2:$A$84=данные!$F$3,ROW(данные!$A$2:$A$84)-1),ROW(A13))),"")</f>
        <v>10027181</v>
      </c>
      <c r="C14" s="11" t="str">
        <f>IFERROR(VLOOKUP($B14,данные!$B$2:$D$84,2,0),"")</f>
        <v>Медников Юрий Робертович</v>
      </c>
      <c r="D14" s="12" t="str">
        <f>IFERROR(VLOOKUP($B14,данные!$B$2:$D$84,3,0),"")</f>
        <v>Шихтовщик 4р</v>
      </c>
    </row>
    <row r="15" spans="1:4" ht="27.75" customHeight="1" x14ac:dyDescent="0.25">
      <c r="A15" s="10">
        <f t="shared" si="0"/>
        <v>14</v>
      </c>
      <c r="B15" s="1" t="str">
        <f t="array" ref="B15">IFERROR(INDEX(данные!$B$2:$B$84,SMALL(IF(данные!$A$2:$A$84=данные!$F$3,ROW(данные!$A$2:$A$84)-1),ROW(A14))),"")</f>
        <v>10010060</v>
      </c>
      <c r="C15" s="11" t="str">
        <f>IFERROR(VLOOKUP($B15,данные!$B$2:$D$84,2,0),"")</f>
        <v>Футкарадзе Сергей Викторович</v>
      </c>
      <c r="D15" s="12" t="str">
        <f>IFERROR(VLOOKUP($B15,данные!$B$2:$D$84,3,0),"")</f>
        <v>Шихтовщик 4р</v>
      </c>
    </row>
    <row r="16" spans="1:4" ht="27.75" customHeight="1" x14ac:dyDescent="0.25">
      <c r="A16" s="10">
        <f t="shared" si="0"/>
        <v>15</v>
      </c>
      <c r="B16" s="1" t="str">
        <f t="array" ref="B16">IFERROR(INDEX(данные!$B$2:$B$84,SMALL(IF(данные!$A$2:$A$84=данные!$F$3,ROW(данные!$A$2:$A$84)-1),ROW(A15))),"")</f>
        <v>10383018</v>
      </c>
      <c r="C16" s="11" t="str">
        <f>IFERROR(VLOOKUP($B16,данные!$B$2:$D$84,2,0),"")</f>
        <v>Шилов Сергей Иванович</v>
      </c>
      <c r="D16" s="12" t="str">
        <f>IFERROR(VLOOKUP($B16,данные!$B$2:$D$84,3,0),"")</f>
        <v>Шлаковщик 4р</v>
      </c>
    </row>
    <row r="17" spans="1:4" ht="27.75" customHeight="1" x14ac:dyDescent="0.25">
      <c r="A17" s="10">
        <f t="shared" si="0"/>
        <v>16</v>
      </c>
      <c r="B17" s="1" t="str">
        <f t="array" ref="B17">IFERROR(INDEX(данные!$B$2:$B$84,SMALL(IF(данные!$A$2:$A$84=данные!$F$3,ROW(данные!$A$2:$A$84)-1),ROW(A16))),"")</f>
        <v>10571962</v>
      </c>
      <c r="C17" s="11" t="str">
        <f>IFERROR(VLOOKUP($B17,данные!$B$2:$D$84,2,0),"")</f>
        <v>Южаков Николай Анатольевич</v>
      </c>
      <c r="D17" s="12" t="str">
        <f>IFERROR(VLOOKUP($B17,данные!$B$2:$D$84,3,0),"")</f>
        <v>Шлаковщик 4р</v>
      </c>
    </row>
    <row r="18" spans="1:4" ht="27.75" customHeight="1" x14ac:dyDescent="0.25">
      <c r="A18" s="10" t="str">
        <f t="shared" si="0"/>
        <v/>
      </c>
      <c r="B18" s="1" t="str">
        <f t="array" ref="B18">IFERROR(INDEX(данные!$B$2:$B$84,SMALL(IF(данные!$A$2:$A$84=данные!$F$3,ROW(данные!$A$2:$A$84)-1),ROW(A17))),"")</f>
        <v/>
      </c>
      <c r="C18" s="11" t="str">
        <f>IFERROR(VLOOKUP($B18,данные!$B$2:$D$84,2,0),"")</f>
        <v/>
      </c>
      <c r="D18" s="12" t="str">
        <f>IFERROR(VLOOKUP($B18,данные!$B$2:$D$84,3,0),"")</f>
        <v/>
      </c>
    </row>
    <row r="19" spans="1:4" ht="27.75" customHeight="1" x14ac:dyDescent="0.25">
      <c r="A19" s="10" t="str">
        <f t="shared" si="0"/>
        <v/>
      </c>
      <c r="B19" s="1" t="str">
        <f t="array" ref="B19">IFERROR(INDEX(данные!$B$2:$B$84,SMALL(IF(данные!$A$2:$A$84=данные!$F$3,ROW(данные!$A$2:$A$84)-1),ROW(A18))),"")</f>
        <v/>
      </c>
      <c r="C19" s="11" t="str">
        <f>IFERROR(VLOOKUP($B19,данные!$B$2:$D$84,2,0),"")</f>
        <v/>
      </c>
      <c r="D19" s="12" t="str">
        <f>IFERROR(VLOOKUP($B19,данные!$B$2:$D$84,3,0),"")</f>
        <v/>
      </c>
    </row>
    <row r="20" spans="1:4" ht="27.75" customHeight="1" x14ac:dyDescent="0.25">
      <c r="A20" s="10" t="str">
        <f t="shared" si="0"/>
        <v/>
      </c>
      <c r="B20" s="1" t="str">
        <f t="array" ref="B20">IFERROR(INDEX(данные!$B$2:$B$84,SMALL(IF(данные!$A$2:$A$84=данные!$F$3,ROW(данные!$A$2:$A$84)-1),ROW(A19))),"")</f>
        <v/>
      </c>
      <c r="C20" s="11" t="str">
        <f>IFERROR(VLOOKUP($B20,данные!$B$2:$D$84,2,0),"")</f>
        <v/>
      </c>
      <c r="D20" s="12" t="str">
        <f>IFERROR(VLOOKUP($B20,данные!$B$2:$D$84,3,0),"")</f>
        <v/>
      </c>
    </row>
    <row r="21" spans="1:4" ht="27.75" customHeight="1" x14ac:dyDescent="0.25">
      <c r="A21" s="10" t="str">
        <f t="shared" si="0"/>
        <v/>
      </c>
      <c r="B21" s="1" t="str">
        <f t="array" ref="B21">IFERROR(INDEX(данные!$B$2:$B$84,SMALL(IF(данные!$A$2:$A$84=данные!$F$3,ROW(данные!$A$2:$A$84)-1),ROW(A20))),"")</f>
        <v/>
      </c>
      <c r="C21" s="11" t="str">
        <f>IFERROR(VLOOKUP($B21,данные!$B$2:$D$84,2,0),"")</f>
        <v/>
      </c>
      <c r="D21" s="12" t="str">
        <f>IFERROR(VLOOKUP($B21,данные!$B$2:$D$84,3,0),"")</f>
        <v/>
      </c>
    </row>
    <row r="22" spans="1:4" ht="27.75" customHeight="1" x14ac:dyDescent="0.25">
      <c r="A22" s="10" t="str">
        <f t="shared" si="0"/>
        <v/>
      </c>
      <c r="B22" s="1" t="str">
        <f t="array" ref="B22">IFERROR(INDEX(данные!$B$2:$B$84,SMALL(IF(данные!$A$2:$A$84=данные!$F$3,ROW(данные!$A$2:$A$84)-1),ROW(A21))),"")</f>
        <v/>
      </c>
      <c r="C22" s="11" t="str">
        <f>IFERROR(VLOOKUP($B22,данные!$B$2:$D$84,2,0),"")</f>
        <v/>
      </c>
      <c r="D22" s="12" t="str">
        <f>IFERROR(VLOOKUP($B22,данные!$B$2:$D$84,3,0),"")</f>
        <v/>
      </c>
    </row>
    <row r="23" spans="1:4" ht="27.75" customHeight="1" x14ac:dyDescent="0.25">
      <c r="A23" s="10" t="str">
        <f t="shared" si="0"/>
        <v/>
      </c>
      <c r="B23" s="1" t="str">
        <f t="array" ref="B23">IFERROR(INDEX(данные!$B$2:$B$84,SMALL(IF(данные!$A$2:$A$84=данные!$F$3,ROW(данные!$A$2:$A$84)-1),ROW(A22))),"")</f>
        <v/>
      </c>
      <c r="C23" s="11" t="str">
        <f>IFERROR(VLOOKUP($B23,данные!$B$2:$D$84,2,0),"")</f>
        <v/>
      </c>
      <c r="D23" s="12" t="str">
        <f>IFERROR(VLOOKUP($B23,данные!$B$2:$D$84,3,0),"")</f>
        <v/>
      </c>
    </row>
    <row r="24" spans="1:4" ht="27.75" customHeight="1" x14ac:dyDescent="0.25">
      <c r="A24" s="10" t="str">
        <f t="shared" si="0"/>
        <v/>
      </c>
      <c r="B24" s="1" t="str">
        <f t="array" ref="B24">IFERROR(INDEX(данные!$B$2:$B$84,SMALL(IF(данные!$A$2:$A$84=данные!$F$3,ROW(данные!$A$2:$A$84)-1),ROW(A23))),"")</f>
        <v/>
      </c>
      <c r="C24" s="11" t="str">
        <f>IFERROR(VLOOKUP($B24,данные!$B$2:$D$84,2,0),"")</f>
        <v/>
      </c>
      <c r="D24" s="12" t="str">
        <f>IFERROR(VLOOKUP($B24,данные!$B$2:$D$84,3,0),"")</f>
        <v/>
      </c>
    </row>
    <row r="25" spans="1:4" ht="27.75" customHeight="1" x14ac:dyDescent="0.25">
      <c r="A25" s="10" t="str">
        <f t="shared" si="0"/>
        <v/>
      </c>
      <c r="B25" s="1" t="str">
        <f t="array" ref="B25">IFERROR(INDEX(данные!$B$2:$B$84,SMALL(IF(данные!$A$2:$A$84=данные!$F$3,ROW(данные!$A$2:$A$84)-1),ROW(A24))),"")</f>
        <v/>
      </c>
      <c r="C25" s="11" t="str">
        <f>IFERROR(VLOOKUP($B25,данные!$B$2:$D$84,2,0),"")</f>
        <v/>
      </c>
      <c r="D25" s="12" t="str">
        <f>IFERROR(VLOOKUP($B25,данные!$B$2:$D$84,3,0),"")</f>
        <v/>
      </c>
    </row>
    <row r="26" spans="1:4" ht="27.75" customHeight="1" x14ac:dyDescent="0.25">
      <c r="A26" s="10" t="str">
        <f t="shared" si="0"/>
        <v/>
      </c>
      <c r="B26" s="1" t="str">
        <f t="array" ref="B26">IFERROR(INDEX(данные!$B$2:$B$84,SMALL(IF(данные!$A$2:$A$84=данные!$F$3,ROW(данные!$A$2:$A$84)-1),ROW(A25))),"")</f>
        <v/>
      </c>
      <c r="C26" s="11" t="str">
        <f>IFERROR(VLOOKUP($B26,данные!$B$2:$D$84,2,0),"")</f>
        <v/>
      </c>
      <c r="D26" s="12" t="str">
        <f>IFERROR(VLOOKUP($B26,данные!$B$2:$D$84,3,0),"")</f>
        <v/>
      </c>
    </row>
    <row r="27" spans="1:4" ht="27.75" customHeight="1" x14ac:dyDescent="0.25">
      <c r="A27" s="10" t="str">
        <f t="shared" si="0"/>
        <v/>
      </c>
      <c r="B27" s="1" t="str">
        <f t="array" ref="B27">IFERROR(INDEX(данные!$B$2:$B$84,SMALL(IF(данные!$A$2:$A$84=данные!$F$3,ROW(данные!$A$2:$A$84)-1),ROW(A26))),"")</f>
        <v/>
      </c>
      <c r="C27" s="11" t="str">
        <f>IFERROR(VLOOKUP($B27,данные!$B$2:$D$84,2,0),"")</f>
        <v/>
      </c>
      <c r="D27" s="12" t="str">
        <f>IFERROR(VLOOKUP($B27,данные!$B$2:$D$84,3,0),"")</f>
        <v/>
      </c>
    </row>
    <row r="28" spans="1:4" ht="27.75" customHeight="1" x14ac:dyDescent="0.25">
      <c r="A28" s="10" t="str">
        <f t="shared" si="0"/>
        <v/>
      </c>
      <c r="B28" s="1" t="str">
        <f t="array" ref="B28">IFERROR(INDEX(данные!$B$2:$B$84,SMALL(IF(данные!$A$2:$A$84=данные!$F$3,ROW(данные!$A$2:$A$84)-1),ROW(A27))),"")</f>
        <v/>
      </c>
      <c r="C28" s="11" t="str">
        <f>IFERROR(VLOOKUP($B28,данные!$B$2:$D$84,2,0),"")</f>
        <v/>
      </c>
      <c r="D28" s="12" t="str">
        <f>IFERROR(VLOOKUP($B28,данные!$B$2:$D$84,3,0),"")</f>
        <v/>
      </c>
    </row>
    <row r="29" spans="1:4" ht="27.75" customHeight="1" x14ac:dyDescent="0.25">
      <c r="A29" s="10" t="str">
        <f t="shared" si="0"/>
        <v/>
      </c>
      <c r="B29" s="1" t="str">
        <f t="array" ref="B29">IFERROR(INDEX(данные!$B$2:$B$84,SMALL(IF(данные!$A$2:$A$84=данные!$F$3,ROW(данные!$A$2:$A$84)-1),ROW(A28))),"")</f>
        <v/>
      </c>
      <c r="C29" s="11" t="str">
        <f>IFERROR(VLOOKUP($B29,данные!$B$2:$D$84,2,0),"")</f>
        <v/>
      </c>
      <c r="D29" s="12" t="str">
        <f>IFERROR(VLOOKUP($B29,данные!$B$2:$D$84,3,0),"")</f>
        <v/>
      </c>
    </row>
    <row r="30" spans="1:4" ht="27.75" customHeight="1" x14ac:dyDescent="0.25">
      <c r="A30" s="10" t="str">
        <f t="shared" si="0"/>
        <v/>
      </c>
      <c r="B30" s="1" t="str">
        <f t="array" ref="B30">IFERROR(INDEX(данные!$B$2:$B$84,SMALL(IF(данные!$A$2:$A$84=данные!$F$3,ROW(данные!$A$2:$A$84)-1),ROW(A29))),"")</f>
        <v/>
      </c>
      <c r="C30" s="11" t="str">
        <f>IFERROR(VLOOKUP($B30,данные!$B$2:$D$84,2,0),"")</f>
        <v/>
      </c>
      <c r="D30" s="12" t="str">
        <f>IFERROR(VLOOKUP($B30,данные!$B$2:$D$84,3,0),"")</f>
        <v/>
      </c>
    </row>
    <row r="31" spans="1:4" ht="27.75" customHeight="1" x14ac:dyDescent="0.25">
      <c r="A31" s="10" t="str">
        <f t="shared" si="0"/>
        <v/>
      </c>
      <c r="B31" s="1" t="str">
        <f t="array" ref="B31">IFERROR(INDEX(данные!$B$2:$B$84,SMALL(IF(данные!$A$2:$A$84=данные!$F$3,ROW(данные!$A$2:$A$84)-1),ROW(A30))),"")</f>
        <v/>
      </c>
      <c r="C31" s="11" t="str">
        <f>IFERROR(VLOOKUP($B31,данные!$B$2:$D$84,2,0),"")</f>
        <v/>
      </c>
      <c r="D31" s="12" t="str">
        <f>IFERROR(VLOOKUP($B31,данные!$B$2:$D$84,3,0),"")</f>
        <v/>
      </c>
    </row>
    <row r="32" spans="1:4" ht="27.75" customHeight="1" x14ac:dyDescent="0.25">
      <c r="A32" s="10" t="str">
        <f t="shared" si="0"/>
        <v/>
      </c>
      <c r="B32" s="1" t="str">
        <f t="array" ref="B32">IFERROR(INDEX(данные!$B$2:$B$84,SMALL(IF(данные!$A$2:$A$84=данные!$F$3,ROW(данные!$A$2:$A$84)-1),ROW(A31))),"")</f>
        <v/>
      </c>
      <c r="C32" s="11" t="str">
        <f>IFERROR(VLOOKUP($B32,данные!$B$2:$D$84,2,0),"")</f>
        <v/>
      </c>
      <c r="D32" s="12" t="str">
        <f>IFERROR(VLOOKUP($B32,данные!$B$2:$D$84,3,0),"")</f>
        <v/>
      </c>
    </row>
    <row r="33" spans="1:4" ht="27.75" customHeight="1" x14ac:dyDescent="0.25">
      <c r="A33" s="10" t="str">
        <f t="shared" si="0"/>
        <v/>
      </c>
      <c r="B33" s="1" t="str">
        <f t="array" ref="B33">IFERROR(INDEX(данные!$B$2:$B$84,SMALL(IF(данные!$A$2:$A$84=данные!$F$3,ROW(данные!$A$2:$A$84)-1),ROW(A32))),"")</f>
        <v/>
      </c>
      <c r="C33" s="11" t="str">
        <f>IFERROR(VLOOKUP($B33,данные!$B$2:$D$84,2,0),"")</f>
        <v/>
      </c>
      <c r="D33" s="12" t="str">
        <f>IFERROR(VLOOKUP($B33,данные!$B$2:$D$84,3,0),"")</f>
        <v/>
      </c>
    </row>
    <row r="34" spans="1:4" ht="27.75" customHeight="1" x14ac:dyDescent="0.25">
      <c r="A34" s="10" t="str">
        <f t="shared" si="0"/>
        <v/>
      </c>
      <c r="B34" s="1" t="str">
        <f t="array" ref="B34">IFERROR(INDEX(данные!$B$2:$B$84,SMALL(IF(данные!$A$2:$A$84=данные!$F$3,ROW(данные!$A$2:$A$84)-1),ROW(A33))),"")</f>
        <v/>
      </c>
      <c r="C34" s="11" t="str">
        <f>IFERROR(VLOOKUP($B34,данные!$B$2:$D$84,2,0),"")</f>
        <v/>
      </c>
      <c r="D34" s="12" t="str">
        <f>IFERROR(VLOOKUP($B34,данные!$B$2:$D$84,3,0),"")</f>
        <v/>
      </c>
    </row>
    <row r="35" spans="1:4" ht="27.75" customHeight="1" x14ac:dyDescent="0.25">
      <c r="A35" s="10" t="str">
        <f t="shared" si="0"/>
        <v/>
      </c>
      <c r="B35" s="1" t="str">
        <f t="array" ref="B35">IFERROR(INDEX(данные!$B$2:$B$84,SMALL(IF(данные!$A$2:$A$84=данные!$F$3,ROW(данные!$A$2:$A$84)-1),ROW(A34))),"")</f>
        <v/>
      </c>
      <c r="C35" s="11" t="str">
        <f>IFERROR(VLOOKUP($B35,данные!$B$2:$D$84,2,0),"")</f>
        <v/>
      </c>
      <c r="D35" s="12" t="str">
        <f>IFERROR(VLOOKUP($B35,данные!$B$2:$D$84,3,0),"")</f>
        <v/>
      </c>
    </row>
    <row r="36" spans="1:4" ht="27.75" customHeight="1" x14ac:dyDescent="0.25">
      <c r="A36" s="10" t="str">
        <f t="shared" si="0"/>
        <v/>
      </c>
      <c r="B36" s="1" t="str">
        <f t="array" ref="B36">IFERROR(INDEX(данные!$B$2:$B$84,SMALL(IF(данные!$A$2:$A$84=данные!$F$3,ROW(данные!$A$2:$A$84)-1),ROW(A35))),"")</f>
        <v/>
      </c>
      <c r="C36" s="11" t="str">
        <f>IFERROR(VLOOKUP($B36,данные!$B$2:$D$84,2,0),"")</f>
        <v/>
      </c>
      <c r="D36" s="12" t="str">
        <f>IFERROR(VLOOKUP($B36,данные!$B$2:$D$84,3,0),"")</f>
        <v/>
      </c>
    </row>
    <row r="37" spans="1:4" ht="27.75" customHeight="1" x14ac:dyDescent="0.25">
      <c r="A37" s="10" t="str">
        <f t="shared" si="0"/>
        <v/>
      </c>
      <c r="B37" s="1" t="str">
        <f t="array" ref="B37">IFERROR(INDEX(данные!$B$2:$B$84,SMALL(IF(данные!$A$2:$A$84=данные!$F$3,ROW(данные!$A$2:$A$84)-1),ROW(A36))),"")</f>
        <v/>
      </c>
      <c r="C37" s="11" t="str">
        <f>IFERROR(VLOOKUP($B37,данные!$B$2:$D$84,2,0),"")</f>
        <v/>
      </c>
      <c r="D37" s="12" t="str">
        <f>IFERROR(VLOOKUP($B37,данные!$B$2:$D$84,3,0),"")</f>
        <v/>
      </c>
    </row>
    <row r="38" spans="1:4" ht="27.75" customHeight="1" x14ac:dyDescent="0.25">
      <c r="A38" s="10" t="str">
        <f t="shared" si="0"/>
        <v/>
      </c>
      <c r="B38" s="1" t="str">
        <f t="array" ref="B38">IFERROR(INDEX(данные!$B$2:$B$84,SMALL(IF(данные!$A$2:$A$84=данные!$F$3,ROW(данные!$A$2:$A$84)-1),ROW(A37))),"")</f>
        <v/>
      </c>
      <c r="C38" s="11" t="str">
        <f>IFERROR(VLOOKUP($B38,данные!$B$2:$D$84,2,0),"")</f>
        <v/>
      </c>
      <c r="D38" s="12" t="str">
        <f>IFERROR(VLOOKUP($B38,данные!$B$2:$D$84,3,0),"")</f>
        <v/>
      </c>
    </row>
    <row r="39" spans="1:4" ht="27.75" customHeight="1" x14ac:dyDescent="0.25">
      <c r="A39" s="10" t="str">
        <f t="shared" si="0"/>
        <v/>
      </c>
      <c r="B39" s="1" t="str">
        <f t="array" ref="B39">IFERROR(INDEX(данные!$B$2:$B$84,SMALL(IF(данные!$A$2:$A$84=данные!$F$3,ROW(данные!$A$2:$A$84)-1),ROW(A38))),"")</f>
        <v/>
      </c>
      <c r="C39" s="11" t="str">
        <f>IFERROR(VLOOKUP($B39,данные!$B$2:$D$84,2,0),"")</f>
        <v/>
      </c>
      <c r="D39" s="12" t="str">
        <f>IFERROR(VLOOKUP($B39,данные!$B$2:$D$84,3,0),"")</f>
        <v/>
      </c>
    </row>
    <row r="40" spans="1:4" ht="27.75" customHeight="1" x14ac:dyDescent="0.25">
      <c r="A40" s="10" t="str">
        <f t="shared" si="0"/>
        <v/>
      </c>
      <c r="B40" s="1" t="str">
        <f t="array" ref="B40">IFERROR(INDEX(данные!$B$2:$B$84,SMALL(IF(данные!$A$2:$A$84=данные!$F$3,ROW(данные!$A$2:$A$84)-1),ROW(A39))),"")</f>
        <v/>
      </c>
      <c r="C40" s="11" t="str">
        <f>IFERROR(VLOOKUP($B40,данные!$B$2:$D$84,2,0),"")</f>
        <v/>
      </c>
      <c r="D40" s="12" t="str">
        <f>IFERROR(VLOOKUP($B40,данные!$B$2:$D$84,3,0),"")</f>
        <v/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8" sqref="C38"/>
    </sheetView>
  </sheetViews>
  <sheetFormatPr defaultRowHeight="15.7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РАБОТНИКИ</vt:lpstr>
      <vt:lpstr>Динамика</vt:lpstr>
      <vt:lpstr>данные</vt:lpstr>
      <vt:lpstr>Выбор таблица</vt:lpstr>
      <vt:lpstr>Диаграмма</vt:lpstr>
      <vt:lpstr>РАБОТНИКИ!Область_печати</vt:lpstr>
    </vt:vector>
  </TitlesOfParts>
  <Company>ОАО "Северсталь"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Жиличев Анатолий Алексеевич</dc:creator>
  <cp:lastModifiedBy>Жиличев Анатолий Алексеевич</cp:lastModifiedBy>
  <cp:lastPrinted>2017-06-07T09:16:46Z</cp:lastPrinted>
  <dcterms:created xsi:type="dcterms:W3CDTF">2015-11-03T06:47:50Z</dcterms:created>
  <dcterms:modified xsi:type="dcterms:W3CDTF">2017-08-01T12:35:34Z</dcterms:modified>
</cp:coreProperties>
</file>