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28331"/>
  <workbookPr filterPrivacy="1" autoCompressPictures="0"/>
  <bookViews>
    <workbookView xWindow="6120" yWindow="1580" windowWidth="32280" windowHeight="19040" tabRatio="698" activeTab="2"/>
  </bookViews>
  <sheets>
    <sheet name="Настройки" sheetId="103" r:id="rId1"/>
    <sheet name="1" sheetId="90" r:id="rId2"/>
    <sheet name="2" sheetId="121" r:id="rId3"/>
  </sheets>
  <definedNames>
    <definedName name="_xlnm.Print_Area" localSheetId="1">'1'!$A$1:$AW$25</definedName>
    <definedName name="_xlnm.Print_Area" localSheetId="2">'2'!$A$1:$AW$25</definedName>
    <definedName name="Мрзп">Настройки!$F$17</definedName>
    <definedName name="Предел2">Настройки!$F$19</definedName>
    <definedName name="Предел3">Настройки!$F$20</definedName>
    <definedName name="Ставка2">Настройки!$G$19</definedName>
    <definedName name="Ставка3">Настройки!$G$20</definedName>
    <definedName name="Ставка4">Настройки!$G$21</definedName>
    <definedName name="СтавкаЕсп">Настройки!$G$24</definedName>
    <definedName name="СтавкаИнпс">Настройки!$G$22</definedName>
    <definedName name="СтавкаСвгпф">Настройки!$G$23</definedName>
  </definedNames>
  <calcPr calcId="140001" refMode="R1C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D8" i="121" l="1"/>
  <c r="H8" i="121"/>
  <c r="R8" i="121"/>
  <c r="Z8" i="121"/>
  <c r="AC8" i="121"/>
  <c r="AD8" i="121"/>
  <c r="AH8" i="121"/>
  <c r="AI8" i="121"/>
  <c r="AE8" i="121"/>
  <c r="AJ8" i="121"/>
  <c r="AW8" i="121"/>
  <c r="AY8" i="121"/>
  <c r="AX8" i="121"/>
  <c r="E35" i="103"/>
  <c r="B27" i="121"/>
  <c r="B26" i="121"/>
  <c r="B25" i="121"/>
  <c r="B24" i="121"/>
  <c r="B23" i="121"/>
  <c r="B22" i="121"/>
  <c r="B21" i="121"/>
  <c r="B20" i="121"/>
  <c r="B19" i="121"/>
  <c r="B18" i="121"/>
  <c r="B17" i="121"/>
  <c r="B16" i="121"/>
  <c r="B15" i="121"/>
  <c r="B14" i="121"/>
  <c r="B13" i="121"/>
  <c r="B12" i="121"/>
  <c r="B11" i="121"/>
  <c r="B10" i="121"/>
  <c r="B9" i="121"/>
  <c r="B8" i="121"/>
  <c r="E40" i="103"/>
  <c r="E39" i="103"/>
  <c r="E38" i="103"/>
  <c r="E37" i="103"/>
  <c r="E36" i="103"/>
  <c r="E34" i="103"/>
  <c r="E33" i="103"/>
  <c r="E32" i="103"/>
  <c r="E31" i="103"/>
  <c r="F27" i="121"/>
  <c r="H27" i="121"/>
  <c r="Q27" i="121"/>
  <c r="R27" i="121"/>
  <c r="AL27" i="121"/>
  <c r="F26" i="121"/>
  <c r="H26" i="121"/>
  <c r="Q26" i="121"/>
  <c r="R26" i="121"/>
  <c r="AL26" i="121"/>
  <c r="F25" i="121"/>
  <c r="H25" i="121"/>
  <c r="Q25" i="121"/>
  <c r="R25" i="121"/>
  <c r="AL25" i="121"/>
  <c r="F24" i="121"/>
  <c r="H24" i="121"/>
  <c r="Q24" i="121"/>
  <c r="R24" i="121"/>
  <c r="AL24" i="121"/>
  <c r="F23" i="121"/>
  <c r="H23" i="121"/>
  <c r="Q23" i="121"/>
  <c r="R23" i="121"/>
  <c r="AL23" i="121"/>
  <c r="F22" i="121"/>
  <c r="H22" i="121"/>
  <c r="Q22" i="121"/>
  <c r="R22" i="121"/>
  <c r="AL22" i="121"/>
  <c r="F21" i="121"/>
  <c r="H21" i="121"/>
  <c r="Q21" i="121"/>
  <c r="R21" i="121"/>
  <c r="AL21" i="121"/>
  <c r="F20" i="121"/>
  <c r="H20" i="121"/>
  <c r="Q20" i="121"/>
  <c r="R20" i="121"/>
  <c r="AL20" i="121"/>
  <c r="F19" i="121"/>
  <c r="H19" i="121"/>
  <c r="Q19" i="121"/>
  <c r="R19" i="121"/>
  <c r="AL19" i="121"/>
  <c r="F18" i="121"/>
  <c r="H18" i="121"/>
  <c r="Q18" i="121"/>
  <c r="R18" i="121"/>
  <c r="AL18" i="121"/>
  <c r="F17" i="121"/>
  <c r="H17" i="121"/>
  <c r="Q17" i="121"/>
  <c r="R17" i="121"/>
  <c r="AL17" i="121"/>
  <c r="F16" i="121"/>
  <c r="H16" i="121"/>
  <c r="Q16" i="121"/>
  <c r="R16" i="121"/>
  <c r="AL16" i="121"/>
  <c r="F15" i="121"/>
  <c r="H15" i="121"/>
  <c r="Q15" i="121"/>
  <c r="R15" i="121"/>
  <c r="AL15" i="121"/>
  <c r="F14" i="121"/>
  <c r="H14" i="121"/>
  <c r="Q14" i="121"/>
  <c r="R14" i="121"/>
  <c r="AL14" i="121"/>
  <c r="F13" i="121"/>
  <c r="H13" i="121"/>
  <c r="Q13" i="121"/>
  <c r="R13" i="121"/>
  <c r="AL13" i="121"/>
  <c r="F12" i="121"/>
  <c r="H12" i="121"/>
  <c r="Q12" i="121"/>
  <c r="R12" i="121"/>
  <c r="AL12" i="121"/>
  <c r="F11" i="121"/>
  <c r="H11" i="121"/>
  <c r="Q11" i="121"/>
  <c r="R11" i="121"/>
  <c r="AL11" i="121"/>
  <c r="F10" i="121"/>
  <c r="H10" i="121"/>
  <c r="Q10" i="121"/>
  <c r="R10" i="121"/>
  <c r="AL10" i="121"/>
  <c r="F9" i="121"/>
  <c r="H9" i="121"/>
  <c r="Q9" i="121"/>
  <c r="R9" i="121"/>
  <c r="AL9" i="121"/>
  <c r="E30" i="103"/>
  <c r="F8" i="121"/>
  <c r="E8" i="121"/>
  <c r="Q8" i="121"/>
  <c r="AL8" i="121"/>
  <c r="F27" i="90"/>
  <c r="H27" i="90"/>
  <c r="Q27" i="90"/>
  <c r="R27" i="90"/>
  <c r="AL27" i="90"/>
  <c r="F26" i="90"/>
  <c r="H26" i="90"/>
  <c r="Q26" i="90"/>
  <c r="R26" i="90"/>
  <c r="AL26" i="90"/>
  <c r="F25" i="90"/>
  <c r="H25" i="90"/>
  <c r="Q25" i="90"/>
  <c r="R25" i="90"/>
  <c r="AL25" i="90"/>
  <c r="F24" i="90"/>
  <c r="H24" i="90"/>
  <c r="Q24" i="90"/>
  <c r="R24" i="90"/>
  <c r="AL24" i="90"/>
  <c r="F23" i="90"/>
  <c r="H23" i="90"/>
  <c r="Q23" i="90"/>
  <c r="R23" i="90"/>
  <c r="AL23" i="90"/>
  <c r="F22" i="90"/>
  <c r="H22" i="90"/>
  <c r="Q22" i="90"/>
  <c r="R22" i="90"/>
  <c r="AL22" i="90"/>
  <c r="F21" i="90"/>
  <c r="H21" i="90"/>
  <c r="Q21" i="90"/>
  <c r="R21" i="90"/>
  <c r="AL21" i="90"/>
  <c r="F20" i="90"/>
  <c r="H20" i="90"/>
  <c r="Q20" i="90"/>
  <c r="R20" i="90"/>
  <c r="AL20" i="90"/>
  <c r="F19" i="90"/>
  <c r="H19" i="90"/>
  <c r="Q19" i="90"/>
  <c r="R19" i="90"/>
  <c r="AL19" i="90"/>
  <c r="F18" i="90"/>
  <c r="H18" i="90"/>
  <c r="Q18" i="90"/>
  <c r="R18" i="90"/>
  <c r="AL18" i="90"/>
  <c r="F17" i="90"/>
  <c r="H17" i="90"/>
  <c r="Q17" i="90"/>
  <c r="R17" i="90"/>
  <c r="AL17" i="90"/>
  <c r="F16" i="90"/>
  <c r="H16" i="90"/>
  <c r="Q16" i="90"/>
  <c r="R16" i="90"/>
  <c r="AL16" i="90"/>
  <c r="F15" i="90"/>
  <c r="H15" i="90"/>
  <c r="Q15" i="90"/>
  <c r="R15" i="90"/>
  <c r="AL15" i="90"/>
  <c r="F14" i="90"/>
  <c r="H14" i="90"/>
  <c r="Q14" i="90"/>
  <c r="R14" i="90"/>
  <c r="AL14" i="90"/>
  <c r="F13" i="90"/>
  <c r="H13" i="90"/>
  <c r="Q13" i="90"/>
  <c r="R13" i="90"/>
  <c r="AL13" i="90"/>
  <c r="F12" i="90"/>
  <c r="H12" i="90"/>
  <c r="Q12" i="90"/>
  <c r="R12" i="90"/>
  <c r="AL12" i="90"/>
  <c r="F11" i="90"/>
  <c r="H11" i="90"/>
  <c r="Q11" i="90"/>
  <c r="R11" i="90"/>
  <c r="AL11" i="90"/>
  <c r="F10" i="90"/>
  <c r="H10" i="90"/>
  <c r="Q10" i="90"/>
  <c r="R10" i="90"/>
  <c r="AL10" i="90"/>
  <c r="F9" i="90"/>
  <c r="H9" i="90"/>
  <c r="Q9" i="90"/>
  <c r="R9" i="90"/>
  <c r="AL9" i="90"/>
  <c r="E29" i="103"/>
  <c r="F8" i="90"/>
  <c r="E8" i="90"/>
  <c r="H8" i="90"/>
  <c r="Q8" i="90"/>
  <c r="R8" i="90"/>
  <c r="AL8" i="90"/>
  <c r="AJ27" i="121"/>
  <c r="AJ26" i="121"/>
  <c r="AJ25" i="121"/>
  <c r="AJ24" i="121"/>
  <c r="AJ23" i="121"/>
  <c r="AJ22" i="121"/>
  <c r="AJ21" i="121"/>
  <c r="AJ20" i="121"/>
  <c r="AJ19" i="121"/>
  <c r="AJ18" i="121"/>
  <c r="AJ17" i="121"/>
  <c r="AJ16" i="121"/>
  <c r="AJ15" i="121"/>
  <c r="AJ14" i="121"/>
  <c r="AJ13" i="121"/>
  <c r="AJ12" i="121"/>
  <c r="AJ11" i="121"/>
  <c r="AJ10" i="121"/>
  <c r="AJ9" i="121"/>
  <c r="AJ27" i="90"/>
  <c r="AJ26" i="90"/>
  <c r="AJ25" i="90"/>
  <c r="AJ24" i="90"/>
  <c r="AJ23" i="90"/>
  <c r="AJ22" i="90"/>
  <c r="AJ21" i="90"/>
  <c r="AJ20" i="90"/>
  <c r="AJ19" i="90"/>
  <c r="AJ18" i="90"/>
  <c r="AJ17" i="90"/>
  <c r="AJ16" i="90"/>
  <c r="AJ15" i="90"/>
  <c r="AJ14" i="90"/>
  <c r="AJ13" i="90"/>
  <c r="AJ12" i="90"/>
  <c r="AJ11" i="90"/>
  <c r="AJ10" i="90"/>
  <c r="AJ9" i="90"/>
  <c r="AJ8" i="90"/>
  <c r="Z8" i="90"/>
  <c r="X8" i="121"/>
  <c r="AH27" i="121"/>
  <c r="AH26" i="121"/>
  <c r="AH25" i="121"/>
  <c r="AH24" i="121"/>
  <c r="AH23" i="121"/>
  <c r="AH22" i="121"/>
  <c r="AH21" i="121"/>
  <c r="AH20" i="121"/>
  <c r="AH19" i="121"/>
  <c r="AH18" i="121"/>
  <c r="AH17" i="121"/>
  <c r="AH16" i="121"/>
  <c r="AH15" i="121"/>
  <c r="AH14" i="121"/>
  <c r="AH13" i="121"/>
  <c r="AH12" i="121"/>
  <c r="AH11" i="121"/>
  <c r="AH10" i="121"/>
  <c r="AH9" i="121"/>
  <c r="AH27" i="90"/>
  <c r="AH26" i="90"/>
  <c r="AH25" i="90"/>
  <c r="AH24" i="90"/>
  <c r="AH23" i="90"/>
  <c r="AH22" i="90"/>
  <c r="AH21" i="90"/>
  <c r="AH20" i="90"/>
  <c r="AH19" i="90"/>
  <c r="AH18" i="90"/>
  <c r="AH17" i="90"/>
  <c r="AH16" i="90"/>
  <c r="AH15" i="90"/>
  <c r="AH14" i="90"/>
  <c r="AH13" i="90"/>
  <c r="AH12" i="90"/>
  <c r="AH11" i="90"/>
  <c r="AH10" i="90"/>
  <c r="AH9" i="90"/>
  <c r="AH8" i="90"/>
  <c r="AC27" i="90"/>
  <c r="AA27" i="121"/>
  <c r="AC27" i="121"/>
  <c r="AC26" i="90"/>
  <c r="AA26" i="121"/>
  <c r="AC26" i="121"/>
  <c r="AC25" i="90"/>
  <c r="AA25" i="121"/>
  <c r="AC25" i="121"/>
  <c r="AC24" i="90"/>
  <c r="AA24" i="121"/>
  <c r="AC24" i="121"/>
  <c r="AC23" i="90"/>
  <c r="AA23" i="121"/>
  <c r="AC23" i="121"/>
  <c r="AC22" i="90"/>
  <c r="AA22" i="121"/>
  <c r="AC22" i="121"/>
  <c r="AC21" i="90"/>
  <c r="AA21" i="121"/>
  <c r="AC21" i="121"/>
  <c r="AC20" i="90"/>
  <c r="AA20" i="121"/>
  <c r="AC20" i="121"/>
  <c r="AC19" i="90"/>
  <c r="AA19" i="121"/>
  <c r="AC19" i="121"/>
  <c r="AC18" i="90"/>
  <c r="AA18" i="121"/>
  <c r="AC18" i="121"/>
  <c r="AC17" i="90"/>
  <c r="AA17" i="121"/>
  <c r="AC17" i="121"/>
  <c r="AC16" i="90"/>
  <c r="AA16" i="121"/>
  <c r="AC16" i="121"/>
  <c r="AC15" i="90"/>
  <c r="AA15" i="121"/>
  <c r="AC15" i="121"/>
  <c r="AC14" i="90"/>
  <c r="AA14" i="121"/>
  <c r="AC14" i="121"/>
  <c r="AC13" i="90"/>
  <c r="AA13" i="121"/>
  <c r="AC13" i="121"/>
  <c r="AC12" i="90"/>
  <c r="AA12" i="121"/>
  <c r="AC12" i="121"/>
  <c r="AC11" i="90"/>
  <c r="AA11" i="121"/>
  <c r="AC11" i="121"/>
  <c r="AC10" i="90"/>
  <c r="AA10" i="121"/>
  <c r="AC10" i="121"/>
  <c r="AC9" i="90"/>
  <c r="AA9" i="121"/>
  <c r="AC9" i="121"/>
  <c r="AC8" i="90"/>
  <c r="AI27" i="121"/>
  <c r="AI26" i="121"/>
  <c r="AI25" i="121"/>
  <c r="AI24" i="121"/>
  <c r="AI23" i="121"/>
  <c r="AI22" i="121"/>
  <c r="AI21" i="121"/>
  <c r="AI20" i="121"/>
  <c r="AI19" i="121"/>
  <c r="AI18" i="121"/>
  <c r="AI17" i="121"/>
  <c r="AI16" i="121"/>
  <c r="AI15" i="121"/>
  <c r="AI14" i="121"/>
  <c r="AI13" i="121"/>
  <c r="AI12" i="121"/>
  <c r="AI11" i="121"/>
  <c r="AI10" i="121"/>
  <c r="AI9" i="121"/>
  <c r="AI27" i="90"/>
  <c r="AI26" i="90"/>
  <c r="AI25" i="90"/>
  <c r="AI24" i="90"/>
  <c r="AI23" i="90"/>
  <c r="AI22" i="90"/>
  <c r="AI21" i="90"/>
  <c r="AI20" i="90"/>
  <c r="AI19" i="90"/>
  <c r="AI18" i="90"/>
  <c r="AI17" i="90"/>
  <c r="AI16" i="90"/>
  <c r="AI15" i="90"/>
  <c r="AI14" i="90"/>
  <c r="AI13" i="90"/>
  <c r="AI12" i="90"/>
  <c r="AI11" i="90"/>
  <c r="AI10" i="90"/>
  <c r="AI9" i="90"/>
  <c r="AI8" i="90"/>
  <c r="AU2" i="90"/>
  <c r="AT2" i="90"/>
  <c r="AS2" i="90"/>
  <c r="AR2" i="90"/>
  <c r="AQ2" i="90"/>
  <c r="AP2" i="90"/>
  <c r="AN2" i="90"/>
  <c r="AG2" i="90"/>
  <c r="AF2" i="90"/>
  <c r="AB2" i="90"/>
  <c r="AA2" i="90"/>
  <c r="Y2" i="90"/>
  <c r="X2" i="90"/>
  <c r="V2" i="90"/>
  <c r="U2" i="90"/>
  <c r="T2" i="90"/>
  <c r="S2" i="90"/>
  <c r="P2" i="90"/>
  <c r="O2" i="90"/>
  <c r="N2" i="90"/>
  <c r="M2" i="90"/>
  <c r="L2" i="90"/>
  <c r="K2" i="90"/>
  <c r="J2" i="90"/>
  <c r="I2" i="90"/>
  <c r="G2" i="90"/>
  <c r="AU2" i="121"/>
  <c r="AT2" i="121"/>
  <c r="AS2" i="121"/>
  <c r="AR2" i="121"/>
  <c r="AQ2" i="121"/>
  <c r="AP2" i="121"/>
  <c r="AG2" i="121"/>
  <c r="AB2" i="121"/>
  <c r="Y2" i="121"/>
  <c r="V2" i="121"/>
  <c r="U2" i="121"/>
  <c r="T2" i="121"/>
  <c r="S2" i="121"/>
  <c r="P2" i="121"/>
  <c r="O2" i="121"/>
  <c r="N2" i="121"/>
  <c r="M2" i="121"/>
  <c r="L2" i="121"/>
  <c r="K2" i="121"/>
  <c r="J2" i="121"/>
  <c r="I2" i="121"/>
  <c r="AO27" i="90"/>
  <c r="AO26" i="90"/>
  <c r="AO25" i="90"/>
  <c r="AO24" i="90"/>
  <c r="AO23" i="90"/>
  <c r="AO22" i="90"/>
  <c r="AO21" i="90"/>
  <c r="AO20" i="90"/>
  <c r="AO19" i="90"/>
  <c r="AO18" i="90"/>
  <c r="AO17" i="90"/>
  <c r="AO16" i="90"/>
  <c r="AO15" i="90"/>
  <c r="AO14" i="90"/>
  <c r="AO13" i="90"/>
  <c r="AO12" i="90"/>
  <c r="AO11" i="90"/>
  <c r="AO10" i="90"/>
  <c r="C9" i="121"/>
  <c r="AO9" i="90"/>
  <c r="AO8" i="90"/>
  <c r="AO2" i="90"/>
  <c r="F5" i="121"/>
  <c r="A5" i="121"/>
  <c r="C8" i="121"/>
  <c r="A8" i="121"/>
  <c r="D9" i="121"/>
  <c r="D27" i="121"/>
  <c r="D26" i="121"/>
  <c r="D25" i="121"/>
  <c r="D24" i="121"/>
  <c r="D23" i="121"/>
  <c r="D22" i="121"/>
  <c r="D21" i="121"/>
  <c r="D20" i="121"/>
  <c r="D19" i="121"/>
  <c r="D18" i="121"/>
  <c r="D17" i="121"/>
  <c r="D16" i="121"/>
  <c r="D15" i="121"/>
  <c r="D14" i="121"/>
  <c r="D13" i="121"/>
  <c r="D12" i="121"/>
  <c r="D11" i="121"/>
  <c r="D10" i="121"/>
  <c r="A9" i="121"/>
  <c r="C27" i="121"/>
  <c r="C26" i="121"/>
  <c r="C25" i="121"/>
  <c r="C24" i="121"/>
  <c r="C23" i="121"/>
  <c r="C22" i="121"/>
  <c r="C21" i="121"/>
  <c r="C20" i="121"/>
  <c r="C19" i="121"/>
  <c r="C18" i="121"/>
  <c r="C17" i="121"/>
  <c r="C16" i="121"/>
  <c r="C15" i="121"/>
  <c r="C14" i="121"/>
  <c r="C13" i="121"/>
  <c r="C12" i="121"/>
  <c r="C11" i="121"/>
  <c r="C10" i="121"/>
  <c r="W27" i="121"/>
  <c r="AK27" i="121"/>
  <c r="A27" i="121"/>
  <c r="W26" i="121"/>
  <c r="AK26" i="121"/>
  <c r="A26" i="121"/>
  <c r="W25" i="121"/>
  <c r="AK25" i="121"/>
  <c r="A25" i="121"/>
  <c r="W24" i="121"/>
  <c r="AK24" i="121"/>
  <c r="A24" i="121"/>
  <c r="W23" i="121"/>
  <c r="AK23" i="121"/>
  <c r="W22" i="121"/>
  <c r="W21" i="121"/>
  <c r="W20" i="121"/>
  <c r="W19" i="121"/>
  <c r="W18" i="121"/>
  <c r="W17" i="121"/>
  <c r="W16" i="121"/>
  <c r="W15" i="121"/>
  <c r="W14" i="121"/>
  <c r="W13" i="121"/>
  <c r="W12" i="121"/>
  <c r="W11" i="121"/>
  <c r="W10" i="121"/>
  <c r="W9" i="121"/>
  <c r="W8" i="121"/>
  <c r="W2" i="121"/>
  <c r="Q2" i="121"/>
  <c r="Q2" i="90"/>
  <c r="AK19" i="121"/>
  <c r="E18" i="121"/>
  <c r="E22" i="121"/>
  <c r="E26" i="121"/>
  <c r="E11" i="121"/>
  <c r="E13" i="121"/>
  <c r="AK13" i="121"/>
  <c r="E15" i="121"/>
  <c r="AK15" i="121"/>
  <c r="E16" i="121"/>
  <c r="AK16" i="121"/>
  <c r="E20" i="121"/>
  <c r="AK20" i="121"/>
  <c r="E24" i="121"/>
  <c r="A10" i="121"/>
  <c r="E12" i="121"/>
  <c r="E14" i="121"/>
  <c r="E17" i="121"/>
  <c r="AK17" i="121"/>
  <c r="E19" i="121"/>
  <c r="E21" i="121"/>
  <c r="AK21" i="121"/>
  <c r="E23" i="121"/>
  <c r="E25" i="121"/>
  <c r="E27" i="121"/>
  <c r="AV8" i="90"/>
  <c r="E13" i="90"/>
  <c r="E12" i="90"/>
  <c r="E10" i="90"/>
  <c r="E9" i="90"/>
  <c r="E11" i="90"/>
  <c r="AV27" i="90"/>
  <c r="W27" i="90"/>
  <c r="AV26" i="90"/>
  <c r="W26" i="90"/>
  <c r="AV25" i="90"/>
  <c r="W25" i="90"/>
  <c r="AV24" i="90"/>
  <c r="W24" i="90"/>
  <c r="AV23" i="90"/>
  <c r="W23" i="90"/>
  <c r="AV22" i="90"/>
  <c r="W22" i="90"/>
  <c r="AV21" i="90"/>
  <c r="W21" i="90"/>
  <c r="AV20" i="90"/>
  <c r="W20" i="90"/>
  <c r="AV19" i="90"/>
  <c r="W19" i="90"/>
  <c r="AV18" i="90"/>
  <c r="W18" i="90"/>
  <c r="AV17" i="90"/>
  <c r="W17" i="90"/>
  <c r="AV16" i="90"/>
  <c r="W16" i="90"/>
  <c r="AV15" i="90"/>
  <c r="W15" i="90"/>
  <c r="AV14" i="90"/>
  <c r="W14" i="90"/>
  <c r="AV13" i="90"/>
  <c r="W13" i="90"/>
  <c r="AV12" i="90"/>
  <c r="W12" i="90"/>
  <c r="AV11" i="90"/>
  <c r="W11" i="90"/>
  <c r="AK14" i="121"/>
  <c r="AK22" i="121"/>
  <c r="AK18" i="121"/>
  <c r="AK11" i="121"/>
  <c r="A11" i="121"/>
  <c r="A12" i="121"/>
  <c r="AK12" i="121"/>
  <c r="AD23" i="121"/>
  <c r="AD25" i="121"/>
  <c r="AD27" i="121"/>
  <c r="AD24" i="121"/>
  <c r="AD26" i="121"/>
  <c r="E16" i="90"/>
  <c r="E24" i="90"/>
  <c r="E20" i="90"/>
  <c r="E15" i="90"/>
  <c r="E17" i="90"/>
  <c r="AK19" i="90"/>
  <c r="E19" i="90"/>
  <c r="AK21" i="90"/>
  <c r="E21" i="90"/>
  <c r="AK23" i="90"/>
  <c r="E23" i="90"/>
  <c r="AK25" i="90"/>
  <c r="E25" i="90"/>
  <c r="AK27" i="90"/>
  <c r="E27" i="90"/>
  <c r="AK11" i="90"/>
  <c r="E14" i="90"/>
  <c r="E18" i="90"/>
  <c r="E22" i="90"/>
  <c r="E26" i="90"/>
  <c r="AK12" i="90"/>
  <c r="AK16" i="90"/>
  <c r="AK20" i="90"/>
  <c r="AK24" i="90"/>
  <c r="AK14" i="90"/>
  <c r="AK18" i="90"/>
  <c r="AK22" i="90"/>
  <c r="AK26" i="90"/>
  <c r="AV10" i="90"/>
  <c r="AV9" i="90"/>
  <c r="A5" i="90"/>
  <c r="F5" i="90"/>
  <c r="AV2" i="90"/>
  <c r="E2" i="90"/>
  <c r="F2" i="90"/>
  <c r="AK17" i="90"/>
  <c r="AK15" i="90"/>
  <c r="A13" i="121"/>
  <c r="A14" i="121"/>
  <c r="AK13" i="90"/>
  <c r="Z26" i="90"/>
  <c r="X26" i="121"/>
  <c r="Z26" i="121"/>
  <c r="Z24" i="90"/>
  <c r="X24" i="121"/>
  <c r="Z24" i="121"/>
  <c r="AF26" i="121"/>
  <c r="AE26" i="121"/>
  <c r="AD26" i="90"/>
  <c r="AF18" i="121"/>
  <c r="AF24" i="121"/>
  <c r="AE24" i="121"/>
  <c r="AD24" i="90"/>
  <c r="W10" i="90"/>
  <c r="W9" i="90"/>
  <c r="W8" i="90"/>
  <c r="W2" i="90"/>
  <c r="Z16" i="90"/>
  <c r="Z18" i="90"/>
  <c r="X18" i="121"/>
  <c r="Z18" i="121"/>
  <c r="Z14" i="90"/>
  <c r="X14" i="121"/>
  <c r="Z14" i="121"/>
  <c r="Z22" i="90"/>
  <c r="X22" i="121"/>
  <c r="Z22" i="121"/>
  <c r="Z20" i="90"/>
  <c r="X20" i="121"/>
  <c r="Z20" i="121"/>
  <c r="A15" i="121"/>
  <c r="A16" i="121"/>
  <c r="AF22" i="121"/>
  <c r="X16" i="121"/>
  <c r="Z16" i="121"/>
  <c r="AF20" i="121"/>
  <c r="A17" i="121"/>
  <c r="Z12" i="90"/>
  <c r="AF12" i="121"/>
  <c r="Z13" i="90"/>
  <c r="AF14" i="121"/>
  <c r="Z19" i="90"/>
  <c r="Z25" i="90"/>
  <c r="X25" i="121"/>
  <c r="Z25" i="121"/>
  <c r="Z15" i="90"/>
  <c r="AF16" i="121"/>
  <c r="Z23" i="90"/>
  <c r="X23" i="121"/>
  <c r="Z23" i="121"/>
  <c r="Z17" i="90"/>
  <c r="Z27" i="90"/>
  <c r="X27" i="121"/>
  <c r="Z27" i="121"/>
  <c r="Z11" i="90"/>
  <c r="Z21" i="90"/>
  <c r="AD16" i="90"/>
  <c r="AD14" i="90"/>
  <c r="X17" i="121"/>
  <c r="Z17" i="121"/>
  <c r="X15" i="121"/>
  <c r="Z15" i="121"/>
  <c r="AD14" i="121"/>
  <c r="X19" i="121"/>
  <c r="Z19" i="121"/>
  <c r="AD18" i="90"/>
  <c r="AE18" i="90"/>
  <c r="AD20" i="90"/>
  <c r="AD22" i="90"/>
  <c r="X21" i="121"/>
  <c r="Z21" i="121"/>
  <c r="A18" i="121"/>
  <c r="AE22" i="90"/>
  <c r="AE26" i="90"/>
  <c r="AE24" i="90"/>
  <c r="X13" i="121"/>
  <c r="Z13" i="121"/>
  <c r="X12" i="121"/>
  <c r="Z12" i="121"/>
  <c r="X11" i="121"/>
  <c r="Z11" i="121"/>
  <c r="AE16" i="90"/>
  <c r="AF21" i="121"/>
  <c r="AD27" i="90"/>
  <c r="AF27" i="121"/>
  <c r="AE27" i="121"/>
  <c r="AF17" i="121"/>
  <c r="AD25" i="90"/>
  <c r="AF25" i="121"/>
  <c r="AE25" i="121"/>
  <c r="AF19" i="121"/>
  <c r="AF11" i="121"/>
  <c r="AD23" i="90"/>
  <c r="AF23" i="121"/>
  <c r="AE23" i="121"/>
  <c r="AF15" i="121"/>
  <c r="AF13" i="121"/>
  <c r="A8" i="90"/>
  <c r="AD21" i="90"/>
  <c r="AD15" i="90"/>
  <c r="AD17" i="90"/>
  <c r="AD19" i="90"/>
  <c r="AE20" i="90"/>
  <c r="AW20" i="90"/>
  <c r="AD15" i="121"/>
  <c r="AD17" i="121"/>
  <c r="AE14" i="121"/>
  <c r="AD11" i="90"/>
  <c r="AD21" i="121"/>
  <c r="AD19" i="121"/>
  <c r="A19" i="121"/>
  <c r="AD16" i="121"/>
  <c r="AD22" i="121"/>
  <c r="AD20" i="121"/>
  <c r="AD18" i="121"/>
  <c r="AW16" i="90"/>
  <c r="G16" i="121"/>
  <c r="AW24" i="90"/>
  <c r="AW26" i="90"/>
  <c r="AW18" i="90"/>
  <c r="AW22" i="90"/>
  <c r="AE14" i="90"/>
  <c r="AD13" i="90"/>
  <c r="AD12" i="90"/>
  <c r="A9" i="90"/>
  <c r="A10" i="90"/>
  <c r="AY16" i="90"/>
  <c r="AO16" i="121"/>
  <c r="AE16" i="121"/>
  <c r="AE20" i="121"/>
  <c r="AE19" i="121"/>
  <c r="AE15" i="121"/>
  <c r="AE17" i="121"/>
  <c r="A20" i="121"/>
  <c r="A21" i="121"/>
  <c r="A22" i="121"/>
  <c r="A23" i="121"/>
  <c r="AE21" i="121"/>
  <c r="AE18" i="121"/>
  <c r="AE22" i="121"/>
  <c r="AE19" i="90"/>
  <c r="AE27" i="90"/>
  <c r="AE15" i="90"/>
  <c r="AE25" i="90"/>
  <c r="AE23" i="90"/>
  <c r="AE21" i="90"/>
  <c r="AE17" i="90"/>
  <c r="G22" i="121"/>
  <c r="AY22" i="90"/>
  <c r="AO22" i="121"/>
  <c r="G20" i="121"/>
  <c r="AY20" i="90"/>
  <c r="AO20" i="121"/>
  <c r="G18" i="121"/>
  <c r="AY18" i="90"/>
  <c r="AO18" i="121"/>
  <c r="G26" i="121"/>
  <c r="AY26" i="90"/>
  <c r="AO26" i="121"/>
  <c r="G24" i="121"/>
  <c r="AY24" i="90"/>
  <c r="AO24" i="121"/>
  <c r="AW14" i="90"/>
  <c r="AD13" i="121"/>
  <c r="AE13" i="90"/>
  <c r="AD12" i="121"/>
  <c r="AE12" i="90"/>
  <c r="AE11" i="90"/>
  <c r="AD11" i="121"/>
  <c r="AX16" i="90"/>
  <c r="AN16" i="121"/>
  <c r="AV16" i="121"/>
  <c r="A11" i="90"/>
  <c r="F2" i="121"/>
  <c r="AW16" i="121"/>
  <c r="AE13" i="121"/>
  <c r="AX24" i="90"/>
  <c r="AN24" i="121"/>
  <c r="AV24" i="121"/>
  <c r="AW24" i="121"/>
  <c r="AX26" i="90"/>
  <c r="AN26" i="121"/>
  <c r="AV26" i="121"/>
  <c r="AW26" i="121"/>
  <c r="AX18" i="90"/>
  <c r="AN18" i="121"/>
  <c r="AV18" i="121"/>
  <c r="AW18" i="121"/>
  <c r="AX20" i="90"/>
  <c r="AN20" i="121"/>
  <c r="AV20" i="121"/>
  <c r="AW20" i="121"/>
  <c r="AX22" i="90"/>
  <c r="AN22" i="121"/>
  <c r="AV22" i="121"/>
  <c r="AW22" i="121"/>
  <c r="AE12" i="121"/>
  <c r="AW17" i="90"/>
  <c r="AW21" i="90"/>
  <c r="AW23" i="90"/>
  <c r="AW25" i="90"/>
  <c r="AW15" i="90"/>
  <c r="AW27" i="90"/>
  <c r="AW19" i="90"/>
  <c r="G14" i="121"/>
  <c r="AY14" i="90"/>
  <c r="AW13" i="90"/>
  <c r="AW12" i="90"/>
  <c r="AW11" i="90"/>
  <c r="AE11" i="121"/>
  <c r="E9" i="121"/>
  <c r="E10" i="121"/>
  <c r="AK10" i="121"/>
  <c r="AK8" i="90"/>
  <c r="A12" i="90"/>
  <c r="AY16" i="121"/>
  <c r="E2" i="121"/>
  <c r="AX14" i="90"/>
  <c r="AN14" i="121"/>
  <c r="AO14" i="121"/>
  <c r="G19" i="121"/>
  <c r="AY19" i="90"/>
  <c r="AO19" i="121"/>
  <c r="G27" i="121"/>
  <c r="AY27" i="90"/>
  <c r="AO27" i="121"/>
  <c r="G15" i="121"/>
  <c r="AY15" i="90"/>
  <c r="AO15" i="121"/>
  <c r="G25" i="121"/>
  <c r="AY25" i="90"/>
  <c r="AO25" i="121"/>
  <c r="G23" i="121"/>
  <c r="AY23" i="90"/>
  <c r="AO23" i="121"/>
  <c r="G21" i="121"/>
  <c r="AY21" i="90"/>
  <c r="AO21" i="121"/>
  <c r="G17" i="121"/>
  <c r="AY17" i="90"/>
  <c r="AO17" i="121"/>
  <c r="AY22" i="121"/>
  <c r="AY20" i="121"/>
  <c r="AY18" i="121"/>
  <c r="AY26" i="121"/>
  <c r="AY24" i="121"/>
  <c r="G13" i="121"/>
  <c r="AY13" i="90"/>
  <c r="AO13" i="121"/>
  <c r="G12" i="121"/>
  <c r="AY12" i="90"/>
  <c r="AO12" i="121"/>
  <c r="G11" i="121"/>
  <c r="AY11" i="90"/>
  <c r="AO11" i="121"/>
  <c r="AK8" i="121"/>
  <c r="AK9" i="121"/>
  <c r="AX16" i="121"/>
  <c r="AK9" i="90"/>
  <c r="AK10" i="90"/>
  <c r="A13" i="90"/>
  <c r="AK2" i="90"/>
  <c r="R2" i="90"/>
  <c r="R2" i="121"/>
  <c r="H2" i="121"/>
  <c r="H2" i="90"/>
  <c r="AK2" i="121"/>
  <c r="AX24" i="121"/>
  <c r="AX26" i="121"/>
  <c r="AX18" i="121"/>
  <c r="AX20" i="121"/>
  <c r="AX22" i="121"/>
  <c r="AX17" i="90"/>
  <c r="AN17" i="121"/>
  <c r="AX21" i="90"/>
  <c r="AN21" i="121"/>
  <c r="AX23" i="90"/>
  <c r="AN23" i="121"/>
  <c r="AX25" i="90"/>
  <c r="AN25" i="121"/>
  <c r="AX15" i="90"/>
  <c r="AN15" i="121"/>
  <c r="AX27" i="90"/>
  <c r="AN27" i="121"/>
  <c r="AX19" i="90"/>
  <c r="AN19" i="121"/>
  <c r="AV14" i="121"/>
  <c r="AW14" i="121"/>
  <c r="AX13" i="90"/>
  <c r="AX12" i="90"/>
  <c r="AX11" i="90"/>
  <c r="A14" i="90"/>
  <c r="A15" i="90"/>
  <c r="Z9" i="90"/>
  <c r="Z10" i="90"/>
  <c r="AJ2" i="121"/>
  <c r="AL2" i="90"/>
  <c r="AJ2" i="90"/>
  <c r="AL2" i="121"/>
  <c r="AV19" i="121"/>
  <c r="AW19" i="121"/>
  <c r="AV27" i="121"/>
  <c r="AW27" i="121"/>
  <c r="AV15" i="121"/>
  <c r="AW15" i="121"/>
  <c r="AV25" i="121"/>
  <c r="AW25" i="121"/>
  <c r="AV23" i="121"/>
  <c r="AW23" i="121"/>
  <c r="AV21" i="121"/>
  <c r="AW21" i="121"/>
  <c r="AV17" i="121"/>
  <c r="AW17" i="121"/>
  <c r="AY14" i="121"/>
  <c r="AN13" i="121"/>
  <c r="AV13" i="121"/>
  <c r="AW13" i="121"/>
  <c r="AN12" i="121"/>
  <c r="AV12" i="121"/>
  <c r="AW12" i="121"/>
  <c r="AN11" i="121"/>
  <c r="AV11" i="121"/>
  <c r="AW11" i="121"/>
  <c r="AM24" i="121"/>
  <c r="X10" i="121"/>
  <c r="Z10" i="121"/>
  <c r="X9" i="121"/>
  <c r="Z9" i="121"/>
  <c r="A16" i="90"/>
  <c r="A17" i="90"/>
  <c r="A18" i="90"/>
  <c r="AF10" i="121"/>
  <c r="AF9" i="121"/>
  <c r="AX14" i="121"/>
  <c r="AY17" i="121"/>
  <c r="AY23" i="121"/>
  <c r="AY15" i="121"/>
  <c r="AY19" i="121"/>
  <c r="AY21" i="121"/>
  <c r="AY25" i="121"/>
  <c r="AY27" i="121"/>
  <c r="AM11" i="121"/>
  <c r="AM15" i="121"/>
  <c r="AM19" i="121"/>
  <c r="AM23" i="121"/>
  <c r="AM27" i="121"/>
  <c r="AM10" i="121"/>
  <c r="AM14" i="121"/>
  <c r="AM18" i="121"/>
  <c r="AM22" i="121"/>
  <c r="AM26" i="121"/>
  <c r="AM9" i="121"/>
  <c r="AM13" i="121"/>
  <c r="AM17" i="121"/>
  <c r="AM21" i="121"/>
  <c r="AM25" i="121"/>
  <c r="AM8" i="121"/>
  <c r="AM12" i="121"/>
  <c r="AM16" i="121"/>
  <c r="AM20" i="121"/>
  <c r="AY13" i="121"/>
  <c r="AY12" i="121"/>
  <c r="AY11" i="121"/>
  <c r="AD10" i="121"/>
  <c r="A19" i="90"/>
  <c r="A20" i="90"/>
  <c r="A21" i="90"/>
  <c r="A22" i="90"/>
  <c r="A23" i="90"/>
  <c r="A24" i="90"/>
  <c r="A25" i="90"/>
  <c r="A26" i="90"/>
  <c r="A27" i="90"/>
  <c r="AD10" i="90"/>
  <c r="AD9" i="90"/>
  <c r="AX13" i="121"/>
  <c r="AX25" i="121"/>
  <c r="AX21" i="121"/>
  <c r="AX27" i="121"/>
  <c r="AX17" i="121"/>
  <c r="AX23" i="121"/>
  <c r="AM2" i="121"/>
  <c r="AE10" i="121"/>
  <c r="AX15" i="121"/>
  <c r="AX19" i="121"/>
  <c r="AX12" i="121"/>
  <c r="AX11" i="121"/>
  <c r="AD9" i="121"/>
  <c r="AE9" i="121"/>
  <c r="AE9" i="90"/>
  <c r="AE10" i="90"/>
  <c r="Z2" i="90"/>
  <c r="AC2" i="90"/>
  <c r="AW10" i="90"/>
  <c r="G10" i="121"/>
  <c r="AW9" i="90"/>
  <c r="G9" i="121"/>
  <c r="X2" i="121"/>
  <c r="AH2" i="90"/>
  <c r="AA8" i="121"/>
  <c r="AA2" i="121"/>
  <c r="AF8" i="121"/>
  <c r="AY10" i="90"/>
  <c r="AO10" i="121"/>
  <c r="Z2" i="121"/>
  <c r="AD8" i="90"/>
  <c r="AD2" i="90"/>
  <c r="AI2" i="90"/>
  <c r="AF2" i="121"/>
  <c r="AM24" i="90"/>
  <c r="AM16" i="90"/>
  <c r="AM8" i="90"/>
  <c r="AM22" i="90"/>
  <c r="AM14" i="90"/>
  <c r="AM11" i="90"/>
  <c r="AM19" i="90"/>
  <c r="AM9" i="90"/>
  <c r="AM17" i="90"/>
  <c r="AM25" i="90"/>
  <c r="AM27" i="90"/>
  <c r="AM20" i="90"/>
  <c r="AM12" i="90"/>
  <c r="AM26" i="90"/>
  <c r="AM18" i="90"/>
  <c r="AM10" i="90"/>
  <c r="AM15" i="90"/>
  <c r="AM23" i="90"/>
  <c r="AM13" i="90"/>
  <c r="AM21" i="90"/>
  <c r="AX10" i="90"/>
  <c r="AN10" i="121"/>
  <c r="AH2" i="121"/>
  <c r="AE8" i="90"/>
  <c r="AE2" i="90"/>
  <c r="AY9" i="90"/>
  <c r="AO9" i="121"/>
  <c r="AM2" i="90"/>
  <c r="AD2" i="121"/>
  <c r="AC2" i="121"/>
  <c r="AV10" i="121"/>
  <c r="AW10" i="121"/>
  <c r="AY10" i="121"/>
  <c r="AX10" i="121"/>
  <c r="AW8" i="90"/>
  <c r="AW2" i="90"/>
  <c r="AI2" i="121"/>
  <c r="AX9" i="90"/>
  <c r="G8" i="121"/>
  <c r="G2" i="121"/>
  <c r="AY8" i="90"/>
  <c r="AY2" i="90"/>
  <c r="AN9" i="121"/>
  <c r="AV9" i="121"/>
  <c r="AW9" i="121"/>
  <c r="AE2" i="121"/>
  <c r="AO8" i="121"/>
  <c r="AO2" i="121"/>
  <c r="AY9" i="121"/>
  <c r="AX9" i="121"/>
  <c r="AX8" i="90"/>
  <c r="AX2" i="90"/>
  <c r="AN8" i="121"/>
  <c r="AV8" i="121"/>
  <c r="AN2" i="121"/>
  <c r="AV2" i="121"/>
  <c r="AW2" i="121"/>
  <c r="AY2" i="121"/>
  <c r="AX2" i="121"/>
</calcChain>
</file>

<file path=xl/sharedStrings.xml><?xml version="1.0" encoding="utf-8"?>
<sst xmlns="http://schemas.openxmlformats.org/spreadsheetml/2006/main" count="181" uniqueCount="91">
  <si>
    <t>№</t>
  </si>
  <si>
    <t>Зарплата</t>
  </si>
  <si>
    <t>Оклад</t>
  </si>
  <si>
    <t xml:space="preserve">Ведомость начисления заработной платы </t>
  </si>
  <si>
    <t>Месяц</t>
  </si>
  <si>
    <t>Год</t>
  </si>
  <si>
    <t>НДФЛ</t>
  </si>
  <si>
    <t>Количество рабочих дней</t>
  </si>
  <si>
    <t>Наименование организации</t>
  </si>
  <si>
    <t>ЕСП</t>
  </si>
  <si>
    <t>ИНПС</t>
  </si>
  <si>
    <t>ЕСП по МРЗП</t>
  </si>
  <si>
    <t>Подарки до 6 МРЗП</t>
  </si>
  <si>
    <t>Подарки до 6 МРЗП
ст.179 НК РУЗ</t>
  </si>
  <si>
    <t>НАЛОГООБЛОЖЕНИЕ</t>
  </si>
  <si>
    <t>отпускные</t>
  </si>
  <si>
    <t>Зарплата
172НК</t>
  </si>
  <si>
    <t>Сумма отпускных
175НК</t>
  </si>
  <si>
    <t>БЕЗ НЛГ</t>
  </si>
  <si>
    <t>Материальная помощь (НОРМ)
178НК</t>
  </si>
  <si>
    <t>ВСЕГО
Прочие начисления
177-179НК</t>
  </si>
  <si>
    <t>НАЧИСЛЕНИЕ</t>
  </si>
  <si>
    <t>ВЫПЛАТЫ</t>
  </si>
  <si>
    <t>ЗА МЕСЯЦ</t>
  </si>
  <si>
    <t>ЗА МЕСЯЦ
БЕЗ ИНПС</t>
  </si>
  <si>
    <t>с начала года
по текущий месяц</t>
  </si>
  <si>
    <t>ВСЕГО
ЗА МЕСЯЦ</t>
  </si>
  <si>
    <t>Ф.И.О. 
Работника</t>
  </si>
  <si>
    <t>Материальная выгода
177НК</t>
  </si>
  <si>
    <t>ЕСП/СВПФ</t>
  </si>
  <si>
    <t>ЕСП по СТАВКЕ</t>
  </si>
  <si>
    <t>ОБЛАГАЕТСЯ  НДФЛ/ЕСП/ПФ</t>
  </si>
  <si>
    <t>ПК</t>
  </si>
  <si>
    <t>КАССА</t>
  </si>
  <si>
    <t>СВПФ</t>
  </si>
  <si>
    <t>Отработано
полных
месяцев</t>
  </si>
  <si>
    <t>Период
отпуска</t>
  </si>
  <si>
    <t>Отпуск
за период</t>
  </si>
  <si>
    <t>Положенно
дней в год</t>
  </si>
  <si>
    <t xml:space="preserve">количество
отпуска </t>
  </si>
  <si>
    <t xml:space="preserve">Среднегодовая
база </t>
  </si>
  <si>
    <t>ВСЕГО
Доходы ввиде
оплаты труда
172-175НК</t>
  </si>
  <si>
    <t>Ипотека молодых
семей из ЗП
179НК</t>
  </si>
  <si>
    <t>С начала года
по пред.месяц</t>
  </si>
  <si>
    <t>С справки
о доходах за год</t>
  </si>
  <si>
    <t>с начала года
по тек. месяц</t>
  </si>
  <si>
    <t>С справки
о доходах  за год</t>
  </si>
  <si>
    <t>материальная
выгода</t>
  </si>
  <si>
    <t>Ипотека молодых
семей из ЗП</t>
  </si>
  <si>
    <t>Материальная
помощь</t>
  </si>
  <si>
    <t>Компенсационные
(СВЕРХ НОРМ)
174НК</t>
  </si>
  <si>
    <t>Стимулирующего
характера
173НК</t>
  </si>
  <si>
    <t>Кол. отр. дней</t>
  </si>
  <si>
    <t>Кол. раб. дней</t>
  </si>
  <si>
    <t>Утверждаю:</t>
  </si>
  <si>
    <t>Ставка ЕСП</t>
  </si>
  <si>
    <t>Шкала НДФЛ</t>
  </si>
  <si>
    <t>10+</t>
  </si>
  <si>
    <t>Cтавка ИНПС</t>
  </si>
  <si>
    <t>МРЗП на начало года
(для НДФЛ-для Матпомощи)</t>
  </si>
  <si>
    <t>График работы</t>
  </si>
  <si>
    <t>Отпуск</t>
  </si>
  <si>
    <t>К выплате
работнику
на конец
месяца</t>
  </si>
  <si>
    <t>К выплате
работнику
на начало
месяца</t>
  </si>
  <si>
    <t>Платежная ведомость</t>
  </si>
  <si>
    <t>ОБЛ. ДОХОД</t>
  </si>
  <si>
    <t>МАКС=2/УВОЛ=0</t>
  </si>
  <si>
    <t>X</t>
  </si>
  <si>
    <t>Прочие</t>
  </si>
  <si>
    <t>SAVDO PLYUS MINUS OOO</t>
  </si>
  <si>
    <t>Одинцов Один</t>
  </si>
  <si>
    <t xml:space="preserve">При пользовании рекомендуется проверять результаты исчислений. </t>
  </si>
  <si>
    <t>finex.uz/zarplata</t>
  </si>
  <si>
    <t>facebook.com/FinExAccounting</t>
  </si>
  <si>
    <t>НК</t>
  </si>
  <si>
    <t>Статьи Налогового Кодекса РУЗ для справки (без изменений 2017)</t>
  </si>
  <si>
    <t>Обязательно в столбце "B" ( до ФИО) заполнит 1 - НДФЛ по шкале, 2 - НДФЛ по макс, 0- уволен в прошлом месяце</t>
  </si>
  <si>
    <t>Шаблон предоставляется безвозмездно.</t>
  </si>
  <si>
    <t xml:space="preserve">1 - 12 </t>
  </si>
  <si>
    <t>5-дневная рабочая неделя</t>
  </si>
  <si>
    <t>6-дневная рабочая неделя</t>
  </si>
  <si>
    <t>МРЗП
(для ЕСП)</t>
  </si>
  <si>
    <t>Принт</t>
  </si>
  <si>
    <t>Компактная форма ведомости для печати/отправки. Наберите номер месяца в желтой ячейке.</t>
  </si>
  <si>
    <t>Ввод наименования организации. Выбор графика работы:  5-дневная или 6 дневная и другое.</t>
  </si>
  <si>
    <t>Расчет ЗП. На самой верхней строке нажимаете "1" или "-" - столбцы группируются для компактного вида. "2" или "-" разгруппируются.</t>
  </si>
  <si>
    <t>ИНСТРУКЦИЯ</t>
  </si>
  <si>
    <t>Настройки</t>
  </si>
  <si>
    <t>Желтые ячейки красным шрифтом - заполняемые ячейки. Незакрашенные ячейки содержат формулы.</t>
  </si>
  <si>
    <t>Дял листов файла защита не установлена. Во избежание случайного удаление формул установите защиту.</t>
  </si>
  <si>
    <t>Ставка СВГПФ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</si>
</sst>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_-* #,##0.00_р_._-;\-* #,##0.00_р_._-;_-* &quot;-&quot;??_р_._-;_-@_-"/>
    <numFmt numFmtId="165" formatCode="_-* #,##0.00_$_-;\-* #,##0.00_$_-;_-* &quot;-&quot;??_$_-;_-@_-"/>
    <numFmt numFmtId="166" formatCode="_-* #,##0_$_-;\-* #,##0_$_-;_-* &quot;-&quot;??_$_-;_-@_-"/>
    <numFmt numFmtId="167" formatCode="_-* #,##0_р_._-;\-* #,##0_р_._-;_-* &quot;-&quot;??_р_._-;_-@_-"/>
    <numFmt numFmtId="168" formatCode="mmmm"/>
    <numFmt numFmtId="169" formatCode="0.0%"/>
  </numFmts>
  <fonts count="24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sz val="10"/>
      <color indexed="8"/>
      <name val="Arial"/>
      <family val="2"/>
      <charset val="204"/>
    </font>
    <font>
      <b/>
      <sz val="18"/>
      <color theme="3"/>
      <name val="Cambria"/>
      <family val="2"/>
      <charset val="204"/>
      <scheme val="major"/>
    </font>
    <font>
      <b/>
      <sz val="10"/>
      <color theme="7" tint="-0.499984740745262"/>
      <name val="Arial"/>
      <family val="2"/>
      <charset val="204"/>
    </font>
    <font>
      <sz val="10"/>
      <color theme="7" tint="-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sz val="8"/>
      <color rgb="FFC00000"/>
      <name val="Arial"/>
      <family val="2"/>
      <charset val="204"/>
    </font>
    <font>
      <b/>
      <sz val="8"/>
      <color rgb="FFC00000"/>
      <name val="Arial"/>
      <family val="2"/>
      <charset val="204"/>
    </font>
    <font>
      <sz val="10"/>
      <color rgb="FFC00000"/>
      <name val="Arial"/>
      <family val="2"/>
      <charset val="204"/>
    </font>
    <font>
      <b/>
      <sz val="10"/>
      <color rgb="FFC00000"/>
      <name val="Arial"/>
      <family val="2"/>
      <charset val="204"/>
    </font>
    <font>
      <b/>
      <sz val="10"/>
      <color theme="0" tint="-4.9989318521683403E-2"/>
      <name val="Arial"/>
      <family val="2"/>
      <charset val="204"/>
    </font>
    <font>
      <b/>
      <sz val="10"/>
      <color theme="3" tint="-0.499984740745262"/>
      <name val="Arial"/>
      <family val="2"/>
      <charset val="204"/>
    </font>
    <font>
      <u/>
      <sz val="11"/>
      <color theme="10"/>
      <name val="Calibri"/>
      <family val="2"/>
      <charset val="204"/>
      <scheme val="minor"/>
    </font>
    <font>
      <b/>
      <sz val="8"/>
      <color theme="4" tint="-0.249977111117893"/>
      <name val="Arial"/>
      <family val="2"/>
      <charset val="204"/>
    </font>
    <font>
      <sz val="9"/>
      <color theme="1"/>
      <name val="Arial"/>
      <family val="2"/>
      <charset val="204"/>
    </font>
    <font>
      <b/>
      <sz val="10"/>
      <color theme="0"/>
      <name val="Arial"/>
      <family val="2"/>
      <charset val="204"/>
    </font>
    <font>
      <b/>
      <sz val="10"/>
      <color theme="0"/>
      <name val="Arial Rounded MT Bold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8F8F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800000"/>
        <bgColor indexed="64"/>
      </patternFill>
    </fill>
    <fill>
      <patternFill patternType="solid">
        <fgColor rgb="FF003366"/>
        <bgColor indexed="64"/>
      </patternFill>
    </fill>
    <fill>
      <patternFill patternType="solid">
        <fgColor rgb="FF660066"/>
        <bgColor indexed="64"/>
      </patternFill>
    </fill>
    <fill>
      <patternFill patternType="solid">
        <fgColor rgb="FF003300"/>
        <bgColor indexed="64"/>
      </patternFill>
    </fill>
    <fill>
      <patternFill patternType="solid">
        <fgColor rgb="FF1C1C1C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/>
      <right/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double">
        <color theme="0" tint="-0.34998626667073579"/>
      </top>
      <bottom style="double">
        <color theme="0" tint="-0.34998626667073579"/>
      </bottom>
      <diagonal/>
    </border>
    <border>
      <left style="hair">
        <color auto="1"/>
      </left>
      <right style="hair">
        <color auto="1"/>
      </right>
      <top/>
      <bottom/>
      <diagonal/>
    </border>
    <border>
      <left/>
      <right/>
      <top style="hair">
        <color auto="1"/>
      </top>
      <bottom style="thin">
        <color auto="1"/>
      </bottom>
      <diagonal/>
    </border>
    <border>
      <left/>
      <right/>
      <top style="hair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50">
    <xf numFmtId="0" fontId="0" fillId="0" borderId="0"/>
    <xf numFmtId="0" fontId="2" fillId="0" borderId="0"/>
    <xf numFmtId="9" fontId="3" fillId="0" borderId="0" applyFont="0" applyFill="0" applyBorder="0" applyAlignment="0" applyProtection="0"/>
    <xf numFmtId="9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101">
    <xf numFmtId="0" fontId="0" fillId="0" borderId="0" xfId="0"/>
    <xf numFmtId="0" fontId="21" fillId="0" borderId="0" xfId="0" applyFont="1" applyFill="1" applyBorder="1" applyAlignment="1" applyProtection="1">
      <alignment horizontal="left"/>
      <protection hidden="1"/>
    </xf>
    <xf numFmtId="0" fontId="12" fillId="0" borderId="0" xfId="0" applyFont="1" applyFill="1" applyBorder="1" applyAlignment="1" applyProtection="1">
      <alignment vertical="center"/>
      <protection hidden="1"/>
    </xf>
    <xf numFmtId="0" fontId="12" fillId="0" borderId="1" xfId="0" applyFont="1" applyFill="1" applyBorder="1" applyAlignment="1" applyProtection="1">
      <alignment horizontal="center" vertical="center"/>
      <protection hidden="1"/>
    </xf>
    <xf numFmtId="168" fontId="12" fillId="0" borderId="1" xfId="0" applyNumberFormat="1" applyFont="1" applyFill="1" applyBorder="1" applyAlignment="1" applyProtection="1">
      <alignment horizontal="left" vertical="center"/>
      <protection hidden="1"/>
    </xf>
    <xf numFmtId="164" fontId="13" fillId="0" borderId="1" xfId="4" applyFont="1" applyFill="1" applyBorder="1" applyAlignment="1" applyProtection="1">
      <alignment horizontal="center" vertical="center"/>
      <protection locked="0"/>
    </xf>
    <xf numFmtId="9" fontId="13" fillId="0" borderId="1" xfId="0" applyNumberFormat="1" applyFont="1" applyFill="1" applyBorder="1" applyAlignment="1" applyProtection="1">
      <alignment horizontal="center" vertical="center"/>
      <protection hidden="1"/>
    </xf>
    <xf numFmtId="169" fontId="13" fillId="0" borderId="1" xfId="0" applyNumberFormat="1" applyFont="1" applyFill="1" applyBorder="1" applyAlignment="1" applyProtection="1">
      <alignment horizontal="center" vertical="center"/>
      <protection hidden="1"/>
    </xf>
    <xf numFmtId="0" fontId="12" fillId="0" borderId="0" xfId="0" applyFont="1" applyFill="1" applyBorder="1" applyAlignment="1" applyProtection="1">
      <alignment horizontal="left"/>
      <protection hidden="1"/>
    </xf>
    <xf numFmtId="0" fontId="14" fillId="0" borderId="0" xfId="0" applyFont="1" applyFill="1" applyBorder="1" applyAlignment="1" applyProtection="1">
      <alignment horizontal="left" vertical="center"/>
      <protection hidden="1"/>
    </xf>
    <xf numFmtId="0" fontId="20" fillId="0" borderId="0" xfId="149" applyFont="1" applyFill="1" applyBorder="1" applyAlignment="1" applyProtection="1">
      <alignment horizontal="left" vertical="center"/>
      <protection hidden="1"/>
    </xf>
    <xf numFmtId="0" fontId="12" fillId="0" borderId="1" xfId="0" applyFont="1" applyFill="1" applyBorder="1" applyAlignment="1" applyProtection="1">
      <alignment horizontal="right" vertical="center"/>
      <protection hidden="1"/>
    </xf>
    <xf numFmtId="0" fontId="12" fillId="0" borderId="1" xfId="0" applyFont="1" applyFill="1" applyBorder="1" applyAlignment="1" applyProtection="1">
      <alignment horizontal="right" vertical="center" wrapText="1"/>
      <protection hidden="1"/>
    </xf>
    <xf numFmtId="0" fontId="13" fillId="0" borderId="1" xfId="0" applyFont="1" applyFill="1" applyBorder="1" applyAlignment="1" applyProtection="1">
      <alignment horizontal="center" vertical="center"/>
      <protection hidden="1"/>
    </xf>
    <xf numFmtId="0" fontId="13" fillId="0" borderId="1" xfId="0" applyFont="1" applyFill="1" applyBorder="1" applyAlignment="1" applyProtection="1">
      <alignment horizontal="left" vertical="center"/>
      <protection hidden="1"/>
    </xf>
    <xf numFmtId="164" fontId="13" fillId="0" borderId="1" xfId="4" applyFont="1" applyFill="1" applyBorder="1" applyAlignment="1" applyProtection="1">
      <alignment horizontal="left" vertical="center"/>
    </xf>
    <xf numFmtId="0" fontId="12" fillId="0" borderId="1" xfId="0" applyFont="1" applyFill="1" applyBorder="1" applyAlignment="1" applyProtection="1">
      <alignment horizontal="center" vertical="center" wrapText="1"/>
      <protection hidden="1"/>
    </xf>
    <xf numFmtId="0" fontId="7" fillId="0" borderId="0" xfId="0" applyFont="1" applyFill="1" applyBorder="1" applyProtection="1">
      <protection locked="0" hidden="1"/>
    </xf>
    <xf numFmtId="0" fontId="16" fillId="0" borderId="0" xfId="0" applyFont="1" applyFill="1" applyBorder="1" applyAlignment="1" applyProtection="1">
      <alignment horizontal="center"/>
      <protection locked="0" hidden="1"/>
    </xf>
    <xf numFmtId="0" fontId="6" fillId="0" borderId="0" xfId="0" applyFont="1" applyFill="1" applyBorder="1" applyProtection="1">
      <protection hidden="1"/>
    </xf>
    <xf numFmtId="1" fontId="4" fillId="0" borderId="0" xfId="0" applyNumberFormat="1" applyFont="1" applyFill="1" applyBorder="1" applyProtection="1">
      <protection locked="0" hidden="1"/>
    </xf>
    <xf numFmtId="0" fontId="4" fillId="0" borderId="0" xfId="0" applyFont="1" applyFill="1" applyBorder="1" applyProtection="1">
      <protection locked="0" hidden="1"/>
    </xf>
    <xf numFmtId="165" fontId="4" fillId="0" borderId="0" xfId="0" applyNumberFormat="1" applyFont="1" applyFill="1" applyBorder="1" applyProtection="1">
      <protection locked="0" hidden="1"/>
    </xf>
    <xf numFmtId="164" fontId="4" fillId="0" borderId="0" xfId="0" applyNumberFormat="1" applyFont="1" applyFill="1" applyBorder="1" applyProtection="1">
      <protection locked="0" hidden="1"/>
    </xf>
    <xf numFmtId="164" fontId="4" fillId="0" borderId="0" xfId="4" applyFont="1" applyFill="1" applyBorder="1" applyProtection="1">
      <protection locked="0" hidden="1"/>
    </xf>
    <xf numFmtId="0" fontId="7" fillId="0" borderId="0" xfId="0" applyFont="1" applyFill="1" applyBorder="1" applyProtection="1">
      <protection hidden="1"/>
    </xf>
    <xf numFmtId="0" fontId="4" fillId="0" borderId="0" xfId="0" applyFont="1" applyFill="1" applyBorder="1" applyProtection="1">
      <protection hidden="1"/>
    </xf>
    <xf numFmtId="166" fontId="5" fillId="0" borderId="0" xfId="4" applyNumberFormat="1" applyFont="1" applyFill="1" applyBorder="1" applyAlignment="1" applyProtection="1">
      <alignment horizontal="center" vertical="center"/>
      <protection hidden="1"/>
    </xf>
    <xf numFmtId="167" fontId="15" fillId="0" borderId="0" xfId="4" applyNumberFormat="1" applyFont="1" applyFill="1" applyBorder="1" applyAlignment="1" applyProtection="1">
      <alignment horizontal="center" vertical="center"/>
      <protection locked="0" hidden="1"/>
    </xf>
    <xf numFmtId="167" fontId="5" fillId="0" borderId="0" xfId="4" applyNumberFormat="1" applyFont="1" applyFill="1" applyBorder="1" applyAlignment="1" applyProtection="1">
      <alignment horizontal="center" vertical="center"/>
      <protection hidden="1"/>
    </xf>
    <xf numFmtId="165" fontId="5" fillId="0" borderId="0" xfId="4" applyNumberFormat="1" applyFont="1" applyFill="1" applyBorder="1" applyAlignment="1" applyProtection="1">
      <alignment horizontal="center" vertical="center"/>
      <protection hidden="1"/>
    </xf>
    <xf numFmtId="164" fontId="6" fillId="0" borderId="0" xfId="4" applyFont="1" applyFill="1" applyBorder="1" applyAlignment="1" applyProtection="1">
      <alignment horizontal="center" vertical="center"/>
      <protection hidden="1"/>
    </xf>
    <xf numFmtId="165" fontId="6" fillId="0" borderId="0" xfId="4" applyNumberFormat="1" applyFont="1" applyFill="1" applyBorder="1" applyAlignment="1" applyProtection="1">
      <alignment horizontal="center" vertical="center"/>
      <protection hidden="1"/>
    </xf>
    <xf numFmtId="0" fontId="5" fillId="0" borderId="0" xfId="0" applyFont="1" applyFill="1" applyBorder="1" applyAlignment="1" applyProtection="1">
      <alignment horizontal="center" vertical="center"/>
      <protection hidden="1"/>
    </xf>
    <xf numFmtId="0" fontId="18" fillId="0" borderId="2" xfId="0" applyFont="1" applyFill="1" applyBorder="1" applyAlignment="1" applyProtection="1">
      <alignment horizontal="center" vertical="center"/>
      <protection hidden="1"/>
    </xf>
    <xf numFmtId="0" fontId="6" fillId="0" borderId="2" xfId="0" applyFont="1" applyFill="1" applyBorder="1" applyAlignment="1" applyProtection="1">
      <alignment horizontal="center" vertical="center" wrapText="1"/>
      <protection hidden="1"/>
    </xf>
    <xf numFmtId="167" fontId="6" fillId="0" borderId="6" xfId="4" applyNumberFormat="1" applyFont="1" applyFill="1" applyBorder="1" applyProtection="1">
      <protection hidden="1"/>
    </xf>
    <xf numFmtId="164" fontId="6" fillId="0" borderId="6" xfId="4" applyFont="1" applyFill="1" applyBorder="1" applyProtection="1">
      <protection hidden="1"/>
    </xf>
    <xf numFmtId="165" fontId="6" fillId="0" borderId="6" xfId="4" applyNumberFormat="1" applyFont="1" applyFill="1" applyBorder="1" applyProtection="1">
      <protection hidden="1"/>
    </xf>
    <xf numFmtId="165" fontId="5" fillId="0" borderId="2" xfId="4" applyNumberFormat="1" applyFont="1" applyFill="1" applyBorder="1" applyAlignment="1" applyProtection="1">
      <alignment horizontal="center" vertical="center" textRotation="90" wrapText="1"/>
      <protection hidden="1"/>
    </xf>
    <xf numFmtId="166" fontId="15" fillId="3" borderId="0" xfId="4" applyNumberFormat="1" applyFont="1" applyFill="1" applyBorder="1" applyAlignment="1" applyProtection="1">
      <alignment horizontal="center" vertical="center"/>
      <protection locked="0" hidden="1"/>
    </xf>
    <xf numFmtId="165" fontId="15" fillId="3" borderId="0" xfId="4" applyNumberFormat="1" applyFont="1" applyFill="1" applyBorder="1" applyAlignment="1" applyProtection="1">
      <alignment horizontal="left" vertical="center"/>
      <protection locked="0" hidden="1"/>
    </xf>
    <xf numFmtId="165" fontId="15" fillId="3" borderId="0" xfId="4" applyNumberFormat="1" applyFont="1" applyFill="1" applyBorder="1" applyAlignment="1" applyProtection="1">
      <alignment horizontal="center" vertical="center"/>
      <protection locked="0" hidden="1"/>
    </xf>
    <xf numFmtId="0" fontId="6" fillId="2" borderId="2" xfId="0" applyFont="1" applyFill="1" applyBorder="1" applyAlignment="1" applyProtection="1">
      <alignment vertical="center"/>
      <protection hidden="1"/>
    </xf>
    <xf numFmtId="0" fontId="6" fillId="2" borderId="2" xfId="0" applyFont="1" applyFill="1" applyBorder="1" applyAlignment="1" applyProtection="1">
      <alignment horizontal="center" vertical="center"/>
      <protection hidden="1"/>
    </xf>
    <xf numFmtId="0" fontId="6" fillId="2" borderId="2" xfId="0" applyFont="1" applyFill="1" applyBorder="1" applyAlignment="1" applyProtection="1">
      <alignment horizontal="center" vertical="center" wrapText="1"/>
      <protection hidden="1"/>
    </xf>
    <xf numFmtId="165" fontId="5" fillId="2" borderId="2" xfId="4" applyNumberFormat="1" applyFont="1" applyFill="1" applyBorder="1" applyAlignment="1" applyProtection="1">
      <alignment vertical="center" textRotation="90" wrapText="1"/>
      <protection hidden="1"/>
    </xf>
    <xf numFmtId="0" fontId="12" fillId="0" borderId="1" xfId="0" applyFont="1" applyFill="1" applyBorder="1" applyAlignment="1" applyProtection="1">
      <alignment horizontal="left"/>
      <protection hidden="1"/>
    </xf>
    <xf numFmtId="16" fontId="12" fillId="0" borderId="9" xfId="0" quotePrefix="1" applyNumberFormat="1" applyFont="1" applyFill="1" applyBorder="1" applyAlignment="1" applyProtection="1">
      <alignment horizontal="left"/>
      <protection hidden="1"/>
    </xf>
    <xf numFmtId="0" fontId="12" fillId="0" borderId="9" xfId="0" applyFont="1" applyFill="1" applyBorder="1" applyAlignment="1" applyProtection="1">
      <alignment horizontal="left"/>
      <protection hidden="1"/>
    </xf>
    <xf numFmtId="0" fontId="12" fillId="0" borderId="10" xfId="0" applyFont="1" applyFill="1" applyBorder="1" applyAlignment="1" applyProtection="1">
      <alignment horizontal="left"/>
      <protection hidden="1"/>
    </xf>
    <xf numFmtId="0" fontId="12" fillId="0" borderId="5" xfId="0" applyFont="1" applyFill="1" applyBorder="1" applyAlignment="1" applyProtection="1">
      <alignment horizontal="left"/>
      <protection hidden="1"/>
    </xf>
    <xf numFmtId="0" fontId="11" fillId="0" borderId="10" xfId="0" applyFont="1" applyFill="1" applyBorder="1" applyAlignment="1" applyProtection="1">
      <alignment horizontal="left"/>
      <protection hidden="1"/>
    </xf>
    <xf numFmtId="0" fontId="12" fillId="0" borderId="5" xfId="0" applyFont="1" applyFill="1" applyBorder="1" applyAlignment="1" applyProtection="1">
      <alignment horizontal="right" vertical="center"/>
      <protection hidden="1"/>
    </xf>
    <xf numFmtId="0" fontId="13" fillId="0" borderId="5" xfId="0" applyFont="1" applyFill="1" applyBorder="1" applyAlignment="1" applyProtection="1">
      <alignment horizontal="left" vertical="center"/>
      <protection locked="0" hidden="1"/>
    </xf>
    <xf numFmtId="0" fontId="21" fillId="0" borderId="10" xfId="0" applyFont="1" applyFill="1" applyBorder="1" applyAlignment="1" applyProtection="1">
      <alignment horizontal="left"/>
      <protection hidden="1"/>
    </xf>
    <xf numFmtId="0" fontId="12" fillId="0" borderId="8" xfId="0" applyFont="1" applyFill="1" applyBorder="1" applyAlignment="1" applyProtection="1">
      <alignment horizontal="right" vertical="center"/>
      <protection hidden="1"/>
    </xf>
    <xf numFmtId="9" fontId="13" fillId="0" borderId="8" xfId="0" applyNumberFormat="1" applyFont="1" applyFill="1" applyBorder="1" applyAlignment="1" applyProtection="1">
      <alignment horizontal="center" vertical="center"/>
      <protection hidden="1"/>
    </xf>
    <xf numFmtId="0" fontId="12" fillId="0" borderId="5" xfId="0" applyFont="1" applyFill="1" applyBorder="1" applyAlignment="1" applyProtection="1">
      <alignment horizontal="center" vertical="center"/>
      <protection hidden="1"/>
    </xf>
    <xf numFmtId="167" fontId="15" fillId="0" borderId="5" xfId="4" applyNumberFormat="1" applyFont="1" applyFill="1" applyBorder="1" applyAlignment="1" applyProtection="1">
      <alignment horizontal="center" vertical="center"/>
      <protection locked="0" hidden="1"/>
    </xf>
    <xf numFmtId="0" fontId="12" fillId="0" borderId="8" xfId="0" applyFont="1" applyFill="1" applyBorder="1" applyAlignment="1" applyProtection="1">
      <alignment horizontal="center" vertical="center"/>
      <protection hidden="1"/>
    </xf>
    <xf numFmtId="168" fontId="12" fillId="0" borderId="8" xfId="0" applyNumberFormat="1" applyFont="1" applyFill="1" applyBorder="1" applyAlignment="1" applyProtection="1">
      <alignment horizontal="left" vertical="center"/>
      <protection hidden="1"/>
    </xf>
    <xf numFmtId="164" fontId="13" fillId="0" borderId="8" xfId="4" applyFont="1" applyFill="1" applyBorder="1" applyAlignment="1" applyProtection="1">
      <alignment horizontal="center" vertical="center"/>
      <protection locked="0"/>
    </xf>
    <xf numFmtId="0" fontId="23" fillId="4" borderId="2" xfId="0" applyFont="1" applyFill="1" applyBorder="1" applyAlignment="1" applyProtection="1">
      <alignment horizontal="center" vertical="center"/>
      <protection hidden="1"/>
    </xf>
    <xf numFmtId="0" fontId="22" fillId="4" borderId="2" xfId="0" applyFont="1" applyFill="1" applyBorder="1" applyAlignment="1" applyProtection="1">
      <alignment horizontal="center" vertical="center"/>
      <protection hidden="1"/>
    </xf>
    <xf numFmtId="0" fontId="12" fillId="0" borderId="5" xfId="0" applyFont="1" applyFill="1" applyBorder="1" applyAlignment="1" applyProtection="1">
      <alignment horizontal="center" vertical="center"/>
      <protection hidden="1"/>
    </xf>
    <xf numFmtId="0" fontId="12" fillId="0" borderId="1" xfId="0" applyFont="1" applyFill="1" applyBorder="1" applyAlignment="1" applyProtection="1">
      <alignment horizontal="center" vertical="center"/>
      <protection hidden="1"/>
    </xf>
    <xf numFmtId="0" fontId="12" fillId="0" borderId="5" xfId="0" applyFont="1" applyFill="1" applyBorder="1" applyAlignment="1" applyProtection="1">
      <alignment horizontal="center" vertical="center" wrapText="1"/>
      <protection hidden="1"/>
    </xf>
    <xf numFmtId="0" fontId="12" fillId="0" borderId="1" xfId="0" applyFont="1" applyFill="1" applyBorder="1" applyAlignment="1" applyProtection="1">
      <alignment horizontal="center" vertical="center" wrapText="1"/>
      <protection hidden="1"/>
    </xf>
    <xf numFmtId="0" fontId="5" fillId="0" borderId="2" xfId="0" applyFont="1" applyFill="1" applyBorder="1" applyAlignment="1" applyProtection="1">
      <alignment horizontal="center" vertical="center" wrapText="1"/>
      <protection hidden="1"/>
    </xf>
    <xf numFmtId="0" fontId="5" fillId="0" borderId="2" xfId="0" applyFont="1" applyFill="1" applyBorder="1" applyAlignment="1" applyProtection="1">
      <alignment horizontal="center" vertical="center" textRotation="90" wrapText="1"/>
      <protection hidden="1"/>
    </xf>
    <xf numFmtId="0" fontId="10" fillId="0" borderId="2" xfId="0" applyFont="1" applyFill="1" applyBorder="1" applyAlignment="1" applyProtection="1">
      <alignment horizontal="center" vertical="center" textRotation="90" wrapText="1"/>
      <protection hidden="1"/>
    </xf>
    <xf numFmtId="0" fontId="4" fillId="0" borderId="2" xfId="0" applyFont="1" applyFill="1" applyBorder="1" applyAlignment="1" applyProtection="1">
      <alignment horizontal="center" vertical="center" wrapText="1"/>
      <protection hidden="1"/>
    </xf>
    <xf numFmtId="165" fontId="5" fillId="0" borderId="2" xfId="4" applyNumberFormat="1" applyFont="1" applyFill="1" applyBorder="1" applyAlignment="1" applyProtection="1">
      <alignment horizontal="center" vertical="center" textRotation="90" wrapText="1"/>
      <protection hidden="1"/>
    </xf>
    <xf numFmtId="0" fontId="22" fillId="4" borderId="2" xfId="0" applyFont="1" applyFill="1" applyBorder="1" applyAlignment="1" applyProtection="1">
      <alignment horizontal="center" vertical="center"/>
      <protection hidden="1"/>
    </xf>
    <xf numFmtId="0" fontId="4" fillId="0" borderId="2" xfId="0" applyFont="1" applyFill="1" applyBorder="1" applyAlignment="1" applyProtection="1">
      <alignment horizontal="center" vertical="center" textRotation="90" wrapText="1"/>
      <protection hidden="1"/>
    </xf>
    <xf numFmtId="0" fontId="6" fillId="2" borderId="2" xfId="0" applyFont="1" applyFill="1" applyBorder="1" applyAlignment="1" applyProtection="1">
      <alignment horizontal="center" vertical="center" wrapText="1"/>
      <protection hidden="1"/>
    </xf>
    <xf numFmtId="0" fontId="6" fillId="2" borderId="2" xfId="0" applyFont="1" applyFill="1" applyBorder="1" applyAlignment="1" applyProtection="1">
      <alignment horizontal="center" vertical="center" textRotation="90" wrapText="1"/>
      <protection hidden="1"/>
    </xf>
    <xf numFmtId="0" fontId="18" fillId="0" borderId="0" xfId="0" applyFont="1" applyFill="1" applyBorder="1" applyAlignment="1" applyProtection="1">
      <alignment horizontal="left"/>
      <protection hidden="1"/>
    </xf>
    <xf numFmtId="165" fontId="6" fillId="0" borderId="2" xfId="4" applyNumberFormat="1" applyFont="1" applyFill="1" applyBorder="1" applyAlignment="1" applyProtection="1">
      <alignment horizontal="center" vertical="center" wrapText="1"/>
      <protection hidden="1"/>
    </xf>
    <xf numFmtId="0" fontId="17" fillId="5" borderId="2" xfId="0" applyFont="1" applyFill="1" applyBorder="1" applyAlignment="1" applyProtection="1">
      <alignment horizontal="center" vertical="center"/>
      <protection hidden="1"/>
    </xf>
    <xf numFmtId="0" fontId="6" fillId="2" borderId="2" xfId="0" applyFont="1" applyFill="1" applyBorder="1" applyAlignment="1" applyProtection="1">
      <alignment horizontal="center" vertical="center"/>
      <protection hidden="1"/>
    </xf>
    <xf numFmtId="0" fontId="4" fillId="0" borderId="0" xfId="0" applyFont="1" applyFill="1" applyBorder="1" applyAlignment="1" applyProtection="1">
      <alignment horizontal="center" vertical="top"/>
      <protection locked="0" hidden="1"/>
    </xf>
    <xf numFmtId="0" fontId="18" fillId="0" borderId="2" xfId="0" applyFont="1" applyFill="1" applyBorder="1" applyAlignment="1" applyProtection="1">
      <alignment horizontal="center" vertical="center"/>
      <protection hidden="1"/>
    </xf>
    <xf numFmtId="9" fontId="15" fillId="0" borderId="2" xfId="0" applyNumberFormat="1" applyFont="1" applyFill="1" applyBorder="1" applyAlignment="1" applyProtection="1">
      <alignment horizontal="center" vertical="center" wrapText="1"/>
      <protection locked="0" hidden="1"/>
    </xf>
    <xf numFmtId="0" fontId="15" fillId="0" borderId="2" xfId="0" applyFont="1" applyFill="1" applyBorder="1" applyAlignment="1" applyProtection="1">
      <alignment horizontal="center" vertical="center" wrapText="1"/>
      <protection locked="0" hidden="1"/>
    </xf>
    <xf numFmtId="0" fontId="17" fillId="7" borderId="2" xfId="0" applyFont="1" applyFill="1" applyBorder="1" applyAlignment="1" applyProtection="1">
      <alignment horizontal="center" vertical="center"/>
      <protection hidden="1"/>
    </xf>
    <xf numFmtId="0" fontId="22" fillId="8" borderId="2" xfId="0" applyFont="1" applyFill="1" applyBorder="1" applyAlignment="1" applyProtection="1">
      <alignment horizontal="center" vertical="center" wrapText="1"/>
      <protection hidden="1"/>
    </xf>
    <xf numFmtId="0" fontId="6" fillId="0" borderId="2" xfId="0" applyFont="1" applyFill="1" applyBorder="1" applyAlignment="1" applyProtection="1">
      <alignment horizontal="center" vertical="center" textRotation="90" wrapText="1"/>
      <protection hidden="1"/>
    </xf>
    <xf numFmtId="165" fontId="5" fillId="0" borderId="2" xfId="4" applyNumberFormat="1" applyFont="1" applyFill="1" applyBorder="1" applyAlignment="1" applyProtection="1">
      <alignment horizontal="center" vertical="center" textRotation="90"/>
      <protection hidden="1"/>
    </xf>
    <xf numFmtId="0" fontId="6" fillId="2" borderId="3" xfId="0" applyFont="1" applyFill="1" applyBorder="1" applyAlignment="1" applyProtection="1">
      <alignment horizontal="center" vertical="center" wrapText="1"/>
      <protection hidden="1"/>
    </xf>
    <xf numFmtId="0" fontId="6" fillId="2" borderId="7" xfId="0" applyFont="1" applyFill="1" applyBorder="1" applyAlignment="1" applyProtection="1">
      <alignment horizontal="center" vertical="center" wrapText="1"/>
      <protection hidden="1"/>
    </xf>
    <xf numFmtId="0" fontId="6" fillId="2" borderId="4" xfId="0" applyFont="1" applyFill="1" applyBorder="1" applyAlignment="1" applyProtection="1">
      <alignment horizontal="center" vertical="center" wrapText="1"/>
      <protection hidden="1"/>
    </xf>
    <xf numFmtId="0" fontId="9" fillId="2" borderId="2" xfId="0" applyFont="1" applyFill="1" applyBorder="1" applyAlignment="1" applyProtection="1">
      <alignment horizontal="center" vertical="center" wrapText="1"/>
      <protection hidden="1"/>
    </xf>
    <xf numFmtId="0" fontId="9" fillId="2" borderId="2" xfId="0" applyFont="1" applyFill="1" applyBorder="1" applyAlignment="1" applyProtection="1">
      <alignment horizontal="center" vertical="center" textRotation="90" wrapText="1"/>
      <protection hidden="1"/>
    </xf>
    <xf numFmtId="9" fontId="6" fillId="2" borderId="2" xfId="2" applyFont="1" applyFill="1" applyBorder="1" applyAlignment="1" applyProtection="1">
      <alignment horizontal="center" vertical="center" textRotation="90" wrapText="1"/>
      <protection hidden="1"/>
    </xf>
    <xf numFmtId="0" fontId="17" fillId="6" borderId="2" xfId="0" applyFont="1" applyFill="1" applyBorder="1" applyAlignment="1" applyProtection="1">
      <alignment horizontal="center" vertical="center" wrapText="1"/>
      <protection hidden="1"/>
    </xf>
    <xf numFmtId="0" fontId="12" fillId="9" borderId="1" xfId="0" applyFont="1" applyFill="1" applyBorder="1" applyAlignment="1" applyProtection="1">
      <alignment horizontal="center" vertical="center"/>
      <protection hidden="1"/>
    </xf>
    <xf numFmtId="168" fontId="12" fillId="9" borderId="1" xfId="0" applyNumberFormat="1" applyFont="1" applyFill="1" applyBorder="1" applyAlignment="1" applyProtection="1">
      <alignment horizontal="left" vertical="center"/>
      <protection hidden="1"/>
    </xf>
    <xf numFmtId="164" fontId="13" fillId="9" borderId="1" xfId="4" applyFont="1" applyFill="1" applyBorder="1" applyAlignment="1" applyProtection="1">
      <alignment horizontal="center" vertical="center"/>
      <protection locked="0"/>
    </xf>
    <xf numFmtId="0" fontId="12" fillId="9" borderId="0" xfId="0" applyFont="1" applyFill="1" applyBorder="1" applyAlignment="1" applyProtection="1">
      <alignment vertical="center"/>
      <protection hidden="1"/>
    </xf>
  </cellXfs>
  <cellStyles count="150">
    <cellStyle name="Comma" xfId="4" builtinId="3"/>
    <cellStyle name="Hyperlink" xfId="149" builtinId="8"/>
    <cellStyle name="Normal" xfId="0" builtinId="0"/>
    <cellStyle name="Percent" xfId="2" builtinId="5"/>
    <cellStyle name="Название 2" xfId="148"/>
    <cellStyle name="Обычный 2" xfId="1"/>
    <cellStyle name="Процентный 2" xfId="3"/>
    <cellStyle name="Финансовый 2" xfId="5"/>
    <cellStyle name="Финансовый 2 2" xfId="6"/>
    <cellStyle name="Финансовый 2 2 2" xfId="7"/>
    <cellStyle name="Финансовый 2 2 2 2" xfId="8"/>
    <cellStyle name="Финансовый 2 2 2 2 2" xfId="9"/>
    <cellStyle name="Финансовый 2 2 2 2 2 2" xfId="10"/>
    <cellStyle name="Финансовый 2 2 2 2 3" xfId="11"/>
    <cellStyle name="Финансовый 2 2 2 3" xfId="12"/>
    <cellStyle name="Финансовый 2 2 2 3 2" xfId="13"/>
    <cellStyle name="Финансовый 2 2 2 4" xfId="14"/>
    <cellStyle name="Финансовый 2 2 3" xfId="15"/>
    <cellStyle name="Финансовый 2 2 3 2" xfId="16"/>
    <cellStyle name="Финансовый 2 2 3 2 2" xfId="17"/>
    <cellStyle name="Финансовый 2 2 3 3" xfId="18"/>
    <cellStyle name="Финансовый 2 2 4" xfId="19"/>
    <cellStyle name="Финансовый 2 2 4 2" xfId="20"/>
    <cellStyle name="Финансовый 2 2 5" xfId="21"/>
    <cellStyle name="Финансовый 2 3" xfId="22"/>
    <cellStyle name="Финансовый 2 3 2" xfId="23"/>
    <cellStyle name="Финансовый 2 3 2 2" xfId="24"/>
    <cellStyle name="Финансовый 2 3 2 2 2" xfId="25"/>
    <cellStyle name="Финансовый 2 3 2 2 2 2" xfId="26"/>
    <cellStyle name="Финансовый 2 3 2 2 3" xfId="27"/>
    <cellStyle name="Финансовый 2 3 2 3" xfId="28"/>
    <cellStyle name="Финансовый 2 3 2 3 2" xfId="29"/>
    <cellStyle name="Финансовый 2 3 2 4" xfId="30"/>
    <cellStyle name="Финансовый 2 3 3" xfId="31"/>
    <cellStyle name="Финансовый 2 3 3 2" xfId="32"/>
    <cellStyle name="Финансовый 2 3 3 2 2" xfId="33"/>
    <cellStyle name="Финансовый 2 3 3 3" xfId="34"/>
    <cellStyle name="Финансовый 2 3 4" xfId="35"/>
    <cellStyle name="Финансовый 2 3 4 2" xfId="36"/>
    <cellStyle name="Финансовый 2 3 5" xfId="37"/>
    <cellStyle name="Финансовый 2 4" xfId="38"/>
    <cellStyle name="Финансовый 2 4 2" xfId="39"/>
    <cellStyle name="Финансовый 2 4 2 2" xfId="40"/>
    <cellStyle name="Финансовый 2 4 2 2 2" xfId="41"/>
    <cellStyle name="Финансовый 2 4 2 3" xfId="42"/>
    <cellStyle name="Финансовый 2 4 3" xfId="43"/>
    <cellStyle name="Финансовый 2 4 3 2" xfId="44"/>
    <cellStyle name="Финансовый 2 4 4" xfId="45"/>
    <cellStyle name="Финансовый 2 5" xfId="46"/>
    <cellStyle name="Финансовый 2 5 2" xfId="47"/>
    <cellStyle name="Финансовый 2 5 2 2" xfId="48"/>
    <cellStyle name="Финансовый 2 5 3" xfId="49"/>
    <cellStyle name="Финансовый 2 6" xfId="50"/>
    <cellStyle name="Финансовый 2 6 2" xfId="51"/>
    <cellStyle name="Финансовый 2 7" xfId="52"/>
    <cellStyle name="Финансовый 3" xfId="53"/>
    <cellStyle name="Финансовый 3 2" xfId="54"/>
    <cellStyle name="Финансовый 3 2 2" xfId="55"/>
    <cellStyle name="Финансовый 3 2 2 2" xfId="56"/>
    <cellStyle name="Финансовый 3 2 2 2 2" xfId="57"/>
    <cellStyle name="Финансовый 3 2 2 2 2 2" xfId="58"/>
    <cellStyle name="Финансовый 3 2 2 2 3" xfId="59"/>
    <cellStyle name="Финансовый 3 2 2 3" xfId="60"/>
    <cellStyle name="Финансовый 3 2 2 3 2" xfId="61"/>
    <cellStyle name="Финансовый 3 2 2 4" xfId="62"/>
    <cellStyle name="Финансовый 3 2 3" xfId="63"/>
    <cellStyle name="Финансовый 3 2 3 2" xfId="64"/>
    <cellStyle name="Финансовый 3 2 3 2 2" xfId="65"/>
    <cellStyle name="Финансовый 3 2 3 3" xfId="66"/>
    <cellStyle name="Финансовый 3 2 4" xfId="67"/>
    <cellStyle name="Финансовый 3 2 4 2" xfId="68"/>
    <cellStyle name="Финансовый 3 2 5" xfId="69"/>
    <cellStyle name="Финансовый 3 3" xfId="70"/>
    <cellStyle name="Финансовый 3 3 2" xfId="71"/>
    <cellStyle name="Финансовый 3 3 2 2" xfId="72"/>
    <cellStyle name="Финансовый 3 3 2 2 2" xfId="73"/>
    <cellStyle name="Финансовый 3 3 2 2 2 2" xfId="74"/>
    <cellStyle name="Финансовый 3 3 2 2 3" xfId="75"/>
    <cellStyle name="Финансовый 3 3 2 3" xfId="76"/>
    <cellStyle name="Финансовый 3 3 2 3 2" xfId="77"/>
    <cellStyle name="Финансовый 3 3 2 4" xfId="78"/>
    <cellStyle name="Финансовый 3 3 3" xfId="79"/>
    <cellStyle name="Финансовый 3 3 3 2" xfId="80"/>
    <cellStyle name="Финансовый 3 3 3 2 2" xfId="81"/>
    <cellStyle name="Финансовый 3 3 3 3" xfId="82"/>
    <cellStyle name="Финансовый 3 3 4" xfId="83"/>
    <cellStyle name="Финансовый 3 3 4 2" xfId="84"/>
    <cellStyle name="Финансовый 3 3 5" xfId="85"/>
    <cellStyle name="Финансовый 3 4" xfId="86"/>
    <cellStyle name="Финансовый 3 4 2" xfId="87"/>
    <cellStyle name="Финансовый 3 4 2 2" xfId="88"/>
    <cellStyle name="Финансовый 3 4 2 2 2" xfId="89"/>
    <cellStyle name="Финансовый 3 4 2 3" xfId="90"/>
    <cellStyle name="Финансовый 3 4 3" xfId="91"/>
    <cellStyle name="Финансовый 3 4 3 2" xfId="92"/>
    <cellStyle name="Финансовый 3 4 4" xfId="93"/>
    <cellStyle name="Финансовый 3 5" xfId="94"/>
    <cellStyle name="Финансовый 3 5 2" xfId="95"/>
    <cellStyle name="Финансовый 3 5 2 2" xfId="96"/>
    <cellStyle name="Финансовый 3 5 3" xfId="97"/>
    <cellStyle name="Финансовый 3 6" xfId="98"/>
    <cellStyle name="Финансовый 3 6 2" xfId="99"/>
    <cellStyle name="Финансовый 3 7" xfId="100"/>
    <cellStyle name="Финансовый 4" xfId="101"/>
    <cellStyle name="Финансовый 4 2" xfId="102"/>
    <cellStyle name="Финансовый 4 2 2" xfId="103"/>
    <cellStyle name="Финансовый 4 2 2 2" xfId="104"/>
    <cellStyle name="Финансовый 4 2 2 2 2" xfId="105"/>
    <cellStyle name="Финансовый 4 2 2 3" xfId="106"/>
    <cellStyle name="Финансовый 4 2 3" xfId="107"/>
    <cellStyle name="Финансовый 4 2 3 2" xfId="108"/>
    <cellStyle name="Финансовый 4 2 4" xfId="109"/>
    <cellStyle name="Финансовый 4 3" xfId="110"/>
    <cellStyle name="Финансовый 4 3 2" xfId="111"/>
    <cellStyle name="Финансовый 4 3 2 2" xfId="112"/>
    <cellStyle name="Финансовый 4 3 3" xfId="113"/>
    <cellStyle name="Финансовый 4 4" xfId="114"/>
    <cellStyle name="Финансовый 4 4 2" xfId="115"/>
    <cellStyle name="Финансовый 4 5" xfId="116"/>
    <cellStyle name="Финансовый 5" xfId="117"/>
    <cellStyle name="Финансовый 5 2" xfId="118"/>
    <cellStyle name="Финансовый 5 2 2" xfId="119"/>
    <cellStyle name="Финансовый 5 2 2 2" xfId="120"/>
    <cellStyle name="Финансовый 5 2 2 2 2" xfId="121"/>
    <cellStyle name="Финансовый 5 2 2 3" xfId="122"/>
    <cellStyle name="Финансовый 5 2 3" xfId="123"/>
    <cellStyle name="Финансовый 5 2 3 2" xfId="124"/>
    <cellStyle name="Финансовый 5 2 4" xfId="125"/>
    <cellStyle name="Финансовый 5 3" xfId="126"/>
    <cellStyle name="Финансовый 5 3 2" xfId="127"/>
    <cellStyle name="Финансовый 5 3 2 2" xfId="128"/>
    <cellStyle name="Финансовый 5 3 3" xfId="129"/>
    <cellStyle name="Финансовый 5 4" xfId="130"/>
    <cellStyle name="Финансовый 5 4 2" xfId="131"/>
    <cellStyle name="Финансовый 5 5" xfId="132"/>
    <cellStyle name="Финансовый 6" xfId="133"/>
    <cellStyle name="Финансовый 6 2" xfId="134"/>
    <cellStyle name="Финансовый 6 2 2" xfId="135"/>
    <cellStyle name="Финансовый 6 2 2 2" xfId="136"/>
    <cellStyle name="Финансовый 6 2 3" xfId="137"/>
    <cellStyle name="Финансовый 6 3" xfId="138"/>
    <cellStyle name="Финансовый 6 3 2" xfId="139"/>
    <cellStyle name="Финансовый 6 4" xfId="140"/>
    <cellStyle name="Финансовый 7" xfId="141"/>
    <cellStyle name="Финансовый 7 2" xfId="142"/>
    <cellStyle name="Финансовый 7 2 2" xfId="143"/>
    <cellStyle name="Финансовый 7 3" xfId="144"/>
    <cellStyle name="Финансовый 8" xfId="145"/>
    <cellStyle name="Финансовый 8 2" xfId="146"/>
    <cellStyle name="Финансовый 9" xfId="147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808000"/>
      <rgbColor rgb="00000080"/>
      <rgbColor rgb="00800080"/>
      <rgbColor rgb="00008080"/>
      <rgbColor rgb="00808080"/>
      <rgbColor rgb="00C0C0C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CFFF"/>
      <rgbColor rgb="0069FFFF"/>
      <rgbColor rgb="00E0FFE0"/>
      <rgbColor rgb="00DD9CB3"/>
      <rgbColor rgb="00B38FEE"/>
      <rgbColor rgb="002A6FF9"/>
      <rgbColor rgb="003FB8CD"/>
      <rgbColor rgb="00488436"/>
      <rgbColor rgb="00958C41"/>
      <rgbColor rgb="008E5E42"/>
      <rgbColor rgb="00A0627A"/>
      <rgbColor rgb="00624FAC"/>
      <rgbColor rgb="001D2FBE"/>
      <rgbColor rgb="00286676"/>
      <rgbColor rgb="00004500"/>
      <rgbColor rgb="00453E01"/>
      <rgbColor rgb="006A2813"/>
      <rgbColor rgb="0085396A"/>
      <rgbColor rgb="004A3285"/>
      <rgbColor rgb="00C0DCC0"/>
      <rgbColor rgb="00A6CAF0"/>
      <rgbColor rgb="00800000"/>
      <rgbColor rgb="00008000"/>
      <rgbColor rgb="00000080"/>
      <rgbColor rgb="00808000"/>
      <rgbColor rgb="00800080"/>
      <rgbColor rgb="00008080"/>
      <rgbColor rgb="00808080"/>
      <rgbColor rgb="00FFFBF0"/>
      <rgbColor rgb="00A0A0A4"/>
      <rgbColor rgb="00313900"/>
      <rgbColor rgb="00D9853E"/>
    </indexedColors>
    <mruColors>
      <color rgb="FFFF7C80"/>
      <color rgb="FFFFCC66"/>
      <color rgb="FF66FFFF"/>
      <color rgb="FF66FF33"/>
      <color rgb="FF99FF66"/>
      <color rgb="FF33CC33"/>
      <color rgb="FF969696"/>
      <color rgb="FF66FF66"/>
      <color rgb="FF66CCFF"/>
      <color rgb="FF33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4" Type="http://schemas.openxmlformats.org/officeDocument/2006/relationships/theme" Target="theme/theme1.xml"/><Relationship Id="rId5" Type="http://schemas.openxmlformats.org/officeDocument/2006/relationships/styles" Target="styles.xml"/><Relationship Id="rId6" Type="http://schemas.openxmlformats.org/officeDocument/2006/relationships/sharedStrings" Target="sharedStrings.xml"/><Relationship Id="rId7" Type="http://schemas.openxmlformats.org/officeDocument/2006/relationships/calcChain" Target="calcChain.xml"/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://www.finex.uz/zarpl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G40"/>
  <sheetViews>
    <sheetView showGridLines="0" topLeftCell="A13" zoomScale="140" zoomScaleNormal="140" zoomScalePageLayoutView="140" workbookViewId="0">
      <selection activeCell="E52" sqref="E52"/>
    </sheetView>
  </sheetViews>
  <sheetFormatPr baseColWidth="10" defaultColWidth="8.83203125" defaultRowHeight="10" x14ac:dyDescent="0"/>
  <cols>
    <col min="1" max="1" width="4.33203125" style="2" customWidth="1"/>
    <col min="2" max="3" width="12.83203125" style="2" customWidth="1"/>
    <col min="4" max="4" width="14.5" style="2" bestFit="1" customWidth="1"/>
    <col min="5" max="5" width="21.83203125" style="2" customWidth="1"/>
    <col min="6" max="6" width="28.83203125" style="2" customWidth="1"/>
    <col min="7" max="7" width="23.5" style="2" customWidth="1"/>
    <col min="8" max="16384" width="8.83203125" style="2"/>
  </cols>
  <sheetData>
    <row r="2" spans="2:7" s="8" customFormat="1" ht="12.75" customHeight="1">
      <c r="B2" s="9" t="s">
        <v>77</v>
      </c>
      <c r="C2" s="9"/>
      <c r="D2" s="9"/>
      <c r="E2" s="9"/>
      <c r="F2" s="10" t="s">
        <v>72</v>
      </c>
    </row>
    <row r="3" spans="2:7" s="8" customFormat="1" ht="12.75" customHeight="1">
      <c r="B3" s="9" t="s">
        <v>71</v>
      </c>
      <c r="C3" s="9"/>
      <c r="D3" s="9"/>
      <c r="E3" s="9"/>
      <c r="F3" s="10" t="s">
        <v>73</v>
      </c>
    </row>
    <row r="4" spans="2:7" s="8" customFormat="1" ht="12.75" customHeight="1">
      <c r="B4" s="9" t="s">
        <v>89</v>
      </c>
      <c r="C4" s="9"/>
      <c r="D4" s="9"/>
      <c r="E4" s="9"/>
      <c r="F4" s="10"/>
    </row>
    <row r="5" spans="2:7" s="8" customFormat="1" ht="12.75" customHeight="1">
      <c r="B5" s="9"/>
      <c r="C5" s="9"/>
      <c r="D5" s="9"/>
      <c r="E5" s="9"/>
      <c r="F5" s="10"/>
    </row>
    <row r="6" spans="2:7" s="8" customFormat="1">
      <c r="B6" s="52" t="s">
        <v>86</v>
      </c>
      <c r="C6" s="50"/>
      <c r="D6" s="50"/>
      <c r="E6" s="50"/>
      <c r="F6" s="50"/>
      <c r="G6" s="50"/>
    </row>
    <row r="7" spans="2:7" s="8" customFormat="1">
      <c r="B7" s="51" t="s">
        <v>87</v>
      </c>
      <c r="C7" s="51" t="s">
        <v>84</v>
      </c>
      <c r="D7" s="51"/>
      <c r="E7" s="51"/>
      <c r="F7" s="51"/>
      <c r="G7" s="51"/>
    </row>
    <row r="8" spans="2:7" s="8" customFormat="1">
      <c r="B8" s="8" t="s">
        <v>74</v>
      </c>
      <c r="C8" s="8" t="s">
        <v>75</v>
      </c>
    </row>
    <row r="9" spans="2:7" s="8" customFormat="1">
      <c r="B9" s="47" t="s">
        <v>82</v>
      </c>
      <c r="C9" s="47" t="s">
        <v>83</v>
      </c>
      <c r="D9" s="47"/>
      <c r="E9" s="47"/>
      <c r="F9" s="47"/>
      <c r="G9" s="47"/>
    </row>
    <row r="10" spans="2:7" s="8" customFormat="1">
      <c r="B10" s="48" t="s">
        <v>78</v>
      </c>
      <c r="C10" s="49" t="s">
        <v>85</v>
      </c>
      <c r="D10" s="49"/>
      <c r="E10" s="49"/>
      <c r="F10" s="49"/>
      <c r="G10" s="49"/>
    </row>
    <row r="11" spans="2:7" s="8" customFormat="1">
      <c r="C11" s="8" t="s">
        <v>88</v>
      </c>
    </row>
    <row r="12" spans="2:7" s="8" customFormat="1">
      <c r="B12" s="50"/>
      <c r="C12" s="50" t="s">
        <v>76</v>
      </c>
      <c r="D12" s="50"/>
      <c r="E12" s="50"/>
      <c r="F12" s="50"/>
      <c r="G12" s="50"/>
    </row>
    <row r="13" spans="2:7" s="8" customFormat="1"/>
    <row r="14" spans="2:7" s="1" customFormat="1" ht="11">
      <c r="B14" s="55"/>
      <c r="C14" s="55"/>
      <c r="D14" s="55"/>
      <c r="E14" s="55"/>
      <c r="F14" s="55"/>
      <c r="G14" s="55"/>
    </row>
    <row r="15" spans="2:7" ht="18" customHeight="1">
      <c r="B15" s="53"/>
      <c r="C15" s="53"/>
      <c r="D15" s="53"/>
      <c r="E15" s="53" t="s">
        <v>8</v>
      </c>
      <c r="F15" s="54" t="s">
        <v>69</v>
      </c>
      <c r="G15" s="54"/>
    </row>
    <row r="16" spans="2:7" ht="18.75" customHeight="1">
      <c r="B16" s="11"/>
      <c r="C16" s="11"/>
      <c r="D16" s="11"/>
      <c r="E16" s="11" t="s">
        <v>5</v>
      </c>
      <c r="F16" s="14">
        <v>2017</v>
      </c>
      <c r="G16" s="14"/>
    </row>
    <row r="17" spans="2:7" ht="21.75" customHeight="1">
      <c r="B17" s="12"/>
      <c r="C17" s="12"/>
      <c r="D17" s="12"/>
      <c r="E17" s="11" t="s">
        <v>59</v>
      </c>
      <c r="F17" s="15">
        <v>149775</v>
      </c>
      <c r="G17" s="15"/>
    </row>
    <row r="18" spans="2:7">
      <c r="B18" s="11"/>
      <c r="C18" s="11"/>
      <c r="D18" s="11"/>
      <c r="E18" s="11" t="s">
        <v>56</v>
      </c>
      <c r="F18" s="13">
        <v>1</v>
      </c>
      <c r="G18" s="6">
        <v>0</v>
      </c>
    </row>
    <row r="19" spans="2:7">
      <c r="B19" s="11"/>
      <c r="C19" s="11"/>
      <c r="D19" s="11"/>
      <c r="E19" s="11"/>
      <c r="F19" s="13">
        <v>5</v>
      </c>
      <c r="G19" s="7">
        <v>7.4999999999999997E-2</v>
      </c>
    </row>
    <row r="20" spans="2:7">
      <c r="B20" s="11"/>
      <c r="C20" s="11"/>
      <c r="D20" s="11"/>
      <c r="E20" s="11"/>
      <c r="F20" s="13">
        <v>10</v>
      </c>
      <c r="G20" s="6">
        <v>0.17</v>
      </c>
    </row>
    <row r="21" spans="2:7">
      <c r="B21" s="11"/>
      <c r="C21" s="11"/>
      <c r="D21" s="11"/>
      <c r="E21" s="11"/>
      <c r="F21" s="13" t="s">
        <v>57</v>
      </c>
      <c r="G21" s="6">
        <v>0.23</v>
      </c>
    </row>
    <row r="22" spans="2:7">
      <c r="B22" s="11"/>
      <c r="C22" s="11"/>
      <c r="D22" s="11"/>
      <c r="E22" s="11" t="s">
        <v>58</v>
      </c>
      <c r="F22" s="6"/>
      <c r="G22" s="6">
        <v>0.01</v>
      </c>
    </row>
    <row r="23" spans="2:7">
      <c r="B23" s="11"/>
      <c r="C23" s="11"/>
      <c r="D23" s="11"/>
      <c r="E23" s="11" t="s">
        <v>90</v>
      </c>
      <c r="F23" s="6"/>
      <c r="G23" s="6">
        <v>0.08</v>
      </c>
    </row>
    <row r="24" spans="2:7">
      <c r="B24" s="56"/>
      <c r="C24" s="56"/>
      <c r="D24" s="56"/>
      <c r="E24" s="56" t="s">
        <v>55</v>
      </c>
      <c r="F24" s="57"/>
      <c r="G24" s="57">
        <v>0.15</v>
      </c>
    </row>
    <row r="25" spans="2:7" s="8" customFormat="1"/>
    <row r="26" spans="2:7" s="1" customFormat="1" ht="11">
      <c r="B26" s="55"/>
      <c r="C26" s="55"/>
      <c r="D26" s="55"/>
      <c r="E26" s="55"/>
      <c r="F26" s="55"/>
      <c r="G26" s="55"/>
    </row>
    <row r="27" spans="2:7" ht="12">
      <c r="B27" s="65" t="s">
        <v>4</v>
      </c>
      <c r="C27" s="65"/>
      <c r="D27" s="67" t="s">
        <v>81</v>
      </c>
      <c r="E27" s="58" t="s">
        <v>60</v>
      </c>
      <c r="F27" s="59" t="s">
        <v>67</v>
      </c>
      <c r="G27" s="59"/>
    </row>
    <row r="28" spans="2:7">
      <c r="B28" s="66"/>
      <c r="C28" s="66"/>
      <c r="D28" s="68"/>
      <c r="E28" s="16" t="s">
        <v>7</v>
      </c>
      <c r="F28" s="16" t="s">
        <v>79</v>
      </c>
      <c r="G28" s="16" t="s">
        <v>80</v>
      </c>
    </row>
    <row r="29" spans="2:7">
      <c r="B29" s="3">
        <v>1</v>
      </c>
      <c r="C29" s="4">
        <v>40179</v>
      </c>
      <c r="D29" s="5">
        <v>149775</v>
      </c>
      <c r="E29" s="3">
        <f t="shared" ref="E29:E40" si="0">IF($G$27&lt;&gt;0,$G29,$F29)</f>
        <v>21</v>
      </c>
      <c r="F29" s="3">
        <v>21</v>
      </c>
      <c r="G29" s="3">
        <v>25</v>
      </c>
    </row>
    <row r="30" spans="2:7">
      <c r="B30" s="3">
        <v>2</v>
      </c>
      <c r="C30" s="4">
        <v>40210</v>
      </c>
      <c r="D30" s="5">
        <v>149775</v>
      </c>
      <c r="E30" s="3">
        <f t="shared" si="0"/>
        <v>20</v>
      </c>
      <c r="F30" s="3">
        <v>20</v>
      </c>
      <c r="G30" s="3">
        <v>24</v>
      </c>
    </row>
    <row r="31" spans="2:7">
      <c r="B31" s="3">
        <v>3</v>
      </c>
      <c r="C31" s="4">
        <v>40238</v>
      </c>
      <c r="D31" s="5">
        <v>149775</v>
      </c>
      <c r="E31" s="3">
        <f t="shared" si="0"/>
        <v>21</v>
      </c>
      <c r="F31" s="3">
        <v>21</v>
      </c>
      <c r="G31" s="3">
        <v>25</v>
      </c>
    </row>
    <row r="32" spans="2:7">
      <c r="B32" s="3">
        <v>4</v>
      </c>
      <c r="C32" s="4">
        <v>40269</v>
      </c>
      <c r="D32" s="5">
        <v>149775</v>
      </c>
      <c r="E32" s="3">
        <f t="shared" si="0"/>
        <v>20</v>
      </c>
      <c r="F32" s="3">
        <v>20</v>
      </c>
      <c r="G32" s="3">
        <v>25</v>
      </c>
    </row>
    <row r="33" spans="2:7">
      <c r="B33" s="3">
        <v>5</v>
      </c>
      <c r="C33" s="4">
        <v>40299</v>
      </c>
      <c r="D33" s="5">
        <v>149775</v>
      </c>
      <c r="E33" s="3">
        <f t="shared" si="0"/>
        <v>22</v>
      </c>
      <c r="F33" s="3">
        <v>22</v>
      </c>
      <c r="G33" s="3">
        <v>26</v>
      </c>
    </row>
    <row r="34" spans="2:7">
      <c r="B34" s="3">
        <v>6</v>
      </c>
      <c r="C34" s="4">
        <v>40330</v>
      </c>
      <c r="D34" s="5">
        <v>149775</v>
      </c>
      <c r="E34" s="3">
        <f t="shared" si="0"/>
        <v>21</v>
      </c>
      <c r="F34" s="3">
        <v>21</v>
      </c>
      <c r="G34" s="3">
        <v>25</v>
      </c>
    </row>
    <row r="35" spans="2:7" s="100" customFormat="1">
      <c r="B35" s="97">
        <v>7</v>
      </c>
      <c r="C35" s="98">
        <v>40360</v>
      </c>
      <c r="D35" s="99">
        <v>149775</v>
      </c>
      <c r="E35" s="97">
        <f>IF($G$27&lt;&gt;0,$G35,$F35)</f>
        <v>21</v>
      </c>
      <c r="F35" s="97">
        <v>21</v>
      </c>
      <c r="G35" s="97">
        <v>26</v>
      </c>
    </row>
    <row r="36" spans="2:7">
      <c r="B36" s="3">
        <v>8</v>
      </c>
      <c r="C36" s="4">
        <v>40391</v>
      </c>
      <c r="D36" s="5">
        <v>149775</v>
      </c>
      <c r="E36" s="3">
        <f t="shared" si="0"/>
        <v>23</v>
      </c>
      <c r="F36" s="3">
        <v>23</v>
      </c>
      <c r="G36" s="3">
        <v>27</v>
      </c>
    </row>
    <row r="37" spans="2:7">
      <c r="B37" s="3">
        <v>9</v>
      </c>
      <c r="C37" s="4">
        <v>40422</v>
      </c>
      <c r="D37" s="5">
        <v>149775</v>
      </c>
      <c r="E37" s="3">
        <f t="shared" si="0"/>
        <v>20</v>
      </c>
      <c r="F37" s="3">
        <v>20</v>
      </c>
      <c r="G37" s="3">
        <v>24</v>
      </c>
    </row>
    <row r="38" spans="2:7">
      <c r="B38" s="3">
        <v>10</v>
      </c>
      <c r="C38" s="4">
        <v>40452</v>
      </c>
      <c r="D38" s="5">
        <v>149775</v>
      </c>
      <c r="E38" s="3">
        <f t="shared" si="0"/>
        <v>22</v>
      </c>
      <c r="F38" s="3">
        <v>22</v>
      </c>
      <c r="G38" s="3">
        <v>26</v>
      </c>
    </row>
    <row r="39" spans="2:7">
      <c r="B39" s="3">
        <v>11</v>
      </c>
      <c r="C39" s="4">
        <v>40483</v>
      </c>
      <c r="D39" s="5">
        <v>149775</v>
      </c>
      <c r="E39" s="3">
        <f t="shared" si="0"/>
        <v>22</v>
      </c>
      <c r="F39" s="3">
        <v>22</v>
      </c>
      <c r="G39" s="3">
        <v>26</v>
      </c>
    </row>
    <row r="40" spans="2:7">
      <c r="B40" s="60">
        <v>12</v>
      </c>
      <c r="C40" s="61">
        <v>40513</v>
      </c>
      <c r="D40" s="62">
        <v>149775</v>
      </c>
      <c r="E40" s="60">
        <f t="shared" si="0"/>
        <v>20</v>
      </c>
      <c r="F40" s="60">
        <v>20</v>
      </c>
      <c r="G40" s="60">
        <v>25</v>
      </c>
    </row>
  </sheetData>
  <sheetProtection autoFilter="0" pivotTables="0"/>
  <mergeCells count="2">
    <mergeCell ref="B27:C28"/>
    <mergeCell ref="D27:D28"/>
  </mergeCells>
  <hyperlinks>
    <hyperlink ref="F2" r:id="rId1" display="www.finex.uz/zarplata"/>
  </hyperlinks>
  <pageMargins left="0.7" right="0.7" top="0.75" bottom="0.75" header="0.3" footer="0.3"/>
  <pageSetup paperSize="9" orientation="portrait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outlinePr summaryBelow="0"/>
    <pageSetUpPr fitToPage="1"/>
  </sheetPr>
  <dimension ref="A1:AY27"/>
  <sheetViews>
    <sheetView showGridLines="0" zoomScale="130" zoomScaleNormal="130" zoomScalePageLayoutView="130" workbookViewId="0">
      <pane xSplit="7" ySplit="7" topLeftCell="H8" activePane="bottomRight" state="frozen"/>
      <selection pane="topRight" activeCell="H1" sqref="H1"/>
      <selection pane="bottomLeft" activeCell="A8" sqref="A8"/>
      <selection pane="bottomRight" activeCell="G8" sqref="G8"/>
    </sheetView>
  </sheetViews>
  <sheetFormatPr baseColWidth="10" defaultColWidth="8.83203125" defaultRowHeight="12" outlineLevelCol="1" x14ac:dyDescent="0"/>
  <cols>
    <col min="1" max="1" width="6.83203125" style="26" customWidth="1"/>
    <col min="2" max="2" width="7.1640625" style="26" customWidth="1"/>
    <col min="3" max="3" width="21" style="26" customWidth="1"/>
    <col min="4" max="4" width="12" style="26" bestFit="1" customWidth="1"/>
    <col min="5" max="5" width="8.1640625" style="26" customWidth="1"/>
    <col min="6" max="6" width="7.6640625" style="26" customWidth="1"/>
    <col min="7" max="7" width="17" style="26" customWidth="1"/>
    <col min="8" max="8" width="15.33203125" style="26" customWidth="1" outlineLevel="1"/>
    <col min="9" max="9" width="14.5" style="26" customWidth="1" outlineLevel="1"/>
    <col min="10" max="10" width="8.33203125" style="26" customWidth="1" outlineLevel="1"/>
    <col min="11" max="11" width="11.33203125" style="26" customWidth="1" outlineLevel="1"/>
    <col min="12" max="12" width="10.1640625" style="26" customWidth="1" outlineLevel="1"/>
    <col min="13" max="13" width="10.5" style="26" customWidth="1" outlineLevel="1"/>
    <col min="14" max="16" width="11.1640625" style="26" customWidth="1" outlineLevel="1"/>
    <col min="17" max="17" width="10.83203125" style="26" customWidth="1" outlineLevel="1"/>
    <col min="18" max="18" width="18.5" style="26" customWidth="1"/>
    <col min="19" max="19" width="13.83203125" style="26" customWidth="1" outlineLevel="1"/>
    <col min="20" max="20" width="10.5" style="26" customWidth="1" outlineLevel="1"/>
    <col min="21" max="21" width="10.6640625" style="26" customWidth="1" outlineLevel="1"/>
    <col min="22" max="22" width="10.5" style="26" customWidth="1" outlineLevel="1"/>
    <col min="23" max="23" width="13.6640625" style="26" customWidth="1"/>
    <col min="24" max="24" width="13.5" style="26" customWidth="1" outlineLevel="1"/>
    <col min="25" max="25" width="8.33203125" style="26" customWidth="1" outlineLevel="1"/>
    <col min="26" max="26" width="17.33203125" style="26" customWidth="1" outlineLevel="1"/>
    <col min="27" max="28" width="6.5" style="26" customWidth="1" outlineLevel="1"/>
    <col min="29" max="29" width="17.1640625" style="26" customWidth="1" outlineLevel="1"/>
    <col min="30" max="30" width="17.5" style="26" customWidth="1"/>
    <col min="31" max="31" width="16" style="26" customWidth="1"/>
    <col min="32" max="33" width="8.33203125" style="26" customWidth="1" outlineLevel="1"/>
    <col min="34" max="34" width="17.1640625" style="26" customWidth="1" outlineLevel="1"/>
    <col min="35" max="35" width="17.33203125" style="26" customWidth="1"/>
    <col min="36" max="36" width="13.6640625" style="26" customWidth="1"/>
    <col min="37" max="37" width="13.1640625" style="26" customWidth="1" outlineLevel="1"/>
    <col min="38" max="38" width="16.1640625" style="26" customWidth="1" outlineLevel="1"/>
    <col min="39" max="39" width="15.1640625" style="26" customWidth="1"/>
    <col min="40" max="40" width="15.5" style="26" customWidth="1" outlineLevel="1"/>
    <col min="41" max="41" width="14.5" style="26" customWidth="1" outlineLevel="1"/>
    <col min="42" max="42" width="15" style="26" customWidth="1" outlineLevel="1"/>
    <col min="43" max="43" width="10.6640625" style="26" customWidth="1" outlineLevel="1"/>
    <col min="44" max="44" width="10.5" style="26" customWidth="1" outlineLevel="1"/>
    <col min="45" max="45" width="10.6640625" style="26" customWidth="1" outlineLevel="1"/>
    <col min="46" max="46" width="10.5" style="26" customWidth="1" outlineLevel="1"/>
    <col min="47" max="47" width="14.6640625" style="26" customWidth="1" outlineLevel="1"/>
    <col min="48" max="48" width="16.1640625" style="26" customWidth="1"/>
    <col min="49" max="51" width="16" style="26" customWidth="1"/>
    <col min="52" max="16384" width="8.83203125" style="26"/>
  </cols>
  <sheetData>
    <row r="1" spans="1:51" s="17" customFormat="1" ht="13" thickBot="1"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</row>
    <row r="2" spans="1:51" s="19" customFormat="1" ht="14" thickTop="1" thickBot="1">
      <c r="A2" s="78" t="s">
        <v>54</v>
      </c>
      <c r="B2" s="78"/>
      <c r="C2" s="78"/>
      <c r="D2" s="78"/>
      <c r="E2" s="36">
        <f>SUM(E8:E27)</f>
        <v>21</v>
      </c>
      <c r="F2" s="36">
        <f>SUM(F8:F27)</f>
        <v>21</v>
      </c>
      <c r="G2" s="37">
        <f t="shared" ref="G2:AY2" si="0">SUM(G8:G27)</f>
        <v>974553.57000000007</v>
      </c>
      <c r="H2" s="38">
        <f t="shared" si="0"/>
        <v>375000</v>
      </c>
      <c r="I2" s="38">
        <f t="shared" si="0"/>
        <v>0</v>
      </c>
      <c r="J2" s="38">
        <f t="shared" si="0"/>
        <v>0</v>
      </c>
      <c r="K2" s="38">
        <f t="shared" si="0"/>
        <v>0</v>
      </c>
      <c r="L2" s="38">
        <f t="shared" si="0"/>
        <v>0</v>
      </c>
      <c r="M2" s="38">
        <f t="shared" si="0"/>
        <v>0</v>
      </c>
      <c r="N2" s="38">
        <f t="shared" si="0"/>
        <v>0</v>
      </c>
      <c r="O2" s="38">
        <f t="shared" si="0"/>
        <v>0</v>
      </c>
      <c r="P2" s="38">
        <f t="shared" si="0"/>
        <v>0</v>
      </c>
      <c r="Q2" s="38">
        <f t="shared" si="0"/>
        <v>0</v>
      </c>
      <c r="R2" s="38">
        <f t="shared" si="0"/>
        <v>375000</v>
      </c>
      <c r="S2" s="38">
        <f t="shared" si="0"/>
        <v>0</v>
      </c>
      <c r="T2" s="38">
        <f t="shared" si="0"/>
        <v>0</v>
      </c>
      <c r="U2" s="38">
        <f t="shared" si="0"/>
        <v>0</v>
      </c>
      <c r="V2" s="38">
        <f t="shared" si="0"/>
        <v>0</v>
      </c>
      <c r="W2" s="38">
        <f t="shared" si="0"/>
        <v>0</v>
      </c>
      <c r="X2" s="38">
        <f t="shared" si="0"/>
        <v>0</v>
      </c>
      <c r="Y2" s="38">
        <f t="shared" si="0"/>
        <v>0</v>
      </c>
      <c r="Z2" s="38">
        <f t="shared" si="0"/>
        <v>375000</v>
      </c>
      <c r="AA2" s="38">
        <f t="shared" si="0"/>
        <v>0</v>
      </c>
      <c r="AB2" s="38">
        <f t="shared" si="0"/>
        <v>0</v>
      </c>
      <c r="AC2" s="38">
        <f t="shared" si="0"/>
        <v>16891.88</v>
      </c>
      <c r="AD2" s="38">
        <f t="shared" si="0"/>
        <v>16891.88</v>
      </c>
      <c r="AE2" s="38">
        <f t="shared" si="0"/>
        <v>14639.630000000001</v>
      </c>
      <c r="AF2" s="38">
        <f t="shared" si="0"/>
        <v>0</v>
      </c>
      <c r="AG2" s="38">
        <f t="shared" si="0"/>
        <v>0</v>
      </c>
      <c r="AH2" s="38">
        <f t="shared" si="0"/>
        <v>2252.25</v>
      </c>
      <c r="AI2" s="38">
        <f t="shared" si="0"/>
        <v>2252.25</v>
      </c>
      <c r="AJ2" s="38">
        <f t="shared" si="0"/>
        <v>30000</v>
      </c>
      <c r="AK2" s="38">
        <f t="shared" si="0"/>
        <v>97353.75</v>
      </c>
      <c r="AL2" s="38">
        <f t="shared" si="0"/>
        <v>56250</v>
      </c>
      <c r="AM2" s="38">
        <f t="shared" si="0"/>
        <v>97353.75</v>
      </c>
      <c r="AN2" s="38">
        <f t="shared" si="0"/>
        <v>0</v>
      </c>
      <c r="AO2" s="38">
        <f t="shared" si="0"/>
        <v>974553.57000000007</v>
      </c>
      <c r="AP2" s="38">
        <f t="shared" si="0"/>
        <v>0</v>
      </c>
      <c r="AQ2" s="38">
        <f t="shared" si="0"/>
        <v>0</v>
      </c>
      <c r="AR2" s="38">
        <f t="shared" si="0"/>
        <v>0</v>
      </c>
      <c r="AS2" s="38">
        <f t="shared" si="0"/>
        <v>0</v>
      </c>
      <c r="AT2" s="38">
        <f t="shared" si="0"/>
        <v>0</v>
      </c>
      <c r="AU2" s="38">
        <f t="shared" si="0"/>
        <v>0</v>
      </c>
      <c r="AV2" s="38">
        <f t="shared" si="0"/>
        <v>974553.57000000007</v>
      </c>
      <c r="AW2" s="38">
        <f t="shared" si="0"/>
        <v>328108.12000000011</v>
      </c>
      <c r="AX2" s="38">
        <f t="shared" si="0"/>
        <v>0</v>
      </c>
      <c r="AY2" s="38">
        <f t="shared" si="0"/>
        <v>328108.12000000011</v>
      </c>
    </row>
    <row r="3" spans="1:51" s="21" customFormat="1" ht="13" thickTop="1">
      <c r="A3" s="82"/>
      <c r="B3" s="82"/>
      <c r="C3" s="82"/>
      <c r="D3" s="82"/>
      <c r="E3" s="20"/>
      <c r="F3" s="20"/>
      <c r="H3" s="22"/>
      <c r="I3" s="22"/>
      <c r="J3" s="22"/>
      <c r="K3" s="22"/>
      <c r="L3" s="22"/>
      <c r="M3" s="22"/>
      <c r="N3" s="22"/>
      <c r="O3" s="22"/>
      <c r="P3" s="22"/>
      <c r="Q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3"/>
      <c r="AL3" s="23"/>
      <c r="AN3" s="22"/>
      <c r="AO3" s="22"/>
      <c r="AW3" s="24"/>
      <c r="AX3" s="24"/>
      <c r="AY3" s="24"/>
    </row>
    <row r="4" spans="1:51" s="25" customFormat="1" ht="12.75" customHeight="1">
      <c r="A4" s="83" t="s">
        <v>3</v>
      </c>
      <c r="B4" s="83"/>
      <c r="C4" s="83"/>
      <c r="D4" s="83"/>
      <c r="E4" s="34" t="s">
        <v>4</v>
      </c>
      <c r="F4" s="34" t="s">
        <v>5</v>
      </c>
      <c r="G4" s="76" t="s">
        <v>63</v>
      </c>
      <c r="H4" s="81" t="s">
        <v>31</v>
      </c>
      <c r="I4" s="81"/>
      <c r="J4" s="81"/>
      <c r="K4" s="81"/>
      <c r="L4" s="81"/>
      <c r="M4" s="81"/>
      <c r="N4" s="81"/>
      <c r="O4" s="81"/>
      <c r="P4" s="81"/>
      <c r="Q4" s="81"/>
      <c r="R4" s="43"/>
      <c r="S4" s="44" t="s">
        <v>6</v>
      </c>
      <c r="T4" s="44" t="s">
        <v>29</v>
      </c>
      <c r="U4" s="44" t="s">
        <v>18</v>
      </c>
      <c r="V4" s="44" t="s">
        <v>18</v>
      </c>
      <c r="W4" s="43"/>
      <c r="X4" s="76" t="s">
        <v>65</v>
      </c>
      <c r="Y4" s="76"/>
      <c r="Z4" s="76"/>
      <c r="AA4" s="93" t="s">
        <v>6</v>
      </c>
      <c r="AB4" s="93"/>
      <c r="AC4" s="93"/>
      <c r="AD4" s="93"/>
      <c r="AE4" s="93"/>
      <c r="AF4" s="93" t="s">
        <v>10</v>
      </c>
      <c r="AG4" s="93"/>
      <c r="AH4" s="93"/>
      <c r="AI4" s="93"/>
      <c r="AJ4" s="45" t="s">
        <v>34</v>
      </c>
      <c r="AK4" s="76" t="s">
        <v>9</v>
      </c>
      <c r="AL4" s="76"/>
      <c r="AM4" s="76"/>
      <c r="AN4" s="45" t="s">
        <v>33</v>
      </c>
      <c r="AO4" s="45" t="s">
        <v>32</v>
      </c>
      <c r="AP4" s="45" t="s">
        <v>32</v>
      </c>
      <c r="AQ4" s="46"/>
      <c r="AR4" s="46"/>
      <c r="AS4" s="45" t="s">
        <v>32</v>
      </c>
      <c r="AT4" s="46"/>
      <c r="AU4" s="46"/>
      <c r="AV4" s="43"/>
      <c r="AW4" s="90" t="s">
        <v>62</v>
      </c>
      <c r="AX4" s="35" t="s">
        <v>33</v>
      </c>
      <c r="AY4" s="35" t="s">
        <v>32</v>
      </c>
    </row>
    <row r="5" spans="1:51" s="25" customFormat="1" ht="12.75" customHeight="1">
      <c r="A5" s="74" t="str">
        <f>+Настройки!$F$15</f>
        <v>SAVDO PLYUS MINUS OOO</v>
      </c>
      <c r="B5" s="74"/>
      <c r="C5" s="74"/>
      <c r="D5" s="74"/>
      <c r="E5" s="63">
        <v>1</v>
      </c>
      <c r="F5" s="64">
        <f>+Настройки!$F$16</f>
        <v>2017</v>
      </c>
      <c r="G5" s="76"/>
      <c r="H5" s="80" t="s">
        <v>21</v>
      </c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96" t="s">
        <v>14</v>
      </c>
      <c r="Y5" s="96"/>
      <c r="Z5" s="96"/>
      <c r="AA5" s="96"/>
      <c r="AB5" s="96"/>
      <c r="AC5" s="96"/>
      <c r="AD5" s="96"/>
      <c r="AE5" s="96"/>
      <c r="AF5" s="96"/>
      <c r="AG5" s="96"/>
      <c r="AH5" s="96"/>
      <c r="AI5" s="96"/>
      <c r="AJ5" s="96"/>
      <c r="AK5" s="96"/>
      <c r="AL5" s="96"/>
      <c r="AM5" s="96"/>
      <c r="AN5" s="86" t="s">
        <v>22</v>
      </c>
      <c r="AO5" s="86"/>
      <c r="AP5" s="86"/>
      <c r="AQ5" s="86"/>
      <c r="AR5" s="86"/>
      <c r="AS5" s="86"/>
      <c r="AT5" s="86"/>
      <c r="AU5" s="86"/>
      <c r="AV5" s="86"/>
      <c r="AW5" s="91"/>
      <c r="AX5" s="87" t="s">
        <v>64</v>
      </c>
      <c r="AY5" s="87"/>
    </row>
    <row r="6" spans="1:51" ht="25.5" customHeight="1">
      <c r="A6" s="72" t="s">
        <v>0</v>
      </c>
      <c r="B6" s="75" t="s">
        <v>66</v>
      </c>
      <c r="C6" s="69" t="s">
        <v>27</v>
      </c>
      <c r="D6" s="69" t="s">
        <v>2</v>
      </c>
      <c r="E6" s="70" t="s">
        <v>52</v>
      </c>
      <c r="F6" s="70" t="s">
        <v>53</v>
      </c>
      <c r="G6" s="76"/>
      <c r="H6" s="73" t="s">
        <v>16</v>
      </c>
      <c r="I6" s="73" t="s">
        <v>51</v>
      </c>
      <c r="J6" s="73" t="s">
        <v>50</v>
      </c>
      <c r="K6" s="79" t="s">
        <v>61</v>
      </c>
      <c r="L6" s="79"/>
      <c r="M6" s="79"/>
      <c r="N6" s="79"/>
      <c r="O6" s="79"/>
      <c r="P6" s="79"/>
      <c r="Q6" s="79"/>
      <c r="R6" s="77" t="s">
        <v>41</v>
      </c>
      <c r="S6" s="70" t="s">
        <v>28</v>
      </c>
      <c r="T6" s="73" t="s">
        <v>42</v>
      </c>
      <c r="U6" s="73" t="s">
        <v>19</v>
      </c>
      <c r="V6" s="73" t="s">
        <v>13</v>
      </c>
      <c r="W6" s="77" t="s">
        <v>20</v>
      </c>
      <c r="X6" s="71" t="s">
        <v>43</v>
      </c>
      <c r="Y6" s="71" t="s">
        <v>44</v>
      </c>
      <c r="Z6" s="77" t="s">
        <v>25</v>
      </c>
      <c r="AA6" s="71" t="s">
        <v>43</v>
      </c>
      <c r="AB6" s="71" t="s">
        <v>44</v>
      </c>
      <c r="AC6" s="71" t="s">
        <v>45</v>
      </c>
      <c r="AD6" s="77" t="s">
        <v>23</v>
      </c>
      <c r="AE6" s="94" t="s">
        <v>24</v>
      </c>
      <c r="AF6" s="71" t="s">
        <v>43</v>
      </c>
      <c r="AG6" s="71" t="s">
        <v>46</v>
      </c>
      <c r="AH6" s="71" t="s">
        <v>45</v>
      </c>
      <c r="AI6" s="94" t="s">
        <v>23</v>
      </c>
      <c r="AJ6" s="77" t="s">
        <v>23</v>
      </c>
      <c r="AK6" s="70" t="s">
        <v>11</v>
      </c>
      <c r="AL6" s="70" t="s">
        <v>30</v>
      </c>
      <c r="AM6" s="95" t="s">
        <v>23</v>
      </c>
      <c r="AN6" s="89" t="s">
        <v>1</v>
      </c>
      <c r="AO6" s="89" t="s">
        <v>1</v>
      </c>
      <c r="AP6" s="89" t="s">
        <v>15</v>
      </c>
      <c r="AQ6" s="70" t="s">
        <v>47</v>
      </c>
      <c r="AR6" s="73" t="s">
        <v>48</v>
      </c>
      <c r="AS6" s="73" t="s">
        <v>49</v>
      </c>
      <c r="AT6" s="73" t="s">
        <v>12</v>
      </c>
      <c r="AU6" s="73" t="s">
        <v>68</v>
      </c>
      <c r="AV6" s="88" t="s">
        <v>26</v>
      </c>
      <c r="AW6" s="91"/>
      <c r="AX6" s="84">
        <v>0</v>
      </c>
      <c r="AY6" s="84">
        <v>1</v>
      </c>
    </row>
    <row r="7" spans="1:51" ht="80.25" customHeight="1">
      <c r="A7" s="72"/>
      <c r="B7" s="75"/>
      <c r="C7" s="69"/>
      <c r="D7" s="69"/>
      <c r="E7" s="70"/>
      <c r="F7" s="70"/>
      <c r="G7" s="76"/>
      <c r="H7" s="73"/>
      <c r="I7" s="73"/>
      <c r="J7" s="73"/>
      <c r="K7" s="39" t="s">
        <v>37</v>
      </c>
      <c r="L7" s="39" t="s">
        <v>36</v>
      </c>
      <c r="M7" s="39" t="s">
        <v>35</v>
      </c>
      <c r="N7" s="39" t="s">
        <v>38</v>
      </c>
      <c r="O7" s="39" t="s">
        <v>39</v>
      </c>
      <c r="P7" s="39" t="s">
        <v>40</v>
      </c>
      <c r="Q7" s="39" t="s">
        <v>17</v>
      </c>
      <c r="R7" s="77"/>
      <c r="S7" s="70"/>
      <c r="T7" s="73"/>
      <c r="U7" s="73"/>
      <c r="V7" s="73"/>
      <c r="W7" s="77"/>
      <c r="X7" s="71"/>
      <c r="Y7" s="71"/>
      <c r="Z7" s="77"/>
      <c r="AA7" s="71"/>
      <c r="AB7" s="71"/>
      <c r="AC7" s="71"/>
      <c r="AD7" s="77"/>
      <c r="AE7" s="94"/>
      <c r="AF7" s="71"/>
      <c r="AG7" s="71"/>
      <c r="AH7" s="71"/>
      <c r="AI7" s="94"/>
      <c r="AJ7" s="77"/>
      <c r="AK7" s="70"/>
      <c r="AL7" s="70"/>
      <c r="AM7" s="95"/>
      <c r="AN7" s="89"/>
      <c r="AO7" s="89"/>
      <c r="AP7" s="89"/>
      <c r="AQ7" s="70"/>
      <c r="AR7" s="73"/>
      <c r="AS7" s="73"/>
      <c r="AT7" s="73"/>
      <c r="AU7" s="73"/>
      <c r="AV7" s="88"/>
      <c r="AW7" s="92"/>
      <c r="AX7" s="85"/>
      <c r="AY7" s="85"/>
    </row>
    <row r="8" spans="1:51" s="33" customFormat="1">
      <c r="A8" s="27">
        <f>IF(LEN(C8)&gt;1,1,"")</f>
        <v>1</v>
      </c>
      <c r="B8" s="40">
        <v>1</v>
      </c>
      <c r="C8" s="41" t="s">
        <v>70</v>
      </c>
      <c r="D8" s="40">
        <v>375000</v>
      </c>
      <c r="E8" s="28">
        <f t="shared" ref="E8:E13" si="1">+F8</f>
        <v>21</v>
      </c>
      <c r="F8" s="29">
        <f>IF($B8&gt;0,(SUMIFS(Настройки!$E$29:$E$40,Настройки!$B$29:$B$40,$E$5)),0)</f>
        <v>21</v>
      </c>
      <c r="G8" s="42">
        <v>974553.57000000007</v>
      </c>
      <c r="H8" s="30">
        <f>ROUND(IF($F8&gt;0,$D8/$F8*$E8-$T8,0),2)</f>
        <v>375000</v>
      </c>
      <c r="I8" s="42">
        <v>0</v>
      </c>
      <c r="J8" s="42">
        <v>0</v>
      </c>
      <c r="K8" s="42">
        <v>0</v>
      </c>
      <c r="L8" s="42">
        <v>0</v>
      </c>
      <c r="M8" s="42">
        <v>0</v>
      </c>
      <c r="N8" s="42">
        <v>0</v>
      </c>
      <c r="O8" s="42">
        <v>0</v>
      </c>
      <c r="P8" s="42">
        <v>0</v>
      </c>
      <c r="Q8" s="31">
        <f>ROUND($P8/25.4*$O8,2)</f>
        <v>0</v>
      </c>
      <c r="R8" s="32">
        <f>H8+I8+J8+Q8</f>
        <v>375000</v>
      </c>
      <c r="S8" s="42">
        <v>0</v>
      </c>
      <c r="T8" s="42">
        <v>0</v>
      </c>
      <c r="U8" s="42">
        <v>0</v>
      </c>
      <c r="V8" s="42">
        <v>0</v>
      </c>
      <c r="W8" s="32">
        <f t="shared" ref="W8:W27" si="2">SUM(S8:V8)</f>
        <v>0</v>
      </c>
      <c r="X8" s="30">
        <v>0</v>
      </c>
      <c r="Y8" s="42">
        <v>0</v>
      </c>
      <c r="Z8" s="32">
        <f t="shared" ref="Z8:Z27" si="3">+R8+S8+Y8+X8</f>
        <v>375000</v>
      </c>
      <c r="AA8" s="30">
        <v>0</v>
      </c>
      <c r="AB8" s="42">
        <v>0</v>
      </c>
      <c r="AC8" s="30">
        <f t="shared" ref="AC8:AC27" si="4">ROUND(IF($B8=1,(IF($Z8&gt;Мрзп*$E$5*Предел3,(((($Z8)-(Мрзп*$E$5*Предел3))*Ставка4)+((Мрзп*$E$5*Предел2)*Ставка3))+(((Мрзп*$E$5*Предел2)-Мрзп*$E$5)*Ставка2),IF($Z8&gt;Мрзп*$E$5*Предел2,(((($Z8)-(Мрзп*$E$5*Предел2))*Ставка3)+(((Мрзп*$E$5*Предел2)-Мрзп*$E$5)*Ставка2)),IF($Z8&gt;Мрзп*$E$5,(($Z8-Мрзп*$E$5)*Ставка2),IF($Z8=0,0))))),IF($B8=2,(($Z8)*Ставка4),$AA8+$AB8)),2)</f>
        <v>16891.88</v>
      </c>
      <c r="AD8" s="30">
        <f>+AC8-AA8-AB8</f>
        <v>16891.88</v>
      </c>
      <c r="AE8" s="32">
        <f>+AD8-AI8</f>
        <v>14639.630000000001</v>
      </c>
      <c r="AF8" s="30">
        <v>0</v>
      </c>
      <c r="AG8" s="42">
        <v>0</v>
      </c>
      <c r="AH8" s="30">
        <f t="shared" ref="AH8:AH27" si="5">ROUND(IF($B8=1,IF($Z8&gt;Мрзп*$E$5,(($Z8-Мрзп*$E$5)*СтавкаИнпс),IF($Z8=0,0)),IF($B8=2,(($Z8)*СтавкаИнпс),0)),2)</f>
        <v>2252.25</v>
      </c>
      <c r="AI8" s="32">
        <f t="shared" ref="AI8:AI27" si="6">IF(B8=0,0,AH8-AG8-AF8)</f>
        <v>2252.25</v>
      </c>
      <c r="AJ8" s="32">
        <f t="shared" ref="AJ8:AJ27" si="7">ROUND(($R8+$T8)*СтавкаСвгпф,2)</f>
        <v>30000</v>
      </c>
      <c r="AK8" s="30">
        <f>IF($F8&gt;0,E8/F8*(SUMIFS(Настройки!$D$29:$D$40,Настройки!$B$29:$B$40,$E$5))*0.65,0)</f>
        <v>97353.75</v>
      </c>
      <c r="AL8" s="30">
        <f t="shared" ref="AL8:AL27" si="8">ROUND(($R8+$T8)*СтавкаЕсп,2)</f>
        <v>56250</v>
      </c>
      <c r="AM8" s="32">
        <f>IF($AK$2&lt;=$AL$2,$AL8,$AK8)</f>
        <v>97353.75</v>
      </c>
      <c r="AN8" s="42">
        <v>0</v>
      </c>
      <c r="AO8" s="42">
        <f t="shared" ref="AO8:AO27" si="9">+G8</f>
        <v>974553.57000000007</v>
      </c>
      <c r="AP8" s="42">
        <v>0</v>
      </c>
      <c r="AQ8" s="42">
        <v>0</v>
      </c>
      <c r="AR8" s="42"/>
      <c r="AS8" s="42">
        <v>0</v>
      </c>
      <c r="AT8" s="42">
        <v>0</v>
      </c>
      <c r="AU8" s="42">
        <v>0</v>
      </c>
      <c r="AV8" s="30">
        <f t="shared" ref="AV8:AV27" si="10">SUM(AN8:AU8)</f>
        <v>974553.57000000007</v>
      </c>
      <c r="AW8" s="30">
        <f t="shared" ref="AW8:AW27" si="11">+G8+R8+W8-AE8-AI8-AJ8-AV8</f>
        <v>328108.12000000011</v>
      </c>
      <c r="AX8" s="42">
        <f t="shared" ref="AX8:AX27" si="12">+AW8-AY8</f>
        <v>0</v>
      </c>
      <c r="AY8" s="42">
        <f>+AW8</f>
        <v>328108.12000000011</v>
      </c>
    </row>
    <row r="9" spans="1:51" s="33" customFormat="1">
      <c r="A9" s="27">
        <f>IF(LEN(C9)&gt;1,MAX($A$8:A8)+1,0)</f>
        <v>0</v>
      </c>
      <c r="B9" s="40"/>
      <c r="C9" s="41"/>
      <c r="D9" s="40">
        <v>0</v>
      </c>
      <c r="E9" s="28">
        <f t="shared" si="1"/>
        <v>0</v>
      </c>
      <c r="F9" s="29">
        <f>IF($B9&gt;0,(SUMIFS(Настройки!$E$29:$E$40,Настройки!$B$29:$B$40,$E$5)),0)</f>
        <v>0</v>
      </c>
      <c r="G9" s="42">
        <v>0</v>
      </c>
      <c r="H9" s="30">
        <f t="shared" ref="H9:H27" si="13">ROUND(IF($F9&gt;0,$D9/$F9*$E9-$T9,0),2)</f>
        <v>0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2">
        <v>0</v>
      </c>
      <c r="O9" s="42">
        <v>0</v>
      </c>
      <c r="P9" s="42">
        <v>0</v>
      </c>
      <c r="Q9" s="31">
        <f t="shared" ref="Q9:Q27" si="14">ROUND($P9/25.4*$O9,2)</f>
        <v>0</v>
      </c>
      <c r="R9" s="32">
        <f>+H9+I9+J9+Q9</f>
        <v>0</v>
      </c>
      <c r="S9" s="42">
        <v>0</v>
      </c>
      <c r="T9" s="42">
        <v>0</v>
      </c>
      <c r="U9" s="42">
        <v>0</v>
      </c>
      <c r="V9" s="42">
        <v>0</v>
      </c>
      <c r="W9" s="32">
        <f t="shared" si="2"/>
        <v>0</v>
      </c>
      <c r="X9" s="30">
        <v>0</v>
      </c>
      <c r="Y9" s="42">
        <v>0</v>
      </c>
      <c r="Z9" s="32">
        <f t="shared" si="3"/>
        <v>0</v>
      </c>
      <c r="AA9" s="30">
        <v>0</v>
      </c>
      <c r="AB9" s="42">
        <v>0</v>
      </c>
      <c r="AC9" s="30">
        <f t="shared" si="4"/>
        <v>0</v>
      </c>
      <c r="AD9" s="30">
        <f>+AC9-AA9-AB9</f>
        <v>0</v>
      </c>
      <c r="AE9" s="32">
        <f>+AD9-AI9</f>
        <v>0</v>
      </c>
      <c r="AF9" s="30">
        <v>0</v>
      </c>
      <c r="AG9" s="42">
        <v>0</v>
      </c>
      <c r="AH9" s="30">
        <f t="shared" si="5"/>
        <v>0</v>
      </c>
      <c r="AI9" s="32">
        <f t="shared" si="6"/>
        <v>0</v>
      </c>
      <c r="AJ9" s="32">
        <f t="shared" si="7"/>
        <v>0</v>
      </c>
      <c r="AK9" s="30">
        <f>IF($F9&gt;0,E9/F9*(SUMIFS(Настройки!$D$29:$D$40,Настройки!$B$29:$B$40,$E$5))*0.65,0)</f>
        <v>0</v>
      </c>
      <c r="AL9" s="30">
        <f t="shared" si="8"/>
        <v>0</v>
      </c>
      <c r="AM9" s="32">
        <f t="shared" ref="AM9:AM27" si="15">IF($AK$2&lt;=$AL$2,$AL9,$AK9)</f>
        <v>0</v>
      </c>
      <c r="AN9" s="42">
        <v>0</v>
      </c>
      <c r="AO9" s="42">
        <f t="shared" si="9"/>
        <v>0</v>
      </c>
      <c r="AP9" s="42">
        <v>0</v>
      </c>
      <c r="AQ9" s="42">
        <v>0</v>
      </c>
      <c r="AR9" s="42">
        <v>0</v>
      </c>
      <c r="AS9" s="42">
        <v>0</v>
      </c>
      <c r="AT9" s="42">
        <v>0</v>
      </c>
      <c r="AU9" s="42">
        <v>0</v>
      </c>
      <c r="AV9" s="30">
        <f t="shared" si="10"/>
        <v>0</v>
      </c>
      <c r="AW9" s="30">
        <f t="shared" si="11"/>
        <v>0</v>
      </c>
      <c r="AX9" s="42">
        <f t="shared" si="12"/>
        <v>0</v>
      </c>
      <c r="AY9" s="42">
        <f>+AW9</f>
        <v>0</v>
      </c>
    </row>
    <row r="10" spans="1:51" s="33" customFormat="1">
      <c r="A10" s="27">
        <f>IF(LEN(C10)&gt;1,MAX($A$8:A9)+1,0)</f>
        <v>0</v>
      </c>
      <c r="B10" s="40"/>
      <c r="C10" s="41"/>
      <c r="D10" s="40">
        <v>0</v>
      </c>
      <c r="E10" s="28">
        <f t="shared" si="1"/>
        <v>0</v>
      </c>
      <c r="F10" s="29">
        <f>IF($B10&gt;0,(SUMIFS(Настройки!$E$29:$E$40,Настройки!$B$29:$B$40,$E$5)),0)</f>
        <v>0</v>
      </c>
      <c r="G10" s="42">
        <v>0</v>
      </c>
      <c r="H10" s="30">
        <f t="shared" si="13"/>
        <v>0</v>
      </c>
      <c r="I10" s="42">
        <v>0</v>
      </c>
      <c r="J10" s="42">
        <v>0</v>
      </c>
      <c r="K10" s="42">
        <v>0</v>
      </c>
      <c r="L10" s="42">
        <v>0</v>
      </c>
      <c r="M10" s="42">
        <v>0</v>
      </c>
      <c r="N10" s="42">
        <v>0</v>
      </c>
      <c r="O10" s="42">
        <v>0</v>
      </c>
      <c r="P10" s="42">
        <v>0</v>
      </c>
      <c r="Q10" s="31">
        <f t="shared" si="14"/>
        <v>0</v>
      </c>
      <c r="R10" s="32">
        <f>+H10+I10+J10+Q10</f>
        <v>0</v>
      </c>
      <c r="S10" s="42">
        <v>0</v>
      </c>
      <c r="T10" s="42">
        <v>0</v>
      </c>
      <c r="U10" s="42">
        <v>0</v>
      </c>
      <c r="V10" s="42">
        <v>0</v>
      </c>
      <c r="W10" s="32">
        <f t="shared" si="2"/>
        <v>0</v>
      </c>
      <c r="X10" s="30">
        <v>0</v>
      </c>
      <c r="Y10" s="42">
        <v>0</v>
      </c>
      <c r="Z10" s="32">
        <f t="shared" si="3"/>
        <v>0</v>
      </c>
      <c r="AA10" s="30">
        <v>0</v>
      </c>
      <c r="AB10" s="42">
        <v>0</v>
      </c>
      <c r="AC10" s="30">
        <f t="shared" si="4"/>
        <v>0</v>
      </c>
      <c r="AD10" s="30">
        <f>+AC10-AA10-AB10</f>
        <v>0</v>
      </c>
      <c r="AE10" s="32">
        <f>+AD10-AI10</f>
        <v>0</v>
      </c>
      <c r="AF10" s="30">
        <v>0</v>
      </c>
      <c r="AG10" s="42">
        <v>0</v>
      </c>
      <c r="AH10" s="30">
        <f t="shared" si="5"/>
        <v>0</v>
      </c>
      <c r="AI10" s="32">
        <f t="shared" si="6"/>
        <v>0</v>
      </c>
      <c r="AJ10" s="32">
        <f t="shared" si="7"/>
        <v>0</v>
      </c>
      <c r="AK10" s="30">
        <f>IF($F10&gt;0,E10/F10*(SUMIFS(Настройки!$D$29:$D$40,Настройки!$B$29:$B$40,$E$5))*0.65,0)</f>
        <v>0</v>
      </c>
      <c r="AL10" s="30">
        <f t="shared" si="8"/>
        <v>0</v>
      </c>
      <c r="AM10" s="32">
        <f t="shared" si="15"/>
        <v>0</v>
      </c>
      <c r="AN10" s="42">
        <v>0</v>
      </c>
      <c r="AO10" s="42">
        <f t="shared" si="9"/>
        <v>0</v>
      </c>
      <c r="AP10" s="42">
        <v>0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30">
        <f t="shared" si="10"/>
        <v>0</v>
      </c>
      <c r="AW10" s="30">
        <f t="shared" si="11"/>
        <v>0</v>
      </c>
      <c r="AX10" s="42">
        <f t="shared" si="12"/>
        <v>0</v>
      </c>
      <c r="AY10" s="42">
        <f>+AW10</f>
        <v>0</v>
      </c>
    </row>
    <row r="11" spans="1:51" s="33" customFormat="1">
      <c r="A11" s="27">
        <f>IF(LEN(C11)&gt;1,MAX($A$8:A10)+1,0)</f>
        <v>0</v>
      </c>
      <c r="B11" s="40"/>
      <c r="C11" s="41"/>
      <c r="D11" s="40">
        <v>0</v>
      </c>
      <c r="E11" s="28">
        <f t="shared" si="1"/>
        <v>0</v>
      </c>
      <c r="F11" s="29">
        <f>IF($B11&gt;0,(SUMIFS(Настройки!$E$29:$E$40,Настройки!$B$29:$B$40,$E$5)),0)</f>
        <v>0</v>
      </c>
      <c r="G11" s="42">
        <v>0</v>
      </c>
      <c r="H11" s="30">
        <f t="shared" si="13"/>
        <v>0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31">
        <f t="shared" si="14"/>
        <v>0</v>
      </c>
      <c r="R11" s="32">
        <f t="shared" ref="R11:R27" si="16">+H11+I11+J11+Q11</f>
        <v>0</v>
      </c>
      <c r="S11" s="42">
        <v>0</v>
      </c>
      <c r="T11" s="42">
        <v>0</v>
      </c>
      <c r="U11" s="42">
        <v>0</v>
      </c>
      <c r="V11" s="42">
        <v>0</v>
      </c>
      <c r="W11" s="32">
        <f t="shared" si="2"/>
        <v>0</v>
      </c>
      <c r="X11" s="30">
        <v>0</v>
      </c>
      <c r="Y11" s="42">
        <v>0</v>
      </c>
      <c r="Z11" s="32">
        <f t="shared" si="3"/>
        <v>0</v>
      </c>
      <c r="AA11" s="30">
        <v>0</v>
      </c>
      <c r="AB11" s="42">
        <v>0</v>
      </c>
      <c r="AC11" s="30">
        <f t="shared" si="4"/>
        <v>0</v>
      </c>
      <c r="AD11" s="30">
        <f t="shared" ref="AD11:AD27" si="17">+AC11-AA11-AB11</f>
        <v>0</v>
      </c>
      <c r="AE11" s="32">
        <f t="shared" ref="AE11:AE27" si="18">+AD11-AI11</f>
        <v>0</v>
      </c>
      <c r="AF11" s="30">
        <v>0</v>
      </c>
      <c r="AG11" s="42">
        <v>0</v>
      </c>
      <c r="AH11" s="30">
        <f t="shared" si="5"/>
        <v>0</v>
      </c>
      <c r="AI11" s="32">
        <f t="shared" si="6"/>
        <v>0</v>
      </c>
      <c r="AJ11" s="32">
        <f t="shared" si="7"/>
        <v>0</v>
      </c>
      <c r="AK11" s="30">
        <f>IF($F11&gt;0,E11/F11*(SUMIFS(Настройки!$D$29:$D$40,Настройки!$B$29:$B$40,$E$5))*0.65,0)</f>
        <v>0</v>
      </c>
      <c r="AL11" s="30">
        <f t="shared" si="8"/>
        <v>0</v>
      </c>
      <c r="AM11" s="32">
        <f t="shared" si="15"/>
        <v>0</v>
      </c>
      <c r="AN11" s="42">
        <v>0</v>
      </c>
      <c r="AO11" s="42">
        <f t="shared" si="9"/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30">
        <f t="shared" si="10"/>
        <v>0</v>
      </c>
      <c r="AW11" s="30">
        <f t="shared" si="11"/>
        <v>0</v>
      </c>
      <c r="AX11" s="42">
        <f t="shared" si="12"/>
        <v>0</v>
      </c>
      <c r="AY11" s="42">
        <f t="shared" ref="AY11:AY27" si="19">+AW11</f>
        <v>0</v>
      </c>
    </row>
    <row r="12" spans="1:51" s="33" customFormat="1">
      <c r="A12" s="27">
        <f>IF(LEN(C12)&gt;1,MAX($A$8:A11)+1,0)</f>
        <v>0</v>
      </c>
      <c r="B12" s="40"/>
      <c r="C12" s="41"/>
      <c r="D12" s="40">
        <v>0</v>
      </c>
      <c r="E12" s="28">
        <f t="shared" si="1"/>
        <v>0</v>
      </c>
      <c r="F12" s="29">
        <f>IF($B12&gt;0,(SUMIFS(Настройки!$E$29:$E$40,Настройки!$B$29:$B$40,$E$5)),0)</f>
        <v>0</v>
      </c>
      <c r="G12" s="42">
        <v>0</v>
      </c>
      <c r="H12" s="30">
        <f t="shared" si="13"/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31">
        <f t="shared" si="14"/>
        <v>0</v>
      </c>
      <c r="R12" s="32">
        <f t="shared" si="16"/>
        <v>0</v>
      </c>
      <c r="S12" s="42">
        <v>0</v>
      </c>
      <c r="T12" s="42">
        <v>0</v>
      </c>
      <c r="U12" s="42">
        <v>0</v>
      </c>
      <c r="V12" s="42">
        <v>0</v>
      </c>
      <c r="W12" s="32">
        <f t="shared" si="2"/>
        <v>0</v>
      </c>
      <c r="X12" s="30">
        <v>0</v>
      </c>
      <c r="Y12" s="42">
        <v>0</v>
      </c>
      <c r="Z12" s="32">
        <f t="shared" si="3"/>
        <v>0</v>
      </c>
      <c r="AA12" s="30">
        <v>0</v>
      </c>
      <c r="AB12" s="42">
        <v>0</v>
      </c>
      <c r="AC12" s="30">
        <f t="shared" si="4"/>
        <v>0</v>
      </c>
      <c r="AD12" s="30">
        <f t="shared" si="17"/>
        <v>0</v>
      </c>
      <c r="AE12" s="32">
        <f t="shared" si="18"/>
        <v>0</v>
      </c>
      <c r="AF12" s="30">
        <v>0</v>
      </c>
      <c r="AG12" s="42">
        <v>0</v>
      </c>
      <c r="AH12" s="30">
        <f t="shared" si="5"/>
        <v>0</v>
      </c>
      <c r="AI12" s="32">
        <f t="shared" si="6"/>
        <v>0</v>
      </c>
      <c r="AJ12" s="32">
        <f t="shared" si="7"/>
        <v>0</v>
      </c>
      <c r="AK12" s="30">
        <f>IF($F12&gt;0,E12/F12*(SUMIFS(Настройки!$D$29:$D$40,Настройки!$B$29:$B$40,$E$5))*0.65,0)</f>
        <v>0</v>
      </c>
      <c r="AL12" s="30">
        <f t="shared" si="8"/>
        <v>0</v>
      </c>
      <c r="AM12" s="32">
        <f t="shared" si="15"/>
        <v>0</v>
      </c>
      <c r="AN12" s="42">
        <v>0</v>
      </c>
      <c r="AO12" s="42">
        <f t="shared" si="9"/>
        <v>0</v>
      </c>
      <c r="AP12" s="42">
        <v>0</v>
      </c>
      <c r="AQ12" s="42">
        <v>0</v>
      </c>
      <c r="AR12" s="42">
        <v>0</v>
      </c>
      <c r="AS12" s="42">
        <v>0</v>
      </c>
      <c r="AT12" s="42">
        <v>0</v>
      </c>
      <c r="AU12" s="42">
        <v>0</v>
      </c>
      <c r="AV12" s="30">
        <f t="shared" si="10"/>
        <v>0</v>
      </c>
      <c r="AW12" s="30">
        <f t="shared" si="11"/>
        <v>0</v>
      </c>
      <c r="AX12" s="42">
        <f t="shared" si="12"/>
        <v>0</v>
      </c>
      <c r="AY12" s="42">
        <f t="shared" si="19"/>
        <v>0</v>
      </c>
    </row>
    <row r="13" spans="1:51" s="33" customFormat="1">
      <c r="A13" s="27">
        <f>IF(LEN(C13)&gt;1,MAX($A$8:A12)+1,0)</f>
        <v>0</v>
      </c>
      <c r="B13" s="40"/>
      <c r="C13" s="41"/>
      <c r="D13" s="40">
        <v>0</v>
      </c>
      <c r="E13" s="28">
        <f t="shared" si="1"/>
        <v>0</v>
      </c>
      <c r="F13" s="29">
        <f>IF($B13&gt;0,(SUMIFS(Настройки!$E$29:$E$40,Настройки!$B$29:$B$40,$E$5)),0)</f>
        <v>0</v>
      </c>
      <c r="G13" s="42">
        <v>0</v>
      </c>
      <c r="H13" s="30">
        <f t="shared" si="13"/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31">
        <f t="shared" si="14"/>
        <v>0</v>
      </c>
      <c r="R13" s="32">
        <f t="shared" si="16"/>
        <v>0</v>
      </c>
      <c r="S13" s="42">
        <v>0</v>
      </c>
      <c r="T13" s="42">
        <v>0</v>
      </c>
      <c r="U13" s="42">
        <v>0</v>
      </c>
      <c r="V13" s="42">
        <v>0</v>
      </c>
      <c r="W13" s="32">
        <f t="shared" si="2"/>
        <v>0</v>
      </c>
      <c r="X13" s="30">
        <v>0</v>
      </c>
      <c r="Y13" s="42">
        <v>0</v>
      </c>
      <c r="Z13" s="32">
        <f t="shared" si="3"/>
        <v>0</v>
      </c>
      <c r="AA13" s="30">
        <v>0</v>
      </c>
      <c r="AB13" s="42">
        <v>0</v>
      </c>
      <c r="AC13" s="30">
        <f t="shared" si="4"/>
        <v>0</v>
      </c>
      <c r="AD13" s="30">
        <f t="shared" si="17"/>
        <v>0</v>
      </c>
      <c r="AE13" s="32">
        <f t="shared" si="18"/>
        <v>0</v>
      </c>
      <c r="AF13" s="30">
        <v>0</v>
      </c>
      <c r="AG13" s="42">
        <v>0</v>
      </c>
      <c r="AH13" s="30">
        <f t="shared" si="5"/>
        <v>0</v>
      </c>
      <c r="AI13" s="32">
        <f t="shared" si="6"/>
        <v>0</v>
      </c>
      <c r="AJ13" s="32">
        <f t="shared" si="7"/>
        <v>0</v>
      </c>
      <c r="AK13" s="30">
        <f>IF($F13&gt;0,E13/F13*(SUMIFS(Настройки!$D$29:$D$40,Настройки!$B$29:$B$40,$E$5))*0.65,0)</f>
        <v>0</v>
      </c>
      <c r="AL13" s="30">
        <f t="shared" si="8"/>
        <v>0</v>
      </c>
      <c r="AM13" s="32">
        <f t="shared" si="15"/>
        <v>0</v>
      </c>
      <c r="AN13" s="42">
        <v>0</v>
      </c>
      <c r="AO13" s="42">
        <f t="shared" si="9"/>
        <v>0</v>
      </c>
      <c r="AP13" s="42">
        <v>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30">
        <f t="shared" si="10"/>
        <v>0</v>
      </c>
      <c r="AW13" s="30">
        <f t="shared" si="11"/>
        <v>0</v>
      </c>
      <c r="AX13" s="42">
        <f t="shared" si="12"/>
        <v>0</v>
      </c>
      <c r="AY13" s="42">
        <f t="shared" si="19"/>
        <v>0</v>
      </c>
    </row>
    <row r="14" spans="1:51" s="33" customFormat="1">
      <c r="A14" s="27">
        <f>IF(LEN(C14)&gt;1,MAX($A$8:A13)+1,0)</f>
        <v>0</v>
      </c>
      <c r="B14" s="40"/>
      <c r="C14" s="41"/>
      <c r="D14" s="40">
        <v>0</v>
      </c>
      <c r="E14" s="28">
        <f t="shared" ref="E14:E27" si="20">+F14</f>
        <v>0</v>
      </c>
      <c r="F14" s="29">
        <f>IF($B14&gt;0,(SUMIFS(Настройки!$E$29:$E$40,Настройки!$B$29:$B$40,$E$5)),0)</f>
        <v>0</v>
      </c>
      <c r="G14" s="42">
        <v>0</v>
      </c>
      <c r="H14" s="30">
        <f t="shared" si="13"/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31">
        <f t="shared" si="14"/>
        <v>0</v>
      </c>
      <c r="R14" s="32">
        <f t="shared" si="16"/>
        <v>0</v>
      </c>
      <c r="S14" s="42">
        <v>0</v>
      </c>
      <c r="T14" s="42">
        <v>0</v>
      </c>
      <c r="U14" s="42">
        <v>0</v>
      </c>
      <c r="V14" s="42">
        <v>0</v>
      </c>
      <c r="W14" s="32">
        <f t="shared" si="2"/>
        <v>0</v>
      </c>
      <c r="X14" s="30">
        <v>0</v>
      </c>
      <c r="Y14" s="42">
        <v>0</v>
      </c>
      <c r="Z14" s="32">
        <f t="shared" si="3"/>
        <v>0</v>
      </c>
      <c r="AA14" s="30">
        <v>0</v>
      </c>
      <c r="AB14" s="42">
        <v>0</v>
      </c>
      <c r="AC14" s="30">
        <f t="shared" si="4"/>
        <v>0</v>
      </c>
      <c r="AD14" s="30">
        <f t="shared" si="17"/>
        <v>0</v>
      </c>
      <c r="AE14" s="32">
        <f t="shared" si="18"/>
        <v>0</v>
      </c>
      <c r="AF14" s="30">
        <v>0</v>
      </c>
      <c r="AG14" s="42">
        <v>0</v>
      </c>
      <c r="AH14" s="30">
        <f t="shared" si="5"/>
        <v>0</v>
      </c>
      <c r="AI14" s="32">
        <f t="shared" si="6"/>
        <v>0</v>
      </c>
      <c r="AJ14" s="32">
        <f t="shared" si="7"/>
        <v>0</v>
      </c>
      <c r="AK14" s="30">
        <f>IF($F14&gt;0,E14/F14*(SUMIFS(Настройки!$D$29:$D$40,Настройки!$B$29:$B$40,$E$5))*0.65,0)</f>
        <v>0</v>
      </c>
      <c r="AL14" s="30">
        <f t="shared" si="8"/>
        <v>0</v>
      </c>
      <c r="AM14" s="32">
        <f t="shared" si="15"/>
        <v>0</v>
      </c>
      <c r="AN14" s="42">
        <v>0</v>
      </c>
      <c r="AO14" s="42">
        <f t="shared" si="9"/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30">
        <f t="shared" si="10"/>
        <v>0</v>
      </c>
      <c r="AW14" s="30">
        <f t="shared" si="11"/>
        <v>0</v>
      </c>
      <c r="AX14" s="42">
        <f t="shared" si="12"/>
        <v>0</v>
      </c>
      <c r="AY14" s="42">
        <f t="shared" si="19"/>
        <v>0</v>
      </c>
    </row>
    <row r="15" spans="1:51" s="33" customFormat="1">
      <c r="A15" s="27">
        <f>IF(LEN(C15)&gt;1,MAX($A$8:A14)+1,0)</f>
        <v>0</v>
      </c>
      <c r="B15" s="40"/>
      <c r="C15" s="41"/>
      <c r="D15" s="40">
        <v>0</v>
      </c>
      <c r="E15" s="28">
        <f t="shared" si="20"/>
        <v>0</v>
      </c>
      <c r="F15" s="29">
        <f>IF($B15&gt;0,(SUMIFS(Настройки!$E$29:$E$40,Настройки!$B$29:$B$40,$E$5)),0)</f>
        <v>0</v>
      </c>
      <c r="G15" s="42">
        <v>0</v>
      </c>
      <c r="H15" s="30">
        <f t="shared" si="13"/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31">
        <f t="shared" si="14"/>
        <v>0</v>
      </c>
      <c r="R15" s="32">
        <f t="shared" si="16"/>
        <v>0</v>
      </c>
      <c r="S15" s="42">
        <v>0</v>
      </c>
      <c r="T15" s="42">
        <v>0</v>
      </c>
      <c r="U15" s="42">
        <v>0</v>
      </c>
      <c r="V15" s="42">
        <v>0</v>
      </c>
      <c r="W15" s="32">
        <f t="shared" si="2"/>
        <v>0</v>
      </c>
      <c r="X15" s="30">
        <v>0</v>
      </c>
      <c r="Y15" s="42">
        <v>0</v>
      </c>
      <c r="Z15" s="32">
        <f t="shared" si="3"/>
        <v>0</v>
      </c>
      <c r="AA15" s="30">
        <v>0</v>
      </c>
      <c r="AB15" s="42">
        <v>0</v>
      </c>
      <c r="AC15" s="30">
        <f t="shared" si="4"/>
        <v>0</v>
      </c>
      <c r="AD15" s="30">
        <f t="shared" si="17"/>
        <v>0</v>
      </c>
      <c r="AE15" s="32">
        <f t="shared" si="18"/>
        <v>0</v>
      </c>
      <c r="AF15" s="30">
        <v>0</v>
      </c>
      <c r="AG15" s="42">
        <v>0</v>
      </c>
      <c r="AH15" s="30">
        <f t="shared" si="5"/>
        <v>0</v>
      </c>
      <c r="AI15" s="32">
        <f t="shared" si="6"/>
        <v>0</v>
      </c>
      <c r="AJ15" s="32">
        <f t="shared" si="7"/>
        <v>0</v>
      </c>
      <c r="AK15" s="30">
        <f>IF($F15&gt;0,E15/F15*(SUMIFS(Настройки!$D$29:$D$40,Настройки!$B$29:$B$40,$E$5))*0.65,0)</f>
        <v>0</v>
      </c>
      <c r="AL15" s="30">
        <f t="shared" si="8"/>
        <v>0</v>
      </c>
      <c r="AM15" s="32">
        <f t="shared" si="15"/>
        <v>0</v>
      </c>
      <c r="AN15" s="42">
        <v>0</v>
      </c>
      <c r="AO15" s="42">
        <f t="shared" si="9"/>
        <v>0</v>
      </c>
      <c r="AP15" s="42">
        <v>0</v>
      </c>
      <c r="AQ15" s="42">
        <v>0</v>
      </c>
      <c r="AR15" s="42">
        <v>0</v>
      </c>
      <c r="AS15" s="42">
        <v>0</v>
      </c>
      <c r="AT15" s="42">
        <v>0</v>
      </c>
      <c r="AU15" s="42">
        <v>0</v>
      </c>
      <c r="AV15" s="30">
        <f t="shared" si="10"/>
        <v>0</v>
      </c>
      <c r="AW15" s="30">
        <f t="shared" si="11"/>
        <v>0</v>
      </c>
      <c r="AX15" s="42">
        <f t="shared" si="12"/>
        <v>0</v>
      </c>
      <c r="AY15" s="42">
        <f t="shared" si="19"/>
        <v>0</v>
      </c>
    </row>
    <row r="16" spans="1:51" s="33" customFormat="1">
      <c r="A16" s="27">
        <f>IF(LEN(C16)&gt;1,MAX($A$8:A15)+1,0)</f>
        <v>0</v>
      </c>
      <c r="B16" s="40"/>
      <c r="C16" s="41"/>
      <c r="D16" s="40">
        <v>0</v>
      </c>
      <c r="E16" s="28">
        <f t="shared" si="20"/>
        <v>0</v>
      </c>
      <c r="F16" s="29">
        <f>IF($B16&gt;0,(SUMIFS(Настройки!$E$29:$E$40,Настройки!$B$29:$B$40,$E$5)),0)</f>
        <v>0</v>
      </c>
      <c r="G16" s="42">
        <v>0</v>
      </c>
      <c r="H16" s="30">
        <f t="shared" si="13"/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31">
        <f t="shared" si="14"/>
        <v>0</v>
      </c>
      <c r="R16" s="32">
        <f t="shared" si="16"/>
        <v>0</v>
      </c>
      <c r="S16" s="42">
        <v>0</v>
      </c>
      <c r="T16" s="42">
        <v>0</v>
      </c>
      <c r="U16" s="42">
        <v>0</v>
      </c>
      <c r="V16" s="42">
        <v>0</v>
      </c>
      <c r="W16" s="32">
        <f t="shared" si="2"/>
        <v>0</v>
      </c>
      <c r="X16" s="30">
        <v>0</v>
      </c>
      <c r="Y16" s="42">
        <v>0</v>
      </c>
      <c r="Z16" s="32">
        <f t="shared" si="3"/>
        <v>0</v>
      </c>
      <c r="AA16" s="30">
        <v>0</v>
      </c>
      <c r="AB16" s="42">
        <v>0</v>
      </c>
      <c r="AC16" s="30">
        <f t="shared" si="4"/>
        <v>0</v>
      </c>
      <c r="AD16" s="30">
        <f t="shared" si="17"/>
        <v>0</v>
      </c>
      <c r="AE16" s="32">
        <f t="shared" si="18"/>
        <v>0</v>
      </c>
      <c r="AF16" s="30">
        <v>0</v>
      </c>
      <c r="AG16" s="42">
        <v>0</v>
      </c>
      <c r="AH16" s="30">
        <f t="shared" si="5"/>
        <v>0</v>
      </c>
      <c r="AI16" s="32">
        <f t="shared" si="6"/>
        <v>0</v>
      </c>
      <c r="AJ16" s="32">
        <f t="shared" si="7"/>
        <v>0</v>
      </c>
      <c r="AK16" s="30">
        <f>IF($F16&gt;0,E16/F16*(SUMIFS(Настройки!$D$29:$D$40,Настройки!$B$29:$B$40,$E$5))*0.65,0)</f>
        <v>0</v>
      </c>
      <c r="AL16" s="30">
        <f t="shared" si="8"/>
        <v>0</v>
      </c>
      <c r="AM16" s="32">
        <f t="shared" si="15"/>
        <v>0</v>
      </c>
      <c r="AN16" s="42">
        <v>0</v>
      </c>
      <c r="AO16" s="42">
        <f t="shared" si="9"/>
        <v>0</v>
      </c>
      <c r="AP16" s="42">
        <v>0</v>
      </c>
      <c r="AQ16" s="42">
        <v>0</v>
      </c>
      <c r="AR16" s="42">
        <v>0</v>
      </c>
      <c r="AS16" s="42">
        <v>0</v>
      </c>
      <c r="AT16" s="42">
        <v>0</v>
      </c>
      <c r="AU16" s="42">
        <v>0</v>
      </c>
      <c r="AV16" s="30">
        <f t="shared" si="10"/>
        <v>0</v>
      </c>
      <c r="AW16" s="30">
        <f t="shared" si="11"/>
        <v>0</v>
      </c>
      <c r="AX16" s="42">
        <f t="shared" si="12"/>
        <v>0</v>
      </c>
      <c r="AY16" s="42">
        <f t="shared" si="19"/>
        <v>0</v>
      </c>
    </row>
    <row r="17" spans="1:51" s="33" customFormat="1">
      <c r="A17" s="27">
        <f>IF(LEN(C17)&gt;1,MAX($A$8:A16)+1,0)</f>
        <v>0</v>
      </c>
      <c r="B17" s="40"/>
      <c r="C17" s="41"/>
      <c r="D17" s="40">
        <v>0</v>
      </c>
      <c r="E17" s="28">
        <f t="shared" si="20"/>
        <v>0</v>
      </c>
      <c r="F17" s="29">
        <f>IF($B17&gt;0,(SUMIFS(Настройки!$E$29:$E$40,Настройки!$B$29:$B$40,$E$5)),0)</f>
        <v>0</v>
      </c>
      <c r="G17" s="42">
        <v>0</v>
      </c>
      <c r="H17" s="30">
        <f t="shared" si="13"/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31">
        <f t="shared" si="14"/>
        <v>0</v>
      </c>
      <c r="R17" s="32">
        <f t="shared" si="16"/>
        <v>0</v>
      </c>
      <c r="S17" s="42">
        <v>0</v>
      </c>
      <c r="T17" s="42">
        <v>0</v>
      </c>
      <c r="U17" s="42">
        <v>0</v>
      </c>
      <c r="V17" s="42">
        <v>0</v>
      </c>
      <c r="W17" s="32">
        <f t="shared" si="2"/>
        <v>0</v>
      </c>
      <c r="X17" s="30">
        <v>0</v>
      </c>
      <c r="Y17" s="42">
        <v>0</v>
      </c>
      <c r="Z17" s="32">
        <f t="shared" si="3"/>
        <v>0</v>
      </c>
      <c r="AA17" s="30">
        <v>0</v>
      </c>
      <c r="AB17" s="42">
        <v>0</v>
      </c>
      <c r="AC17" s="30">
        <f t="shared" si="4"/>
        <v>0</v>
      </c>
      <c r="AD17" s="30">
        <f t="shared" si="17"/>
        <v>0</v>
      </c>
      <c r="AE17" s="32">
        <f t="shared" si="18"/>
        <v>0</v>
      </c>
      <c r="AF17" s="30">
        <v>0</v>
      </c>
      <c r="AG17" s="42">
        <v>0</v>
      </c>
      <c r="AH17" s="30">
        <f t="shared" si="5"/>
        <v>0</v>
      </c>
      <c r="AI17" s="32">
        <f t="shared" si="6"/>
        <v>0</v>
      </c>
      <c r="AJ17" s="32">
        <f t="shared" si="7"/>
        <v>0</v>
      </c>
      <c r="AK17" s="30">
        <f>IF($F17&gt;0,E17/F17*(SUMIFS(Настройки!$D$29:$D$40,Настройки!$B$29:$B$40,$E$5))*0.65,0)</f>
        <v>0</v>
      </c>
      <c r="AL17" s="30">
        <f t="shared" si="8"/>
        <v>0</v>
      </c>
      <c r="AM17" s="32">
        <f t="shared" si="15"/>
        <v>0</v>
      </c>
      <c r="AN17" s="42">
        <v>0</v>
      </c>
      <c r="AO17" s="42">
        <f t="shared" si="9"/>
        <v>0</v>
      </c>
      <c r="AP17" s="42">
        <v>0</v>
      </c>
      <c r="AQ17" s="42">
        <v>0</v>
      </c>
      <c r="AR17" s="42">
        <v>0</v>
      </c>
      <c r="AS17" s="42">
        <v>0</v>
      </c>
      <c r="AT17" s="42">
        <v>0</v>
      </c>
      <c r="AU17" s="42">
        <v>0</v>
      </c>
      <c r="AV17" s="30">
        <f t="shared" si="10"/>
        <v>0</v>
      </c>
      <c r="AW17" s="30">
        <f t="shared" si="11"/>
        <v>0</v>
      </c>
      <c r="AX17" s="42">
        <f t="shared" si="12"/>
        <v>0</v>
      </c>
      <c r="AY17" s="42">
        <f t="shared" si="19"/>
        <v>0</v>
      </c>
    </row>
    <row r="18" spans="1:51" s="33" customFormat="1">
      <c r="A18" s="27">
        <f>IF(LEN(C18)&gt;1,MAX($A$8:A17)+1,0)</f>
        <v>0</v>
      </c>
      <c r="B18" s="40"/>
      <c r="C18" s="41"/>
      <c r="D18" s="40">
        <v>0</v>
      </c>
      <c r="E18" s="28">
        <f t="shared" si="20"/>
        <v>0</v>
      </c>
      <c r="F18" s="29">
        <f>IF($B18&gt;0,(SUMIFS(Настройки!$E$29:$E$40,Настройки!$B$29:$B$40,$E$5)),0)</f>
        <v>0</v>
      </c>
      <c r="G18" s="42">
        <v>0</v>
      </c>
      <c r="H18" s="30">
        <f t="shared" si="13"/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31">
        <f t="shared" si="14"/>
        <v>0</v>
      </c>
      <c r="R18" s="32">
        <f t="shared" si="16"/>
        <v>0</v>
      </c>
      <c r="S18" s="42">
        <v>0</v>
      </c>
      <c r="T18" s="42">
        <v>0</v>
      </c>
      <c r="U18" s="42">
        <v>0</v>
      </c>
      <c r="V18" s="42">
        <v>0</v>
      </c>
      <c r="W18" s="32">
        <f t="shared" si="2"/>
        <v>0</v>
      </c>
      <c r="X18" s="30">
        <v>0</v>
      </c>
      <c r="Y18" s="42">
        <v>0</v>
      </c>
      <c r="Z18" s="32">
        <f t="shared" si="3"/>
        <v>0</v>
      </c>
      <c r="AA18" s="30">
        <v>0</v>
      </c>
      <c r="AB18" s="42">
        <v>0</v>
      </c>
      <c r="AC18" s="30">
        <f t="shared" si="4"/>
        <v>0</v>
      </c>
      <c r="AD18" s="30">
        <f t="shared" si="17"/>
        <v>0</v>
      </c>
      <c r="AE18" s="32">
        <f t="shared" si="18"/>
        <v>0</v>
      </c>
      <c r="AF18" s="30">
        <v>0</v>
      </c>
      <c r="AG18" s="42">
        <v>0</v>
      </c>
      <c r="AH18" s="30">
        <f t="shared" si="5"/>
        <v>0</v>
      </c>
      <c r="AI18" s="32">
        <f t="shared" si="6"/>
        <v>0</v>
      </c>
      <c r="AJ18" s="32">
        <f t="shared" si="7"/>
        <v>0</v>
      </c>
      <c r="AK18" s="30">
        <f>IF($F18&gt;0,E18/F18*(SUMIFS(Настройки!$D$29:$D$40,Настройки!$B$29:$B$40,$E$5))*0.65,0)</f>
        <v>0</v>
      </c>
      <c r="AL18" s="30">
        <f t="shared" si="8"/>
        <v>0</v>
      </c>
      <c r="AM18" s="32">
        <f t="shared" si="15"/>
        <v>0</v>
      </c>
      <c r="AN18" s="42">
        <v>0</v>
      </c>
      <c r="AO18" s="42">
        <f t="shared" si="9"/>
        <v>0</v>
      </c>
      <c r="AP18" s="42">
        <v>0</v>
      </c>
      <c r="AQ18" s="42">
        <v>0</v>
      </c>
      <c r="AR18" s="42">
        <v>0</v>
      </c>
      <c r="AS18" s="42">
        <v>0</v>
      </c>
      <c r="AT18" s="42">
        <v>0</v>
      </c>
      <c r="AU18" s="42">
        <v>0</v>
      </c>
      <c r="AV18" s="30">
        <f t="shared" si="10"/>
        <v>0</v>
      </c>
      <c r="AW18" s="30">
        <f t="shared" si="11"/>
        <v>0</v>
      </c>
      <c r="AX18" s="42">
        <f t="shared" si="12"/>
        <v>0</v>
      </c>
      <c r="AY18" s="42">
        <f t="shared" si="19"/>
        <v>0</v>
      </c>
    </row>
    <row r="19" spans="1:51" s="33" customFormat="1">
      <c r="A19" s="27">
        <f>IF(LEN(C19)&gt;1,MAX($A$8:A18)+1,0)</f>
        <v>0</v>
      </c>
      <c r="B19" s="40"/>
      <c r="C19" s="41"/>
      <c r="D19" s="40">
        <v>0</v>
      </c>
      <c r="E19" s="28">
        <f t="shared" si="20"/>
        <v>0</v>
      </c>
      <c r="F19" s="29">
        <f>IF($B19&gt;0,(SUMIFS(Настройки!$E$29:$E$40,Настройки!$B$29:$B$40,$E$5)),0)</f>
        <v>0</v>
      </c>
      <c r="G19" s="42">
        <v>0</v>
      </c>
      <c r="H19" s="30">
        <f t="shared" si="13"/>
        <v>0</v>
      </c>
      <c r="I19" s="42">
        <v>0</v>
      </c>
      <c r="J19" s="42">
        <v>0</v>
      </c>
      <c r="K19" s="42">
        <v>0</v>
      </c>
      <c r="L19" s="42">
        <v>0</v>
      </c>
      <c r="M19" s="42">
        <v>0</v>
      </c>
      <c r="N19" s="42">
        <v>0</v>
      </c>
      <c r="O19" s="42">
        <v>0</v>
      </c>
      <c r="P19" s="42">
        <v>0</v>
      </c>
      <c r="Q19" s="31">
        <f t="shared" si="14"/>
        <v>0</v>
      </c>
      <c r="R19" s="32">
        <f t="shared" si="16"/>
        <v>0</v>
      </c>
      <c r="S19" s="42">
        <v>0</v>
      </c>
      <c r="T19" s="42">
        <v>0</v>
      </c>
      <c r="U19" s="42">
        <v>0</v>
      </c>
      <c r="V19" s="42">
        <v>0</v>
      </c>
      <c r="W19" s="32">
        <f t="shared" si="2"/>
        <v>0</v>
      </c>
      <c r="X19" s="30">
        <v>0</v>
      </c>
      <c r="Y19" s="42">
        <v>0</v>
      </c>
      <c r="Z19" s="32">
        <f t="shared" si="3"/>
        <v>0</v>
      </c>
      <c r="AA19" s="30">
        <v>0</v>
      </c>
      <c r="AB19" s="42">
        <v>0</v>
      </c>
      <c r="AC19" s="30">
        <f t="shared" si="4"/>
        <v>0</v>
      </c>
      <c r="AD19" s="30">
        <f t="shared" si="17"/>
        <v>0</v>
      </c>
      <c r="AE19" s="32">
        <f t="shared" si="18"/>
        <v>0</v>
      </c>
      <c r="AF19" s="30">
        <v>0</v>
      </c>
      <c r="AG19" s="42">
        <v>0</v>
      </c>
      <c r="AH19" s="30">
        <f t="shared" si="5"/>
        <v>0</v>
      </c>
      <c r="AI19" s="32">
        <f t="shared" si="6"/>
        <v>0</v>
      </c>
      <c r="AJ19" s="32">
        <f t="shared" si="7"/>
        <v>0</v>
      </c>
      <c r="AK19" s="30">
        <f>IF($F19&gt;0,E19/F19*(SUMIFS(Настройки!$D$29:$D$40,Настройки!$B$29:$B$40,$E$5))*0.65,0)</f>
        <v>0</v>
      </c>
      <c r="AL19" s="30">
        <f t="shared" si="8"/>
        <v>0</v>
      </c>
      <c r="AM19" s="32">
        <f t="shared" si="15"/>
        <v>0</v>
      </c>
      <c r="AN19" s="42">
        <v>0</v>
      </c>
      <c r="AO19" s="42">
        <f t="shared" si="9"/>
        <v>0</v>
      </c>
      <c r="AP19" s="42">
        <v>0</v>
      </c>
      <c r="AQ19" s="42">
        <v>0</v>
      </c>
      <c r="AR19" s="42">
        <v>0</v>
      </c>
      <c r="AS19" s="42">
        <v>0</v>
      </c>
      <c r="AT19" s="42">
        <v>0</v>
      </c>
      <c r="AU19" s="42">
        <v>0</v>
      </c>
      <c r="AV19" s="30">
        <f t="shared" si="10"/>
        <v>0</v>
      </c>
      <c r="AW19" s="30">
        <f t="shared" si="11"/>
        <v>0</v>
      </c>
      <c r="AX19" s="42">
        <f t="shared" si="12"/>
        <v>0</v>
      </c>
      <c r="AY19" s="42">
        <f t="shared" si="19"/>
        <v>0</v>
      </c>
    </row>
    <row r="20" spans="1:51" s="33" customFormat="1">
      <c r="A20" s="27">
        <f>IF(LEN(C20)&gt;1,MAX($A$8:A19)+1,0)</f>
        <v>0</v>
      </c>
      <c r="B20" s="40"/>
      <c r="C20" s="41"/>
      <c r="D20" s="40">
        <v>0</v>
      </c>
      <c r="E20" s="28">
        <f t="shared" si="20"/>
        <v>0</v>
      </c>
      <c r="F20" s="29">
        <f>IF($B20&gt;0,(SUMIFS(Настройки!$E$29:$E$40,Настройки!$B$29:$B$40,$E$5)),0)</f>
        <v>0</v>
      </c>
      <c r="G20" s="42">
        <v>0</v>
      </c>
      <c r="H20" s="30">
        <f t="shared" si="13"/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31">
        <f t="shared" si="14"/>
        <v>0</v>
      </c>
      <c r="R20" s="32">
        <f t="shared" si="16"/>
        <v>0</v>
      </c>
      <c r="S20" s="42">
        <v>0</v>
      </c>
      <c r="T20" s="42">
        <v>0</v>
      </c>
      <c r="U20" s="42">
        <v>0</v>
      </c>
      <c r="V20" s="42">
        <v>0</v>
      </c>
      <c r="W20" s="32">
        <f t="shared" si="2"/>
        <v>0</v>
      </c>
      <c r="X20" s="30">
        <v>0</v>
      </c>
      <c r="Y20" s="42">
        <v>0</v>
      </c>
      <c r="Z20" s="32">
        <f t="shared" si="3"/>
        <v>0</v>
      </c>
      <c r="AA20" s="30">
        <v>0</v>
      </c>
      <c r="AB20" s="42">
        <v>0</v>
      </c>
      <c r="AC20" s="30">
        <f t="shared" si="4"/>
        <v>0</v>
      </c>
      <c r="AD20" s="30">
        <f t="shared" si="17"/>
        <v>0</v>
      </c>
      <c r="AE20" s="32">
        <f t="shared" si="18"/>
        <v>0</v>
      </c>
      <c r="AF20" s="30">
        <v>0</v>
      </c>
      <c r="AG20" s="42">
        <v>0</v>
      </c>
      <c r="AH20" s="30">
        <f t="shared" si="5"/>
        <v>0</v>
      </c>
      <c r="AI20" s="32">
        <f t="shared" si="6"/>
        <v>0</v>
      </c>
      <c r="AJ20" s="32">
        <f t="shared" si="7"/>
        <v>0</v>
      </c>
      <c r="AK20" s="30">
        <f>IF($F20&gt;0,E20/F20*(SUMIFS(Настройки!$D$29:$D$40,Настройки!$B$29:$B$40,$E$5))*0.65,0)</f>
        <v>0</v>
      </c>
      <c r="AL20" s="30">
        <f t="shared" si="8"/>
        <v>0</v>
      </c>
      <c r="AM20" s="32">
        <f t="shared" si="15"/>
        <v>0</v>
      </c>
      <c r="AN20" s="42">
        <v>0</v>
      </c>
      <c r="AO20" s="42">
        <f t="shared" si="9"/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30">
        <f t="shared" si="10"/>
        <v>0</v>
      </c>
      <c r="AW20" s="30">
        <f t="shared" si="11"/>
        <v>0</v>
      </c>
      <c r="AX20" s="42">
        <f t="shared" si="12"/>
        <v>0</v>
      </c>
      <c r="AY20" s="42">
        <f t="shared" si="19"/>
        <v>0</v>
      </c>
    </row>
    <row r="21" spans="1:51" s="33" customFormat="1">
      <c r="A21" s="27">
        <f>IF(LEN(C21)&gt;1,MAX($A$8:A20)+1,0)</f>
        <v>0</v>
      </c>
      <c r="B21" s="40"/>
      <c r="C21" s="41"/>
      <c r="D21" s="40">
        <v>0</v>
      </c>
      <c r="E21" s="28">
        <f t="shared" si="20"/>
        <v>0</v>
      </c>
      <c r="F21" s="29">
        <f>IF($B21&gt;0,(SUMIFS(Настройки!$E$29:$E$40,Настройки!$B$29:$B$40,$E$5)),0)</f>
        <v>0</v>
      </c>
      <c r="G21" s="42">
        <v>0</v>
      </c>
      <c r="H21" s="30">
        <f t="shared" si="13"/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31">
        <f t="shared" si="14"/>
        <v>0</v>
      </c>
      <c r="R21" s="32">
        <f t="shared" si="16"/>
        <v>0</v>
      </c>
      <c r="S21" s="42">
        <v>0</v>
      </c>
      <c r="T21" s="42">
        <v>0</v>
      </c>
      <c r="U21" s="42">
        <v>0</v>
      </c>
      <c r="V21" s="42">
        <v>0</v>
      </c>
      <c r="W21" s="32">
        <f t="shared" si="2"/>
        <v>0</v>
      </c>
      <c r="X21" s="30">
        <v>0</v>
      </c>
      <c r="Y21" s="42">
        <v>0</v>
      </c>
      <c r="Z21" s="32">
        <f t="shared" si="3"/>
        <v>0</v>
      </c>
      <c r="AA21" s="30">
        <v>0</v>
      </c>
      <c r="AB21" s="42">
        <v>0</v>
      </c>
      <c r="AC21" s="30">
        <f t="shared" si="4"/>
        <v>0</v>
      </c>
      <c r="AD21" s="30">
        <f t="shared" si="17"/>
        <v>0</v>
      </c>
      <c r="AE21" s="32">
        <f t="shared" si="18"/>
        <v>0</v>
      </c>
      <c r="AF21" s="30">
        <v>0</v>
      </c>
      <c r="AG21" s="42">
        <v>0</v>
      </c>
      <c r="AH21" s="30">
        <f t="shared" si="5"/>
        <v>0</v>
      </c>
      <c r="AI21" s="32">
        <f t="shared" si="6"/>
        <v>0</v>
      </c>
      <c r="AJ21" s="32">
        <f t="shared" si="7"/>
        <v>0</v>
      </c>
      <c r="AK21" s="30">
        <f>IF($F21&gt;0,E21/F21*(SUMIFS(Настройки!$D$29:$D$40,Настройки!$B$29:$B$40,$E$5))*0.65,0)</f>
        <v>0</v>
      </c>
      <c r="AL21" s="30">
        <f t="shared" si="8"/>
        <v>0</v>
      </c>
      <c r="AM21" s="32">
        <f t="shared" si="15"/>
        <v>0</v>
      </c>
      <c r="AN21" s="42">
        <v>0</v>
      </c>
      <c r="AO21" s="42">
        <f t="shared" si="9"/>
        <v>0</v>
      </c>
      <c r="AP21" s="42">
        <v>0</v>
      </c>
      <c r="AQ21" s="42">
        <v>0</v>
      </c>
      <c r="AR21" s="42">
        <v>0</v>
      </c>
      <c r="AS21" s="42">
        <v>0</v>
      </c>
      <c r="AT21" s="42">
        <v>0</v>
      </c>
      <c r="AU21" s="42">
        <v>0</v>
      </c>
      <c r="AV21" s="30">
        <f t="shared" si="10"/>
        <v>0</v>
      </c>
      <c r="AW21" s="30">
        <f t="shared" si="11"/>
        <v>0</v>
      </c>
      <c r="AX21" s="42">
        <f t="shared" si="12"/>
        <v>0</v>
      </c>
      <c r="AY21" s="42">
        <f t="shared" si="19"/>
        <v>0</v>
      </c>
    </row>
    <row r="22" spans="1:51" s="33" customFormat="1">
      <c r="A22" s="27">
        <f>IF(LEN(C22)&gt;1,MAX($A$8:A21)+1,0)</f>
        <v>0</v>
      </c>
      <c r="B22" s="40"/>
      <c r="C22" s="41"/>
      <c r="D22" s="40">
        <v>0</v>
      </c>
      <c r="E22" s="28">
        <f t="shared" si="20"/>
        <v>0</v>
      </c>
      <c r="F22" s="29">
        <f>IF($B22&gt;0,(SUMIFS(Настройки!$E$29:$E$40,Настройки!$B$29:$B$40,$E$5)),0)</f>
        <v>0</v>
      </c>
      <c r="G22" s="42">
        <v>0</v>
      </c>
      <c r="H22" s="30">
        <f t="shared" si="13"/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31">
        <f t="shared" si="14"/>
        <v>0</v>
      </c>
      <c r="R22" s="32">
        <f t="shared" si="16"/>
        <v>0</v>
      </c>
      <c r="S22" s="42">
        <v>0</v>
      </c>
      <c r="T22" s="42">
        <v>0</v>
      </c>
      <c r="U22" s="42">
        <v>0</v>
      </c>
      <c r="V22" s="42">
        <v>0</v>
      </c>
      <c r="W22" s="32">
        <f t="shared" si="2"/>
        <v>0</v>
      </c>
      <c r="X22" s="30">
        <v>0</v>
      </c>
      <c r="Y22" s="42">
        <v>0</v>
      </c>
      <c r="Z22" s="32">
        <f t="shared" si="3"/>
        <v>0</v>
      </c>
      <c r="AA22" s="30">
        <v>0</v>
      </c>
      <c r="AB22" s="42">
        <v>0</v>
      </c>
      <c r="AC22" s="30">
        <f t="shared" si="4"/>
        <v>0</v>
      </c>
      <c r="AD22" s="30">
        <f t="shared" si="17"/>
        <v>0</v>
      </c>
      <c r="AE22" s="32">
        <f t="shared" si="18"/>
        <v>0</v>
      </c>
      <c r="AF22" s="30">
        <v>0</v>
      </c>
      <c r="AG22" s="42">
        <v>0</v>
      </c>
      <c r="AH22" s="30">
        <f t="shared" si="5"/>
        <v>0</v>
      </c>
      <c r="AI22" s="32">
        <f t="shared" si="6"/>
        <v>0</v>
      </c>
      <c r="AJ22" s="32">
        <f t="shared" si="7"/>
        <v>0</v>
      </c>
      <c r="AK22" s="30">
        <f>IF($F22&gt;0,E22/F22*(SUMIFS(Настройки!$D$29:$D$40,Настройки!$B$29:$B$40,$E$5))*0.65,0)</f>
        <v>0</v>
      </c>
      <c r="AL22" s="30">
        <f t="shared" si="8"/>
        <v>0</v>
      </c>
      <c r="AM22" s="32">
        <f t="shared" si="15"/>
        <v>0</v>
      </c>
      <c r="AN22" s="42">
        <v>0</v>
      </c>
      <c r="AO22" s="42">
        <f t="shared" si="9"/>
        <v>0</v>
      </c>
      <c r="AP22" s="42">
        <v>0</v>
      </c>
      <c r="AQ22" s="42">
        <v>0</v>
      </c>
      <c r="AR22" s="42">
        <v>0</v>
      </c>
      <c r="AS22" s="42">
        <v>0</v>
      </c>
      <c r="AT22" s="42">
        <v>0</v>
      </c>
      <c r="AU22" s="42">
        <v>0</v>
      </c>
      <c r="AV22" s="30">
        <f t="shared" si="10"/>
        <v>0</v>
      </c>
      <c r="AW22" s="30">
        <f t="shared" si="11"/>
        <v>0</v>
      </c>
      <c r="AX22" s="42">
        <f t="shared" si="12"/>
        <v>0</v>
      </c>
      <c r="AY22" s="42">
        <f t="shared" si="19"/>
        <v>0</v>
      </c>
    </row>
    <row r="23" spans="1:51" s="33" customFormat="1">
      <c r="A23" s="27">
        <f>IF(LEN(C23)&gt;1,MAX($A$8:A22)+1,0)</f>
        <v>0</v>
      </c>
      <c r="B23" s="40"/>
      <c r="C23" s="41"/>
      <c r="D23" s="40">
        <v>0</v>
      </c>
      <c r="E23" s="28">
        <f t="shared" si="20"/>
        <v>0</v>
      </c>
      <c r="F23" s="29">
        <f>IF($B23&gt;0,(SUMIFS(Настройки!$E$29:$E$40,Настройки!$B$29:$B$40,$E$5)),0)</f>
        <v>0</v>
      </c>
      <c r="G23" s="42">
        <v>0</v>
      </c>
      <c r="H23" s="30">
        <f t="shared" si="13"/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31">
        <f t="shared" si="14"/>
        <v>0</v>
      </c>
      <c r="R23" s="32">
        <f t="shared" si="16"/>
        <v>0</v>
      </c>
      <c r="S23" s="42">
        <v>0</v>
      </c>
      <c r="T23" s="42">
        <v>0</v>
      </c>
      <c r="U23" s="42">
        <v>0</v>
      </c>
      <c r="V23" s="42">
        <v>0</v>
      </c>
      <c r="W23" s="32">
        <f t="shared" si="2"/>
        <v>0</v>
      </c>
      <c r="X23" s="30">
        <v>0</v>
      </c>
      <c r="Y23" s="42">
        <v>0</v>
      </c>
      <c r="Z23" s="32">
        <f t="shared" si="3"/>
        <v>0</v>
      </c>
      <c r="AA23" s="30">
        <v>0</v>
      </c>
      <c r="AB23" s="42">
        <v>0</v>
      </c>
      <c r="AC23" s="30">
        <f t="shared" si="4"/>
        <v>0</v>
      </c>
      <c r="AD23" s="30">
        <f t="shared" si="17"/>
        <v>0</v>
      </c>
      <c r="AE23" s="32">
        <f t="shared" si="18"/>
        <v>0</v>
      </c>
      <c r="AF23" s="30">
        <v>0</v>
      </c>
      <c r="AG23" s="42">
        <v>0</v>
      </c>
      <c r="AH23" s="30">
        <f t="shared" si="5"/>
        <v>0</v>
      </c>
      <c r="AI23" s="32">
        <f t="shared" si="6"/>
        <v>0</v>
      </c>
      <c r="AJ23" s="32">
        <f t="shared" si="7"/>
        <v>0</v>
      </c>
      <c r="AK23" s="30">
        <f>IF($F23&gt;0,E23/F23*(SUMIFS(Настройки!$D$29:$D$40,Настройки!$B$29:$B$40,$E$5))*0.65,0)</f>
        <v>0</v>
      </c>
      <c r="AL23" s="30">
        <f t="shared" si="8"/>
        <v>0</v>
      </c>
      <c r="AM23" s="32">
        <f t="shared" si="15"/>
        <v>0</v>
      </c>
      <c r="AN23" s="42">
        <v>0</v>
      </c>
      <c r="AO23" s="42">
        <f t="shared" si="9"/>
        <v>0</v>
      </c>
      <c r="AP23" s="42">
        <v>0</v>
      </c>
      <c r="AQ23" s="42">
        <v>0</v>
      </c>
      <c r="AR23" s="42">
        <v>0</v>
      </c>
      <c r="AS23" s="42">
        <v>0</v>
      </c>
      <c r="AT23" s="42">
        <v>0</v>
      </c>
      <c r="AU23" s="42">
        <v>0</v>
      </c>
      <c r="AV23" s="30">
        <f t="shared" si="10"/>
        <v>0</v>
      </c>
      <c r="AW23" s="30">
        <f t="shared" si="11"/>
        <v>0</v>
      </c>
      <c r="AX23" s="42">
        <f t="shared" si="12"/>
        <v>0</v>
      </c>
      <c r="AY23" s="42">
        <f t="shared" si="19"/>
        <v>0</v>
      </c>
    </row>
    <row r="24" spans="1:51" s="33" customFormat="1">
      <c r="A24" s="27">
        <f>IF(LEN(C24)&gt;1,MAX($A$8:A23)+1,0)</f>
        <v>0</v>
      </c>
      <c r="B24" s="40"/>
      <c r="C24" s="41"/>
      <c r="D24" s="40">
        <v>0</v>
      </c>
      <c r="E24" s="28">
        <f t="shared" si="20"/>
        <v>0</v>
      </c>
      <c r="F24" s="29">
        <f>IF($B24&gt;0,(SUMIFS(Настройки!$E$29:$E$40,Настройки!$B$29:$B$40,$E$5)),0)</f>
        <v>0</v>
      </c>
      <c r="G24" s="42">
        <v>0</v>
      </c>
      <c r="H24" s="30">
        <f t="shared" si="13"/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31">
        <f t="shared" si="14"/>
        <v>0</v>
      </c>
      <c r="R24" s="32">
        <f t="shared" si="16"/>
        <v>0</v>
      </c>
      <c r="S24" s="42">
        <v>0</v>
      </c>
      <c r="T24" s="42">
        <v>0</v>
      </c>
      <c r="U24" s="42">
        <v>0</v>
      </c>
      <c r="V24" s="42">
        <v>0</v>
      </c>
      <c r="W24" s="32">
        <f t="shared" si="2"/>
        <v>0</v>
      </c>
      <c r="X24" s="30">
        <v>0</v>
      </c>
      <c r="Y24" s="42">
        <v>0</v>
      </c>
      <c r="Z24" s="32">
        <f t="shared" si="3"/>
        <v>0</v>
      </c>
      <c r="AA24" s="30">
        <v>0</v>
      </c>
      <c r="AB24" s="42">
        <v>0</v>
      </c>
      <c r="AC24" s="30">
        <f t="shared" si="4"/>
        <v>0</v>
      </c>
      <c r="AD24" s="30">
        <f t="shared" si="17"/>
        <v>0</v>
      </c>
      <c r="AE24" s="32">
        <f t="shared" si="18"/>
        <v>0</v>
      </c>
      <c r="AF24" s="30">
        <v>0</v>
      </c>
      <c r="AG24" s="42">
        <v>0</v>
      </c>
      <c r="AH24" s="30">
        <f t="shared" si="5"/>
        <v>0</v>
      </c>
      <c r="AI24" s="32">
        <f t="shared" si="6"/>
        <v>0</v>
      </c>
      <c r="AJ24" s="32">
        <f t="shared" si="7"/>
        <v>0</v>
      </c>
      <c r="AK24" s="30">
        <f>IF($F24&gt;0,E24/F24*(SUMIFS(Настройки!$D$29:$D$40,Настройки!$B$29:$B$40,$E$5))*0.65,0)</f>
        <v>0</v>
      </c>
      <c r="AL24" s="30">
        <f t="shared" si="8"/>
        <v>0</v>
      </c>
      <c r="AM24" s="32">
        <f t="shared" si="15"/>
        <v>0</v>
      </c>
      <c r="AN24" s="42">
        <v>0</v>
      </c>
      <c r="AO24" s="42">
        <f t="shared" si="9"/>
        <v>0</v>
      </c>
      <c r="AP24" s="42">
        <v>0</v>
      </c>
      <c r="AQ24" s="42">
        <v>0</v>
      </c>
      <c r="AR24" s="42">
        <v>0</v>
      </c>
      <c r="AS24" s="42">
        <v>0</v>
      </c>
      <c r="AT24" s="42">
        <v>0</v>
      </c>
      <c r="AU24" s="42">
        <v>0</v>
      </c>
      <c r="AV24" s="30">
        <f t="shared" si="10"/>
        <v>0</v>
      </c>
      <c r="AW24" s="30">
        <f t="shared" si="11"/>
        <v>0</v>
      </c>
      <c r="AX24" s="42">
        <f t="shared" si="12"/>
        <v>0</v>
      </c>
      <c r="AY24" s="42">
        <f t="shared" si="19"/>
        <v>0</v>
      </c>
    </row>
    <row r="25" spans="1:51" s="33" customFormat="1">
      <c r="A25" s="27">
        <f>IF(LEN(C25)&gt;1,MAX($A$8:A24)+1,0)</f>
        <v>0</v>
      </c>
      <c r="B25" s="40"/>
      <c r="C25" s="41"/>
      <c r="D25" s="40">
        <v>0</v>
      </c>
      <c r="E25" s="28">
        <f t="shared" si="20"/>
        <v>0</v>
      </c>
      <c r="F25" s="29">
        <f>IF($B25&gt;0,(SUMIFS(Настройки!$E$29:$E$40,Настройки!$B$29:$B$40,$E$5)),0)</f>
        <v>0</v>
      </c>
      <c r="G25" s="42">
        <v>0</v>
      </c>
      <c r="H25" s="30">
        <f t="shared" si="13"/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31">
        <f t="shared" si="14"/>
        <v>0</v>
      </c>
      <c r="R25" s="32">
        <f t="shared" si="16"/>
        <v>0</v>
      </c>
      <c r="S25" s="42">
        <v>0</v>
      </c>
      <c r="T25" s="42">
        <v>0</v>
      </c>
      <c r="U25" s="42">
        <v>0</v>
      </c>
      <c r="V25" s="42">
        <v>0</v>
      </c>
      <c r="W25" s="32">
        <f t="shared" si="2"/>
        <v>0</v>
      </c>
      <c r="X25" s="30">
        <v>0</v>
      </c>
      <c r="Y25" s="42">
        <v>0</v>
      </c>
      <c r="Z25" s="32">
        <f t="shared" si="3"/>
        <v>0</v>
      </c>
      <c r="AA25" s="30">
        <v>0</v>
      </c>
      <c r="AB25" s="42">
        <v>0</v>
      </c>
      <c r="AC25" s="30">
        <f t="shared" si="4"/>
        <v>0</v>
      </c>
      <c r="AD25" s="30">
        <f t="shared" si="17"/>
        <v>0</v>
      </c>
      <c r="AE25" s="32">
        <f t="shared" si="18"/>
        <v>0</v>
      </c>
      <c r="AF25" s="30">
        <v>0</v>
      </c>
      <c r="AG25" s="42">
        <v>0</v>
      </c>
      <c r="AH25" s="30">
        <f t="shared" si="5"/>
        <v>0</v>
      </c>
      <c r="AI25" s="32">
        <f t="shared" si="6"/>
        <v>0</v>
      </c>
      <c r="AJ25" s="32">
        <f t="shared" si="7"/>
        <v>0</v>
      </c>
      <c r="AK25" s="30">
        <f>IF($F25&gt;0,E25/F25*(SUMIFS(Настройки!$D$29:$D$40,Настройки!$B$29:$B$40,$E$5))*0.65,0)</f>
        <v>0</v>
      </c>
      <c r="AL25" s="30">
        <f t="shared" si="8"/>
        <v>0</v>
      </c>
      <c r="AM25" s="32">
        <f t="shared" si="15"/>
        <v>0</v>
      </c>
      <c r="AN25" s="42">
        <v>0</v>
      </c>
      <c r="AO25" s="42">
        <f t="shared" si="9"/>
        <v>0</v>
      </c>
      <c r="AP25" s="42">
        <v>0</v>
      </c>
      <c r="AQ25" s="42">
        <v>0</v>
      </c>
      <c r="AR25" s="42">
        <v>0</v>
      </c>
      <c r="AS25" s="42">
        <v>0</v>
      </c>
      <c r="AT25" s="42">
        <v>0</v>
      </c>
      <c r="AU25" s="42">
        <v>0</v>
      </c>
      <c r="AV25" s="30">
        <f t="shared" si="10"/>
        <v>0</v>
      </c>
      <c r="AW25" s="30">
        <f t="shared" si="11"/>
        <v>0</v>
      </c>
      <c r="AX25" s="42">
        <f t="shared" si="12"/>
        <v>0</v>
      </c>
      <c r="AY25" s="42">
        <f t="shared" si="19"/>
        <v>0</v>
      </c>
    </row>
    <row r="26" spans="1:51" s="33" customFormat="1">
      <c r="A26" s="27">
        <f>IF(LEN(C26)&gt;1,MAX($A$8:A25)+1,0)</f>
        <v>0</v>
      </c>
      <c r="B26" s="40"/>
      <c r="C26" s="41"/>
      <c r="D26" s="40">
        <v>0</v>
      </c>
      <c r="E26" s="28">
        <f t="shared" si="20"/>
        <v>0</v>
      </c>
      <c r="F26" s="29">
        <f>IF($B26&gt;0,(SUMIFS(Настройки!$E$29:$E$40,Настройки!$B$29:$B$40,$E$5)),0)</f>
        <v>0</v>
      </c>
      <c r="G26" s="42">
        <v>0</v>
      </c>
      <c r="H26" s="30">
        <f t="shared" si="13"/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31">
        <f t="shared" si="14"/>
        <v>0</v>
      </c>
      <c r="R26" s="32">
        <f t="shared" si="16"/>
        <v>0</v>
      </c>
      <c r="S26" s="42">
        <v>0</v>
      </c>
      <c r="T26" s="42">
        <v>0</v>
      </c>
      <c r="U26" s="42">
        <v>0</v>
      </c>
      <c r="V26" s="42">
        <v>0</v>
      </c>
      <c r="W26" s="32">
        <f t="shared" si="2"/>
        <v>0</v>
      </c>
      <c r="X26" s="30">
        <v>0</v>
      </c>
      <c r="Y26" s="42">
        <v>0</v>
      </c>
      <c r="Z26" s="32">
        <f t="shared" si="3"/>
        <v>0</v>
      </c>
      <c r="AA26" s="30">
        <v>0</v>
      </c>
      <c r="AB26" s="42">
        <v>0</v>
      </c>
      <c r="AC26" s="30">
        <f t="shared" si="4"/>
        <v>0</v>
      </c>
      <c r="AD26" s="30">
        <f t="shared" si="17"/>
        <v>0</v>
      </c>
      <c r="AE26" s="32">
        <f t="shared" si="18"/>
        <v>0</v>
      </c>
      <c r="AF26" s="30">
        <v>0</v>
      </c>
      <c r="AG26" s="42">
        <v>0</v>
      </c>
      <c r="AH26" s="30">
        <f t="shared" si="5"/>
        <v>0</v>
      </c>
      <c r="AI26" s="32">
        <f t="shared" si="6"/>
        <v>0</v>
      </c>
      <c r="AJ26" s="32">
        <f t="shared" si="7"/>
        <v>0</v>
      </c>
      <c r="AK26" s="30">
        <f>IF($F26&gt;0,E26/F26*(SUMIFS(Настройки!$D$29:$D$40,Настройки!$B$29:$B$40,$E$5))*0.65,0)</f>
        <v>0</v>
      </c>
      <c r="AL26" s="30">
        <f t="shared" si="8"/>
        <v>0</v>
      </c>
      <c r="AM26" s="32">
        <f t="shared" si="15"/>
        <v>0</v>
      </c>
      <c r="AN26" s="42">
        <v>0</v>
      </c>
      <c r="AO26" s="42">
        <f t="shared" si="9"/>
        <v>0</v>
      </c>
      <c r="AP26" s="42">
        <v>0</v>
      </c>
      <c r="AQ26" s="42">
        <v>0</v>
      </c>
      <c r="AR26" s="42">
        <v>0</v>
      </c>
      <c r="AS26" s="42">
        <v>0</v>
      </c>
      <c r="AT26" s="42">
        <v>0</v>
      </c>
      <c r="AU26" s="42">
        <v>0</v>
      </c>
      <c r="AV26" s="30">
        <f t="shared" si="10"/>
        <v>0</v>
      </c>
      <c r="AW26" s="30">
        <f t="shared" si="11"/>
        <v>0</v>
      </c>
      <c r="AX26" s="42">
        <f t="shared" si="12"/>
        <v>0</v>
      </c>
      <c r="AY26" s="42">
        <f t="shared" si="19"/>
        <v>0</v>
      </c>
    </row>
    <row r="27" spans="1:51" s="33" customFormat="1">
      <c r="A27" s="27">
        <f>IF(LEN(C27)&gt;1,MAX($A$8:A26)+1,0)</f>
        <v>0</v>
      </c>
      <c r="B27" s="40"/>
      <c r="C27" s="41"/>
      <c r="D27" s="40">
        <v>0</v>
      </c>
      <c r="E27" s="28">
        <f t="shared" si="20"/>
        <v>0</v>
      </c>
      <c r="F27" s="29">
        <f>IF($B27&gt;0,(SUMIFS(Настройки!$E$29:$E$40,Настройки!$B$29:$B$40,$E$5)),0)</f>
        <v>0</v>
      </c>
      <c r="G27" s="42">
        <v>0</v>
      </c>
      <c r="H27" s="30">
        <f t="shared" si="13"/>
        <v>0</v>
      </c>
      <c r="I27" s="42">
        <v>0</v>
      </c>
      <c r="J27" s="42">
        <v>0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31">
        <f t="shared" si="14"/>
        <v>0</v>
      </c>
      <c r="R27" s="32">
        <f t="shared" si="16"/>
        <v>0</v>
      </c>
      <c r="S27" s="42">
        <v>0</v>
      </c>
      <c r="T27" s="42">
        <v>0</v>
      </c>
      <c r="U27" s="42">
        <v>0</v>
      </c>
      <c r="V27" s="42">
        <v>0</v>
      </c>
      <c r="W27" s="32">
        <f t="shared" si="2"/>
        <v>0</v>
      </c>
      <c r="X27" s="30">
        <v>0</v>
      </c>
      <c r="Y27" s="42">
        <v>0</v>
      </c>
      <c r="Z27" s="32">
        <f t="shared" si="3"/>
        <v>0</v>
      </c>
      <c r="AA27" s="30">
        <v>0</v>
      </c>
      <c r="AB27" s="42">
        <v>0</v>
      </c>
      <c r="AC27" s="30">
        <f t="shared" si="4"/>
        <v>0</v>
      </c>
      <c r="AD27" s="30">
        <f t="shared" si="17"/>
        <v>0</v>
      </c>
      <c r="AE27" s="32">
        <f t="shared" si="18"/>
        <v>0</v>
      </c>
      <c r="AF27" s="30">
        <v>0</v>
      </c>
      <c r="AG27" s="42">
        <v>0</v>
      </c>
      <c r="AH27" s="30">
        <f t="shared" si="5"/>
        <v>0</v>
      </c>
      <c r="AI27" s="32">
        <f t="shared" si="6"/>
        <v>0</v>
      </c>
      <c r="AJ27" s="32">
        <f t="shared" si="7"/>
        <v>0</v>
      </c>
      <c r="AK27" s="30">
        <f>IF($F27&gt;0,E27/F27*(SUMIFS(Настройки!$D$29:$D$40,Настройки!$B$29:$B$40,$E$5))*0.65,0)</f>
        <v>0</v>
      </c>
      <c r="AL27" s="30">
        <f t="shared" si="8"/>
        <v>0</v>
      </c>
      <c r="AM27" s="32">
        <f t="shared" si="15"/>
        <v>0</v>
      </c>
      <c r="AN27" s="42">
        <v>0</v>
      </c>
      <c r="AO27" s="42">
        <f t="shared" si="9"/>
        <v>0</v>
      </c>
      <c r="AP27" s="42">
        <v>0</v>
      </c>
      <c r="AQ27" s="42">
        <v>0</v>
      </c>
      <c r="AR27" s="42">
        <v>0</v>
      </c>
      <c r="AS27" s="42">
        <v>0</v>
      </c>
      <c r="AT27" s="42">
        <v>0</v>
      </c>
      <c r="AU27" s="42">
        <v>0</v>
      </c>
      <c r="AV27" s="30">
        <f t="shared" si="10"/>
        <v>0</v>
      </c>
      <c r="AW27" s="30">
        <f t="shared" si="11"/>
        <v>0</v>
      </c>
      <c r="AX27" s="42">
        <f t="shared" si="12"/>
        <v>0</v>
      </c>
      <c r="AY27" s="42">
        <f t="shared" si="19"/>
        <v>0</v>
      </c>
    </row>
  </sheetData>
  <sheetProtection formatCells="0" formatColumns="0" formatRows="0" sort="0" autoFilter="0" pivotTables="0"/>
  <protectedRanges>
    <protectedRange algorithmName="SHA-512" hashValue="bJo+SFli4vICyTjyJ3dynLuN1j6pbNSFXSZSIwIdBQS3ajDKdrkbvbSEj1p+Aybyp3l5CpzOp3pv3opC9KTFJg==" saltValue="tdl26HO1P8Lk9eyNf+o4/w==" spinCount="100000" sqref="X5:Z6 H1:AY2 X3:AA4 H3:W7 AB3:AV5 AX3:AY5 AW3:AW4 H8:AY1048576 AA6:AY7" name="Диапазон1"/>
  </protectedRanges>
  <dataConsolidate link="1"/>
  <mergeCells count="58">
    <mergeCell ref="AB6:AB7"/>
    <mergeCell ref="AC6:AC7"/>
    <mergeCell ref="AK4:AM4"/>
    <mergeCell ref="AA4:AE4"/>
    <mergeCell ref="AJ6:AJ7"/>
    <mergeCell ref="AD6:AD7"/>
    <mergeCell ref="AE6:AE7"/>
    <mergeCell ref="AF4:AI4"/>
    <mergeCell ref="AI6:AI7"/>
    <mergeCell ref="AL6:AL7"/>
    <mergeCell ref="AK6:AK7"/>
    <mergeCell ref="AM6:AM7"/>
    <mergeCell ref="AG6:AG7"/>
    <mergeCell ref="AH6:AH7"/>
    <mergeCell ref="AF6:AF7"/>
    <mergeCell ref="X5:AM5"/>
    <mergeCell ref="AX6:AX7"/>
    <mergeCell ref="AY6:AY7"/>
    <mergeCell ref="AN5:AV5"/>
    <mergeCell ref="AT6:AT7"/>
    <mergeCell ref="AR6:AR7"/>
    <mergeCell ref="AQ6:AQ7"/>
    <mergeCell ref="AX5:AY5"/>
    <mergeCell ref="AV6:AV7"/>
    <mergeCell ref="AN6:AN7"/>
    <mergeCell ref="AO6:AO7"/>
    <mergeCell ref="AP6:AP7"/>
    <mergeCell ref="AS6:AS7"/>
    <mergeCell ref="AU6:AU7"/>
    <mergeCell ref="AW4:AW7"/>
    <mergeCell ref="X4:Z4"/>
    <mergeCell ref="Z6:Z7"/>
    <mergeCell ref="Y6:Y7"/>
    <mergeCell ref="X6:X7"/>
    <mergeCell ref="A2:D2"/>
    <mergeCell ref="K6:Q6"/>
    <mergeCell ref="J6:J7"/>
    <mergeCell ref="G4:G7"/>
    <mergeCell ref="I6:I7"/>
    <mergeCell ref="H6:H7"/>
    <mergeCell ref="H5:W5"/>
    <mergeCell ref="H4:Q4"/>
    <mergeCell ref="A3:D3"/>
    <mergeCell ref="A4:D4"/>
    <mergeCell ref="W6:W7"/>
    <mergeCell ref="R6:R7"/>
    <mergeCell ref="A5:D5"/>
    <mergeCell ref="F6:F7"/>
    <mergeCell ref="E6:E7"/>
    <mergeCell ref="D6:D7"/>
    <mergeCell ref="C6:C7"/>
    <mergeCell ref="B6:B7"/>
    <mergeCell ref="A6:A7"/>
    <mergeCell ref="AA6:AA7"/>
    <mergeCell ref="T6:T7"/>
    <mergeCell ref="U6:U7"/>
    <mergeCell ref="V6:V7"/>
    <mergeCell ref="S6:S7"/>
  </mergeCells>
  <pageMargins left="0.41" right="0.26" top="0.74803149606299213" bottom="0.74803149606299213" header="0.31496062992125984" footer="0.31496062992125984"/>
  <pageSetup paperSize="9" scale="23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0000FF"/>
    <outlinePr summaryBelow="0"/>
    <pageSetUpPr fitToPage="1"/>
  </sheetPr>
  <dimension ref="A1:AY27"/>
  <sheetViews>
    <sheetView showGridLines="0" tabSelected="1" workbookViewId="0">
      <pane xSplit="7" ySplit="7" topLeftCell="R8" activePane="bottomRight" state="frozen"/>
      <selection pane="topRight" activeCell="H1" sqref="H1"/>
      <selection pane="bottomLeft" activeCell="A8" sqref="A8"/>
      <selection pane="bottomRight" activeCell="G8" sqref="G8"/>
    </sheetView>
  </sheetViews>
  <sheetFormatPr baseColWidth="10" defaultColWidth="8.83203125" defaultRowHeight="12" outlineLevelCol="1" x14ac:dyDescent="0"/>
  <cols>
    <col min="1" max="1" width="6.83203125" style="26" customWidth="1"/>
    <col min="2" max="2" width="7.1640625" style="26" customWidth="1"/>
    <col min="3" max="3" width="21" style="26" customWidth="1"/>
    <col min="4" max="4" width="12" style="26" customWidth="1"/>
    <col min="5" max="5" width="8.1640625" style="26" customWidth="1"/>
    <col min="6" max="6" width="7.6640625" style="26" customWidth="1"/>
    <col min="7" max="7" width="17" style="26" customWidth="1"/>
    <col min="8" max="8" width="15.33203125" style="26" hidden="1" customWidth="1" outlineLevel="1"/>
    <col min="9" max="9" width="14.5" style="26" hidden="1" customWidth="1" outlineLevel="1"/>
    <col min="10" max="10" width="8.33203125" style="26" hidden="1" customWidth="1" outlineLevel="1"/>
    <col min="11" max="11" width="11.33203125" style="26" hidden="1" customWidth="1" outlineLevel="1"/>
    <col min="12" max="12" width="10.1640625" style="26" hidden="1" customWidth="1" outlineLevel="1"/>
    <col min="13" max="13" width="10.5" style="26" hidden="1" customWidth="1" outlineLevel="1"/>
    <col min="14" max="16" width="11.1640625" style="26" hidden="1" customWidth="1" outlineLevel="1"/>
    <col min="17" max="17" width="10.83203125" style="26" hidden="1" customWidth="1" outlineLevel="1"/>
    <col min="18" max="18" width="18.5" style="26" customWidth="1" collapsed="1"/>
    <col min="19" max="19" width="13.83203125" style="26" hidden="1" customWidth="1" outlineLevel="1"/>
    <col min="20" max="20" width="10.5" style="26" hidden="1" customWidth="1" outlineLevel="1"/>
    <col min="21" max="21" width="10.6640625" style="26" hidden="1" customWidth="1" outlineLevel="1"/>
    <col min="22" max="22" width="10.5" style="26" hidden="1" customWidth="1" outlineLevel="1"/>
    <col min="23" max="23" width="13.6640625" style="26" customWidth="1" collapsed="1"/>
    <col min="24" max="24" width="13.5" style="26" hidden="1" customWidth="1" outlineLevel="1"/>
    <col min="25" max="25" width="8.33203125" style="26" hidden="1" customWidth="1" outlineLevel="1"/>
    <col min="26" max="26" width="17.33203125" style="26" hidden="1" customWidth="1" outlineLevel="1"/>
    <col min="27" max="27" width="13.6640625" style="26" hidden="1" customWidth="1" outlineLevel="1"/>
    <col min="28" max="28" width="6.5" style="26" hidden="1" customWidth="1" outlineLevel="1"/>
    <col min="29" max="29" width="17.1640625" style="26" hidden="1" customWidth="1" outlineLevel="1"/>
    <col min="30" max="30" width="17.5" style="26" customWidth="1" collapsed="1"/>
    <col min="31" max="31" width="16" style="26" customWidth="1"/>
    <col min="32" max="32" width="12.6640625" style="26" hidden="1" customWidth="1" outlineLevel="1"/>
    <col min="33" max="33" width="8.33203125" style="26" hidden="1" customWidth="1" outlineLevel="1"/>
    <col min="34" max="34" width="17.1640625" style="26" hidden="1" customWidth="1" outlineLevel="1"/>
    <col min="35" max="35" width="17.33203125" style="26" customWidth="1" collapsed="1"/>
    <col min="36" max="36" width="13.6640625" style="26" customWidth="1"/>
    <col min="37" max="37" width="13.1640625" style="26" hidden="1" customWidth="1" outlineLevel="1"/>
    <col min="38" max="38" width="16.1640625" style="26" hidden="1" customWidth="1" outlineLevel="1"/>
    <col min="39" max="39" width="15.1640625" style="26" customWidth="1" collapsed="1"/>
    <col min="40" max="40" width="15.5" style="26" hidden="1" customWidth="1" outlineLevel="1"/>
    <col min="41" max="41" width="14.5" style="26" hidden="1" customWidth="1" outlineLevel="1"/>
    <col min="42" max="42" width="15" style="26" hidden="1" customWidth="1" outlineLevel="1"/>
    <col min="43" max="43" width="10.6640625" style="26" hidden="1" customWidth="1" outlineLevel="1"/>
    <col min="44" max="44" width="10.5" style="26" hidden="1" customWidth="1" outlineLevel="1"/>
    <col min="45" max="45" width="10.6640625" style="26" hidden="1" customWidth="1" outlineLevel="1"/>
    <col min="46" max="46" width="10.5" style="26" hidden="1" customWidth="1" outlineLevel="1"/>
    <col min="47" max="47" width="14.6640625" style="26" hidden="1" customWidth="1" outlineLevel="1"/>
    <col min="48" max="48" width="16.1640625" style="26" customWidth="1" collapsed="1"/>
    <col min="49" max="51" width="16" style="26" customWidth="1"/>
    <col min="52" max="16384" width="8.83203125" style="26"/>
  </cols>
  <sheetData>
    <row r="1" spans="1:51" s="17" customFormat="1" ht="13" thickBot="1">
      <c r="AD1" s="18"/>
      <c r="AE1" s="18"/>
      <c r="AF1" s="18"/>
      <c r="AG1" s="18"/>
      <c r="AH1" s="18"/>
      <c r="AI1" s="18"/>
      <c r="AJ1" s="18"/>
      <c r="AK1" s="18"/>
      <c r="AL1" s="18"/>
      <c r="AM1" s="18"/>
      <c r="AN1" s="18"/>
      <c r="AO1" s="18"/>
      <c r="AP1" s="18"/>
      <c r="AQ1" s="18"/>
      <c r="AR1" s="18"/>
      <c r="AS1" s="18"/>
      <c r="AT1" s="18"/>
      <c r="AU1" s="18"/>
      <c r="AV1" s="18"/>
      <c r="AW1" s="18"/>
    </row>
    <row r="2" spans="1:51" s="19" customFormat="1" ht="14" thickTop="1" thickBot="1">
      <c r="A2" s="78" t="s">
        <v>54</v>
      </c>
      <c r="B2" s="78"/>
      <c r="C2" s="78"/>
      <c r="D2" s="78"/>
      <c r="E2" s="36">
        <f>SUM(E8:E27)</f>
        <v>20</v>
      </c>
      <c r="F2" s="36">
        <f>SUM(F8:F27)</f>
        <v>20</v>
      </c>
      <c r="G2" s="37">
        <f t="shared" ref="G2:AX2" si="0">SUM(G8:G27)</f>
        <v>328108.12000000011</v>
      </c>
      <c r="H2" s="38">
        <f t="shared" si="0"/>
        <v>375000</v>
      </c>
      <c r="I2" s="38">
        <f t="shared" si="0"/>
        <v>0</v>
      </c>
      <c r="J2" s="38">
        <f t="shared" si="0"/>
        <v>0</v>
      </c>
      <c r="K2" s="38">
        <f t="shared" si="0"/>
        <v>0</v>
      </c>
      <c r="L2" s="38">
        <f t="shared" si="0"/>
        <v>0</v>
      </c>
      <c r="M2" s="38">
        <f t="shared" si="0"/>
        <v>0</v>
      </c>
      <c r="N2" s="38">
        <f t="shared" si="0"/>
        <v>0</v>
      </c>
      <c r="O2" s="38">
        <f t="shared" si="0"/>
        <v>0</v>
      </c>
      <c r="P2" s="38">
        <f t="shared" si="0"/>
        <v>0</v>
      </c>
      <c r="Q2" s="38">
        <f t="shared" si="0"/>
        <v>0</v>
      </c>
      <c r="R2" s="38">
        <f t="shared" si="0"/>
        <v>375000</v>
      </c>
      <c r="S2" s="38">
        <f t="shared" si="0"/>
        <v>0</v>
      </c>
      <c r="T2" s="38">
        <f t="shared" si="0"/>
        <v>0</v>
      </c>
      <c r="U2" s="38">
        <f t="shared" si="0"/>
        <v>0</v>
      </c>
      <c r="V2" s="38">
        <f t="shared" si="0"/>
        <v>0</v>
      </c>
      <c r="W2" s="38">
        <f t="shared" si="0"/>
        <v>0</v>
      </c>
      <c r="X2" s="38">
        <f t="shared" si="0"/>
        <v>375000</v>
      </c>
      <c r="Y2" s="38">
        <f t="shared" si="0"/>
        <v>0</v>
      </c>
      <c r="Z2" s="38">
        <f t="shared" si="0"/>
        <v>750000</v>
      </c>
      <c r="AA2" s="38">
        <f t="shared" si="0"/>
        <v>16891.88</v>
      </c>
      <c r="AB2" s="38">
        <f t="shared" si="0"/>
        <v>0</v>
      </c>
      <c r="AC2" s="38">
        <f t="shared" si="0"/>
        <v>33783.75</v>
      </c>
      <c r="AD2" s="38">
        <f t="shared" si="0"/>
        <v>16891.87</v>
      </c>
      <c r="AE2" s="38">
        <f t="shared" si="0"/>
        <v>14639.619999999999</v>
      </c>
      <c r="AF2" s="38">
        <f t="shared" si="0"/>
        <v>2252.25</v>
      </c>
      <c r="AG2" s="38">
        <f t="shared" si="0"/>
        <v>0</v>
      </c>
      <c r="AH2" s="38">
        <f t="shared" si="0"/>
        <v>4504.5</v>
      </c>
      <c r="AI2" s="38">
        <f t="shared" si="0"/>
        <v>2252.25</v>
      </c>
      <c r="AJ2" s="38">
        <f t="shared" si="0"/>
        <v>30000</v>
      </c>
      <c r="AK2" s="38">
        <f t="shared" si="0"/>
        <v>97353.75</v>
      </c>
      <c r="AL2" s="38">
        <f t="shared" si="0"/>
        <v>56250</v>
      </c>
      <c r="AM2" s="38">
        <f t="shared" si="0"/>
        <v>97353.75</v>
      </c>
      <c r="AN2" s="38">
        <f t="shared" si="0"/>
        <v>0</v>
      </c>
      <c r="AO2" s="38">
        <f t="shared" si="0"/>
        <v>328108.12000000011</v>
      </c>
      <c r="AP2" s="38">
        <f t="shared" si="0"/>
        <v>0</v>
      </c>
      <c r="AQ2" s="38">
        <f t="shared" si="0"/>
        <v>0</v>
      </c>
      <c r="AR2" s="38">
        <f t="shared" si="0"/>
        <v>0</v>
      </c>
      <c r="AS2" s="38">
        <f t="shared" si="0"/>
        <v>0</v>
      </c>
      <c r="AT2" s="38">
        <f t="shared" si="0"/>
        <v>0</v>
      </c>
      <c r="AU2" s="38">
        <f t="shared" si="0"/>
        <v>0</v>
      </c>
      <c r="AV2" s="38">
        <f t="shared" si="0"/>
        <v>328108.12000000011</v>
      </c>
      <c r="AW2" s="38">
        <f t="shared" si="0"/>
        <v>328108.13</v>
      </c>
      <c r="AX2" s="38">
        <f t="shared" si="0"/>
        <v>0</v>
      </c>
      <c r="AY2" s="38">
        <f>SUM(AY8:AY27)</f>
        <v>328108.13</v>
      </c>
    </row>
    <row r="3" spans="1:51" s="21" customFormat="1" ht="13" thickTop="1">
      <c r="A3" s="82"/>
      <c r="B3" s="82"/>
      <c r="C3" s="82"/>
      <c r="D3" s="82"/>
      <c r="E3" s="20"/>
      <c r="F3" s="20"/>
      <c r="H3" s="22"/>
      <c r="I3" s="22"/>
      <c r="J3" s="22"/>
      <c r="K3" s="22"/>
      <c r="L3" s="22"/>
      <c r="M3" s="22"/>
      <c r="N3" s="22"/>
      <c r="O3" s="22"/>
      <c r="P3" s="22"/>
      <c r="Q3" s="22"/>
      <c r="X3" s="22"/>
      <c r="Y3" s="22"/>
      <c r="Z3" s="22"/>
      <c r="AA3" s="22"/>
      <c r="AB3" s="22"/>
      <c r="AC3" s="22"/>
      <c r="AD3" s="22"/>
      <c r="AE3" s="22"/>
      <c r="AF3" s="22"/>
      <c r="AG3" s="22"/>
      <c r="AH3" s="22"/>
      <c r="AI3" s="22"/>
      <c r="AJ3" s="22"/>
      <c r="AK3" s="23"/>
      <c r="AL3" s="23"/>
      <c r="AN3" s="22"/>
      <c r="AO3" s="22"/>
      <c r="AW3" s="24"/>
      <c r="AX3" s="24"/>
      <c r="AY3" s="24"/>
    </row>
    <row r="4" spans="1:51" s="25" customFormat="1" ht="12.75" customHeight="1">
      <c r="A4" s="83" t="s">
        <v>3</v>
      </c>
      <c r="B4" s="83"/>
      <c r="C4" s="83"/>
      <c r="D4" s="83"/>
      <c r="E4" s="34" t="s">
        <v>4</v>
      </c>
      <c r="F4" s="34" t="s">
        <v>5</v>
      </c>
      <c r="G4" s="76" t="s">
        <v>63</v>
      </c>
      <c r="H4" s="81" t="s">
        <v>31</v>
      </c>
      <c r="I4" s="81"/>
      <c r="J4" s="81"/>
      <c r="K4" s="81"/>
      <c r="L4" s="81"/>
      <c r="M4" s="81"/>
      <c r="N4" s="81"/>
      <c r="O4" s="81"/>
      <c r="P4" s="81"/>
      <c r="Q4" s="81"/>
      <c r="R4" s="43"/>
      <c r="S4" s="44" t="s">
        <v>6</v>
      </c>
      <c r="T4" s="44" t="s">
        <v>29</v>
      </c>
      <c r="U4" s="44" t="s">
        <v>18</v>
      </c>
      <c r="V4" s="44" t="s">
        <v>18</v>
      </c>
      <c r="W4" s="43"/>
      <c r="X4" s="76" t="s">
        <v>65</v>
      </c>
      <c r="Y4" s="76"/>
      <c r="Z4" s="76"/>
      <c r="AA4" s="93" t="s">
        <v>6</v>
      </c>
      <c r="AB4" s="93"/>
      <c r="AC4" s="93"/>
      <c r="AD4" s="93"/>
      <c r="AE4" s="93"/>
      <c r="AF4" s="93" t="s">
        <v>10</v>
      </c>
      <c r="AG4" s="93"/>
      <c r="AH4" s="93"/>
      <c r="AI4" s="93"/>
      <c r="AJ4" s="45" t="s">
        <v>34</v>
      </c>
      <c r="AK4" s="76" t="s">
        <v>9</v>
      </c>
      <c r="AL4" s="76"/>
      <c r="AM4" s="76"/>
      <c r="AN4" s="45" t="s">
        <v>33</v>
      </c>
      <c r="AO4" s="45" t="s">
        <v>32</v>
      </c>
      <c r="AP4" s="45" t="s">
        <v>32</v>
      </c>
      <c r="AQ4" s="46"/>
      <c r="AR4" s="46"/>
      <c r="AS4" s="45" t="s">
        <v>32</v>
      </c>
      <c r="AT4" s="46"/>
      <c r="AU4" s="46"/>
      <c r="AV4" s="43"/>
      <c r="AW4" s="90" t="s">
        <v>62</v>
      </c>
      <c r="AX4" s="35" t="s">
        <v>33</v>
      </c>
      <c r="AY4" s="35" t="s">
        <v>32</v>
      </c>
    </row>
    <row r="5" spans="1:51" s="25" customFormat="1" ht="12.75" customHeight="1">
      <c r="A5" s="74" t="str">
        <f>+Настройки!$F$15</f>
        <v>SAVDO PLYUS MINUS OOO</v>
      </c>
      <c r="B5" s="74"/>
      <c r="C5" s="74"/>
      <c r="D5" s="74"/>
      <c r="E5" s="63">
        <v>2</v>
      </c>
      <c r="F5" s="64">
        <f>+Настройки!$F$16</f>
        <v>2017</v>
      </c>
      <c r="G5" s="76"/>
      <c r="H5" s="80" t="s">
        <v>21</v>
      </c>
      <c r="I5" s="80"/>
      <c r="J5" s="80"/>
      <c r="K5" s="80"/>
      <c r="L5" s="80"/>
      <c r="M5" s="80"/>
      <c r="N5" s="80"/>
      <c r="O5" s="80"/>
      <c r="P5" s="80"/>
      <c r="Q5" s="80"/>
      <c r="R5" s="80"/>
      <c r="S5" s="80"/>
      <c r="T5" s="80"/>
      <c r="U5" s="80"/>
      <c r="V5" s="80"/>
      <c r="W5" s="80"/>
      <c r="X5" s="96" t="s">
        <v>14</v>
      </c>
      <c r="Y5" s="96"/>
      <c r="Z5" s="96"/>
      <c r="AA5" s="96"/>
      <c r="AB5" s="96"/>
      <c r="AC5" s="96"/>
      <c r="AD5" s="96"/>
      <c r="AE5" s="96"/>
      <c r="AF5" s="96"/>
      <c r="AG5" s="96"/>
      <c r="AH5" s="96"/>
      <c r="AI5" s="96"/>
      <c r="AJ5" s="96"/>
      <c r="AK5" s="96"/>
      <c r="AL5" s="96"/>
      <c r="AM5" s="96"/>
      <c r="AN5" s="86" t="s">
        <v>22</v>
      </c>
      <c r="AO5" s="86"/>
      <c r="AP5" s="86"/>
      <c r="AQ5" s="86"/>
      <c r="AR5" s="86"/>
      <c r="AS5" s="86"/>
      <c r="AT5" s="86"/>
      <c r="AU5" s="86"/>
      <c r="AV5" s="86"/>
      <c r="AW5" s="91"/>
      <c r="AX5" s="87" t="s">
        <v>64</v>
      </c>
      <c r="AY5" s="87"/>
    </row>
    <row r="6" spans="1:51" ht="25.5" customHeight="1">
      <c r="A6" s="72" t="s">
        <v>0</v>
      </c>
      <c r="B6" s="75" t="s">
        <v>66</v>
      </c>
      <c r="C6" s="69" t="s">
        <v>27</v>
      </c>
      <c r="D6" s="69" t="s">
        <v>2</v>
      </c>
      <c r="E6" s="70" t="s">
        <v>52</v>
      </c>
      <c r="F6" s="70" t="s">
        <v>53</v>
      </c>
      <c r="G6" s="76"/>
      <c r="H6" s="73" t="s">
        <v>16</v>
      </c>
      <c r="I6" s="73" t="s">
        <v>51</v>
      </c>
      <c r="J6" s="73" t="s">
        <v>50</v>
      </c>
      <c r="K6" s="79" t="s">
        <v>61</v>
      </c>
      <c r="L6" s="79"/>
      <c r="M6" s="79"/>
      <c r="N6" s="79"/>
      <c r="O6" s="79"/>
      <c r="P6" s="79"/>
      <c r="Q6" s="79"/>
      <c r="R6" s="77" t="s">
        <v>41</v>
      </c>
      <c r="S6" s="70" t="s">
        <v>28</v>
      </c>
      <c r="T6" s="73" t="s">
        <v>42</v>
      </c>
      <c r="U6" s="73" t="s">
        <v>19</v>
      </c>
      <c r="V6" s="73" t="s">
        <v>13</v>
      </c>
      <c r="W6" s="77" t="s">
        <v>20</v>
      </c>
      <c r="X6" s="71" t="s">
        <v>43</v>
      </c>
      <c r="Y6" s="71" t="s">
        <v>44</v>
      </c>
      <c r="Z6" s="77" t="s">
        <v>25</v>
      </c>
      <c r="AA6" s="71" t="s">
        <v>43</v>
      </c>
      <c r="AB6" s="71" t="s">
        <v>44</v>
      </c>
      <c r="AC6" s="71" t="s">
        <v>45</v>
      </c>
      <c r="AD6" s="94" t="s">
        <v>23</v>
      </c>
      <c r="AE6" s="94" t="s">
        <v>24</v>
      </c>
      <c r="AF6" s="71" t="s">
        <v>43</v>
      </c>
      <c r="AG6" s="71" t="s">
        <v>46</v>
      </c>
      <c r="AH6" s="71" t="s">
        <v>45</v>
      </c>
      <c r="AI6" s="94" t="s">
        <v>23</v>
      </c>
      <c r="AJ6" s="77" t="s">
        <v>23</v>
      </c>
      <c r="AK6" s="70" t="s">
        <v>11</v>
      </c>
      <c r="AL6" s="70" t="s">
        <v>30</v>
      </c>
      <c r="AM6" s="95" t="s">
        <v>23</v>
      </c>
      <c r="AN6" s="89" t="s">
        <v>1</v>
      </c>
      <c r="AO6" s="89" t="s">
        <v>1</v>
      </c>
      <c r="AP6" s="89" t="s">
        <v>15</v>
      </c>
      <c r="AQ6" s="70" t="s">
        <v>47</v>
      </c>
      <c r="AR6" s="73" t="s">
        <v>48</v>
      </c>
      <c r="AS6" s="73" t="s">
        <v>49</v>
      </c>
      <c r="AT6" s="73" t="s">
        <v>12</v>
      </c>
      <c r="AU6" s="73" t="s">
        <v>68</v>
      </c>
      <c r="AV6" s="88" t="s">
        <v>26</v>
      </c>
      <c r="AW6" s="91"/>
      <c r="AX6" s="84">
        <v>0</v>
      </c>
      <c r="AY6" s="84">
        <v>1</v>
      </c>
    </row>
    <row r="7" spans="1:51" ht="70.5" customHeight="1">
      <c r="A7" s="72"/>
      <c r="B7" s="75"/>
      <c r="C7" s="69"/>
      <c r="D7" s="69"/>
      <c r="E7" s="70"/>
      <c r="F7" s="70"/>
      <c r="G7" s="76"/>
      <c r="H7" s="73"/>
      <c r="I7" s="73"/>
      <c r="J7" s="73"/>
      <c r="K7" s="39" t="s">
        <v>37</v>
      </c>
      <c r="L7" s="39" t="s">
        <v>36</v>
      </c>
      <c r="M7" s="39" t="s">
        <v>35</v>
      </c>
      <c r="N7" s="39" t="s">
        <v>38</v>
      </c>
      <c r="O7" s="39" t="s">
        <v>39</v>
      </c>
      <c r="P7" s="39" t="s">
        <v>40</v>
      </c>
      <c r="Q7" s="39" t="s">
        <v>17</v>
      </c>
      <c r="R7" s="77"/>
      <c r="S7" s="70"/>
      <c r="T7" s="73"/>
      <c r="U7" s="73"/>
      <c r="V7" s="73"/>
      <c r="W7" s="77"/>
      <c r="X7" s="71"/>
      <c r="Y7" s="71"/>
      <c r="Z7" s="77"/>
      <c r="AA7" s="71"/>
      <c r="AB7" s="71"/>
      <c r="AC7" s="71"/>
      <c r="AD7" s="94"/>
      <c r="AE7" s="94"/>
      <c r="AF7" s="71"/>
      <c r="AG7" s="71"/>
      <c r="AH7" s="71"/>
      <c r="AI7" s="94"/>
      <c r="AJ7" s="77"/>
      <c r="AK7" s="70"/>
      <c r="AL7" s="70"/>
      <c r="AM7" s="95"/>
      <c r="AN7" s="89"/>
      <c r="AO7" s="89"/>
      <c r="AP7" s="89"/>
      <c r="AQ7" s="70"/>
      <c r="AR7" s="73"/>
      <c r="AS7" s="73"/>
      <c r="AT7" s="73"/>
      <c r="AU7" s="73"/>
      <c r="AV7" s="88"/>
      <c r="AW7" s="92"/>
      <c r="AX7" s="85"/>
      <c r="AY7" s="85"/>
    </row>
    <row r="8" spans="1:51" s="33" customFormat="1">
      <c r="A8" s="27">
        <f>IF(LEN(C8)&gt;1,1,"")</f>
        <v>1</v>
      </c>
      <c r="B8" s="40">
        <f>+'1'!B8</f>
        <v>1</v>
      </c>
      <c r="C8" s="41" t="str">
        <f>+'1'!C8</f>
        <v>Одинцов Один</v>
      </c>
      <c r="D8" s="40">
        <f>+'1'!D8</f>
        <v>375000</v>
      </c>
      <c r="E8" s="28">
        <f>+F8</f>
        <v>20</v>
      </c>
      <c r="F8" s="29">
        <f>IF($B8&gt;0,(SUMIFS(Настройки!$E$29:$E$40,Настройки!$B$29:$B$40,$E$5)),0)</f>
        <v>20</v>
      </c>
      <c r="G8" s="42">
        <f>+'1'!$AW8</f>
        <v>328108.12000000011</v>
      </c>
      <c r="H8" s="30">
        <f>ROUND(IF($F8&gt;0,$D8/$F8*$E8-$T8,0),2)</f>
        <v>375000</v>
      </c>
      <c r="I8" s="42">
        <v>0</v>
      </c>
      <c r="J8" s="42">
        <v>0</v>
      </c>
      <c r="K8" s="42">
        <v>0</v>
      </c>
      <c r="L8" s="42">
        <v>0</v>
      </c>
      <c r="M8" s="42">
        <v>0</v>
      </c>
      <c r="N8" s="42">
        <v>0</v>
      </c>
      <c r="O8" s="42">
        <v>0</v>
      </c>
      <c r="P8" s="42">
        <v>0</v>
      </c>
      <c r="Q8" s="31">
        <f>ROUND($P8/25.4*$O8,2)</f>
        <v>0</v>
      </c>
      <c r="R8" s="32">
        <f>H8+I8+J8+Q8</f>
        <v>375000</v>
      </c>
      <c r="S8" s="42">
        <v>0</v>
      </c>
      <c r="T8" s="42">
        <v>0</v>
      </c>
      <c r="U8" s="42">
        <v>0</v>
      </c>
      <c r="V8" s="42">
        <v>0</v>
      </c>
      <c r="W8" s="32">
        <f t="shared" ref="W8:W27" si="1">SUM(S8:V8)</f>
        <v>0</v>
      </c>
      <c r="X8" s="30">
        <f>+'1'!$Z8</f>
        <v>375000</v>
      </c>
      <c r="Y8" s="42">
        <v>0</v>
      </c>
      <c r="Z8" s="32">
        <f t="shared" ref="Z8:Z27" si="2">+R8+S8+Y8+X8</f>
        <v>750000</v>
      </c>
      <c r="AA8" s="30">
        <f>+'1'!$AC8</f>
        <v>16891.88</v>
      </c>
      <c r="AB8" s="42">
        <v>0</v>
      </c>
      <c r="AC8" s="30">
        <f t="shared" ref="AC8:AC27" si="3">ROUND(IF($B8=1,(IF($Z8&gt;Мрзп*$E$5*Предел3,(((($Z8)-(Мрзп*$E$5*Предел3))*Ставка4)+((Мрзп*$E$5*Предел2)*Ставка3))+(((Мрзп*$E$5*Предел2)-Мрзп*$E$5)*Ставка2),IF($Z8&gt;Мрзп*$E$5*Предел2,(((($Z8)-(Мрзп*$E$5*Предел2))*Ставка3)+(((Мрзп*$E$5*Предел2)-Мрзп*$E$5)*Ставка2)),IF($Z8&gt;Мрзп*$E$5,(($Z8-Мрзп*$E$5)*Ставка2),IF($Z8=0,0))))),IF($B8=2,(($Z8)*Ставка4),$AA8+$AB8)),2)</f>
        <v>33783.75</v>
      </c>
      <c r="AD8" s="30">
        <f>+AC8-AA8-AB8</f>
        <v>16891.87</v>
      </c>
      <c r="AE8" s="32">
        <f>+AD8-AI8</f>
        <v>14639.619999999999</v>
      </c>
      <c r="AF8" s="30">
        <f>+'1'!$AH8</f>
        <v>2252.25</v>
      </c>
      <c r="AG8" s="42">
        <v>0</v>
      </c>
      <c r="AH8" s="30">
        <f t="shared" ref="AH8:AH27" si="4">ROUND(IF($B8=1,IF($Z8&gt;Мрзп*$E$5,(($Z8-Мрзп*$E$5)*СтавкаИнпс),IF($Z8=0,0)),IF($B8=2,(($Z8)*СтавкаИнпс),0)),2)</f>
        <v>4504.5</v>
      </c>
      <c r="AI8" s="32">
        <f t="shared" ref="AI8:AI27" si="5">IF(B8=0,0,AH8-AG8-AF8)</f>
        <v>2252.25</v>
      </c>
      <c r="AJ8" s="32">
        <f t="shared" ref="AJ8:AJ27" si="6">ROUND(($R8+$T8)*СтавкаСвгпф,2)</f>
        <v>30000</v>
      </c>
      <c r="AK8" s="30">
        <f>IF($F8&gt;0,E8/F8*(SUMIFS(Настройки!$D$29:$D$40,Настройки!$B$29:$B$40,$E$5))*0.65,0)</f>
        <v>97353.75</v>
      </c>
      <c r="AL8" s="30">
        <f t="shared" ref="AL8:AL27" si="7">ROUND(($R8+$T8)*СтавкаЕсп,2)</f>
        <v>56250</v>
      </c>
      <c r="AM8" s="32">
        <f>IF($AK$2&lt;=$AL$2,$AL8,$AK8)</f>
        <v>97353.75</v>
      </c>
      <c r="AN8" s="42">
        <f>+'1'!$AX8</f>
        <v>0</v>
      </c>
      <c r="AO8" s="42">
        <f>+G8</f>
        <v>328108.12000000011</v>
      </c>
      <c r="AP8" s="42">
        <v>0</v>
      </c>
      <c r="AQ8" s="42">
        <v>0</v>
      </c>
      <c r="AR8" s="42"/>
      <c r="AS8" s="42">
        <v>0</v>
      </c>
      <c r="AT8" s="42">
        <v>0</v>
      </c>
      <c r="AU8" s="42">
        <v>0</v>
      </c>
      <c r="AV8" s="30">
        <f t="shared" ref="AV8:AV27" si="8">SUM(AN8:AU8)</f>
        <v>328108.12000000011</v>
      </c>
      <c r="AW8" s="30">
        <f t="shared" ref="AW8:AW27" si="9">+G8+R8+W8-AE8-AI8-AJ8-AV8</f>
        <v>328108.13</v>
      </c>
      <c r="AX8" s="42">
        <f>+AW8-AY8</f>
        <v>0</v>
      </c>
      <c r="AY8" s="42">
        <f>+AW8</f>
        <v>328108.13</v>
      </c>
    </row>
    <row r="9" spans="1:51" s="33" customFormat="1">
      <c r="A9" s="27">
        <f>IF(LEN(C9)&gt;1,MAX($A$8:A8)+1,0)</f>
        <v>0</v>
      </c>
      <c r="B9" s="40">
        <f>+'1'!B9</f>
        <v>0</v>
      </c>
      <c r="C9" s="41">
        <f>+'1'!C9</f>
        <v>0</v>
      </c>
      <c r="D9" s="40">
        <f>+'1'!D9</f>
        <v>0</v>
      </c>
      <c r="E9" s="28">
        <f>+F9</f>
        <v>0</v>
      </c>
      <c r="F9" s="29">
        <f>IF($B9&gt;0,(SUMIFS(Настройки!$E$29:$E$40,Настройки!$B$29:$B$40,$E$5)),0)</f>
        <v>0</v>
      </c>
      <c r="G9" s="42">
        <f>+'1'!$AW9</f>
        <v>0</v>
      </c>
      <c r="H9" s="30">
        <f t="shared" ref="H9:H27" si="10">ROUND(IF($F9&gt;0,$D9/$F9*$E9-$T9,0),2)</f>
        <v>0</v>
      </c>
      <c r="I9" s="42">
        <v>0</v>
      </c>
      <c r="J9" s="42">
        <v>0</v>
      </c>
      <c r="K9" s="42">
        <v>0</v>
      </c>
      <c r="L9" s="42">
        <v>0</v>
      </c>
      <c r="M9" s="42">
        <v>0</v>
      </c>
      <c r="N9" s="42">
        <v>0</v>
      </c>
      <c r="O9" s="42">
        <v>0</v>
      </c>
      <c r="P9" s="42">
        <v>0</v>
      </c>
      <c r="Q9" s="31">
        <f t="shared" ref="Q9:Q27" si="11">ROUND($P9/25.4*$O9,2)</f>
        <v>0</v>
      </c>
      <c r="R9" s="32">
        <f t="shared" ref="R9:R27" si="12">+H9+I9+J9+Q9</f>
        <v>0</v>
      </c>
      <c r="S9" s="42">
        <v>0</v>
      </c>
      <c r="T9" s="42">
        <v>0</v>
      </c>
      <c r="U9" s="42">
        <v>0</v>
      </c>
      <c r="V9" s="42">
        <v>0</v>
      </c>
      <c r="W9" s="32">
        <f t="shared" si="1"/>
        <v>0</v>
      </c>
      <c r="X9" s="30">
        <f>+'1'!$Z9</f>
        <v>0</v>
      </c>
      <c r="Y9" s="42">
        <v>0</v>
      </c>
      <c r="Z9" s="32">
        <f t="shared" si="2"/>
        <v>0</v>
      </c>
      <c r="AA9" s="30">
        <f>+'1'!$AC9</f>
        <v>0</v>
      </c>
      <c r="AB9" s="42">
        <v>0</v>
      </c>
      <c r="AC9" s="30">
        <f t="shared" si="3"/>
        <v>0</v>
      </c>
      <c r="AD9" s="30">
        <f t="shared" ref="AD9:AD27" si="13">+AC9-AA9-AB9</f>
        <v>0</v>
      </c>
      <c r="AE9" s="32">
        <f t="shared" ref="AE9:AE27" si="14">+AD9-AI9</f>
        <v>0</v>
      </c>
      <c r="AF9" s="30">
        <f>+'1'!$AH9</f>
        <v>0</v>
      </c>
      <c r="AG9" s="42">
        <v>0</v>
      </c>
      <c r="AH9" s="30">
        <f t="shared" si="4"/>
        <v>0</v>
      </c>
      <c r="AI9" s="32">
        <f t="shared" si="5"/>
        <v>0</v>
      </c>
      <c r="AJ9" s="32">
        <f t="shared" si="6"/>
        <v>0</v>
      </c>
      <c r="AK9" s="30">
        <f>IF($F9&gt;0,E9/F9*(SUMIFS(Настройки!$D$29:$D$40,Настройки!$B$29:$B$40,$E$5))*0.65,0)</f>
        <v>0</v>
      </c>
      <c r="AL9" s="30">
        <f t="shared" si="7"/>
        <v>0</v>
      </c>
      <c r="AM9" s="32">
        <f t="shared" ref="AM9:AM27" si="15">IF($AK$2&lt;=$AL$2,$AL9,$AK9)</f>
        <v>0</v>
      </c>
      <c r="AN9" s="42">
        <f>+'1'!$AX9</f>
        <v>0</v>
      </c>
      <c r="AO9" s="42">
        <f>+'1'!$AY9</f>
        <v>0</v>
      </c>
      <c r="AP9" s="42">
        <v>0</v>
      </c>
      <c r="AQ9" s="42">
        <v>0</v>
      </c>
      <c r="AR9" s="42">
        <v>0</v>
      </c>
      <c r="AS9" s="42">
        <v>0</v>
      </c>
      <c r="AT9" s="42">
        <v>0</v>
      </c>
      <c r="AU9" s="42">
        <v>0</v>
      </c>
      <c r="AV9" s="30">
        <f t="shared" si="8"/>
        <v>0</v>
      </c>
      <c r="AW9" s="30">
        <f t="shared" si="9"/>
        <v>0</v>
      </c>
      <c r="AX9" s="42">
        <f t="shared" ref="AX9:AX27" si="16">+AW9-AY9</f>
        <v>0</v>
      </c>
      <c r="AY9" s="42">
        <f t="shared" ref="AY9:AY27" si="17">+AW9</f>
        <v>0</v>
      </c>
    </row>
    <row r="10" spans="1:51" s="33" customFormat="1">
      <c r="A10" s="27">
        <f>IF(LEN(C10)&gt;1,MAX($A$8:A9)+1,0)</f>
        <v>0</v>
      </c>
      <c r="B10" s="40">
        <f>+'1'!B10</f>
        <v>0</v>
      </c>
      <c r="C10" s="41">
        <f>+'1'!C10</f>
        <v>0</v>
      </c>
      <c r="D10" s="40">
        <f>+'1'!D10</f>
        <v>0</v>
      </c>
      <c r="E10" s="28">
        <f>+F10</f>
        <v>0</v>
      </c>
      <c r="F10" s="29">
        <f>IF($B10&gt;0,(SUMIFS(Настройки!$E$29:$E$40,Настройки!$B$29:$B$40,$E$5)),0)</f>
        <v>0</v>
      </c>
      <c r="G10" s="42">
        <f>+'1'!$AW10</f>
        <v>0</v>
      </c>
      <c r="H10" s="30">
        <f t="shared" si="10"/>
        <v>0</v>
      </c>
      <c r="I10" s="42">
        <v>0</v>
      </c>
      <c r="J10" s="42">
        <v>0</v>
      </c>
      <c r="K10" s="42">
        <v>0</v>
      </c>
      <c r="L10" s="42">
        <v>0</v>
      </c>
      <c r="M10" s="42">
        <v>0</v>
      </c>
      <c r="N10" s="42">
        <v>0</v>
      </c>
      <c r="O10" s="42">
        <v>0</v>
      </c>
      <c r="P10" s="42">
        <v>0</v>
      </c>
      <c r="Q10" s="31">
        <f t="shared" si="11"/>
        <v>0</v>
      </c>
      <c r="R10" s="32">
        <f t="shared" si="12"/>
        <v>0</v>
      </c>
      <c r="S10" s="42">
        <v>0</v>
      </c>
      <c r="T10" s="42">
        <v>0</v>
      </c>
      <c r="U10" s="42">
        <v>0</v>
      </c>
      <c r="V10" s="42">
        <v>0</v>
      </c>
      <c r="W10" s="32">
        <f t="shared" si="1"/>
        <v>0</v>
      </c>
      <c r="X10" s="30">
        <f>+'1'!$Z10</f>
        <v>0</v>
      </c>
      <c r="Y10" s="42">
        <v>0</v>
      </c>
      <c r="Z10" s="32">
        <f t="shared" si="2"/>
        <v>0</v>
      </c>
      <c r="AA10" s="30">
        <f>+'1'!$AC10</f>
        <v>0</v>
      </c>
      <c r="AB10" s="42">
        <v>0</v>
      </c>
      <c r="AC10" s="30">
        <f t="shared" si="3"/>
        <v>0</v>
      </c>
      <c r="AD10" s="30">
        <f t="shared" si="13"/>
        <v>0</v>
      </c>
      <c r="AE10" s="32">
        <f t="shared" si="14"/>
        <v>0</v>
      </c>
      <c r="AF10" s="30">
        <f>+'1'!$AH10</f>
        <v>0</v>
      </c>
      <c r="AG10" s="42">
        <v>0</v>
      </c>
      <c r="AH10" s="30">
        <f t="shared" si="4"/>
        <v>0</v>
      </c>
      <c r="AI10" s="32">
        <f t="shared" si="5"/>
        <v>0</v>
      </c>
      <c r="AJ10" s="32">
        <f t="shared" si="6"/>
        <v>0</v>
      </c>
      <c r="AK10" s="30">
        <f>IF($F10&gt;0,E10/F10*(SUMIFS(Настройки!$D$29:$D$40,Настройки!$B$29:$B$40,$E$5))*0.65,0)</f>
        <v>0</v>
      </c>
      <c r="AL10" s="30">
        <f t="shared" si="7"/>
        <v>0</v>
      </c>
      <c r="AM10" s="32">
        <f t="shared" si="15"/>
        <v>0</v>
      </c>
      <c r="AN10" s="42">
        <f>+'1'!$AX10</f>
        <v>0</v>
      </c>
      <c r="AO10" s="42">
        <f>+'1'!$AY10</f>
        <v>0</v>
      </c>
      <c r="AP10" s="42">
        <v>0</v>
      </c>
      <c r="AQ10" s="42">
        <v>0</v>
      </c>
      <c r="AR10" s="42">
        <v>0</v>
      </c>
      <c r="AS10" s="42">
        <v>0</v>
      </c>
      <c r="AT10" s="42">
        <v>0</v>
      </c>
      <c r="AU10" s="42">
        <v>0</v>
      </c>
      <c r="AV10" s="30">
        <f t="shared" si="8"/>
        <v>0</v>
      </c>
      <c r="AW10" s="30">
        <f t="shared" si="9"/>
        <v>0</v>
      </c>
      <c r="AX10" s="42">
        <f t="shared" si="16"/>
        <v>0</v>
      </c>
      <c r="AY10" s="42">
        <f t="shared" si="17"/>
        <v>0</v>
      </c>
    </row>
    <row r="11" spans="1:51" s="33" customFormat="1">
      <c r="A11" s="27">
        <f>IF(LEN(C11)&gt;1,MAX($A$8:A10)+1,0)</f>
        <v>0</v>
      </c>
      <c r="B11" s="40">
        <f>+'1'!B11</f>
        <v>0</v>
      </c>
      <c r="C11" s="41">
        <f>+'1'!C11</f>
        <v>0</v>
      </c>
      <c r="D11" s="40">
        <f>+'1'!D11</f>
        <v>0</v>
      </c>
      <c r="E11" s="28">
        <f t="shared" ref="E11:E27" si="18">+F11</f>
        <v>0</v>
      </c>
      <c r="F11" s="29">
        <f>IF($B11&gt;0,(SUMIFS(Настройки!$E$29:$E$40,Настройки!$B$29:$B$40,$E$5)),0)</f>
        <v>0</v>
      </c>
      <c r="G11" s="42">
        <f>+'1'!$AW11</f>
        <v>0</v>
      </c>
      <c r="H11" s="30">
        <f t="shared" si="10"/>
        <v>0</v>
      </c>
      <c r="I11" s="42">
        <v>0</v>
      </c>
      <c r="J11" s="42">
        <v>0</v>
      </c>
      <c r="K11" s="42">
        <v>0</v>
      </c>
      <c r="L11" s="42">
        <v>0</v>
      </c>
      <c r="M11" s="42">
        <v>0</v>
      </c>
      <c r="N11" s="42">
        <v>0</v>
      </c>
      <c r="O11" s="42">
        <v>0</v>
      </c>
      <c r="P11" s="42">
        <v>0</v>
      </c>
      <c r="Q11" s="31">
        <f t="shared" si="11"/>
        <v>0</v>
      </c>
      <c r="R11" s="32">
        <f t="shared" si="12"/>
        <v>0</v>
      </c>
      <c r="S11" s="42">
        <v>0</v>
      </c>
      <c r="T11" s="42">
        <v>0</v>
      </c>
      <c r="U11" s="42">
        <v>0</v>
      </c>
      <c r="V11" s="42">
        <v>0</v>
      </c>
      <c r="W11" s="32">
        <f t="shared" si="1"/>
        <v>0</v>
      </c>
      <c r="X11" s="30">
        <f>+'1'!$Z11</f>
        <v>0</v>
      </c>
      <c r="Y11" s="42">
        <v>0</v>
      </c>
      <c r="Z11" s="32">
        <f t="shared" si="2"/>
        <v>0</v>
      </c>
      <c r="AA11" s="30">
        <f>+'1'!$AC11</f>
        <v>0</v>
      </c>
      <c r="AB11" s="42">
        <v>0</v>
      </c>
      <c r="AC11" s="30">
        <f t="shared" si="3"/>
        <v>0</v>
      </c>
      <c r="AD11" s="30">
        <f t="shared" si="13"/>
        <v>0</v>
      </c>
      <c r="AE11" s="32">
        <f t="shared" si="14"/>
        <v>0</v>
      </c>
      <c r="AF11" s="30">
        <f>+'1'!$AH11</f>
        <v>0</v>
      </c>
      <c r="AG11" s="42">
        <v>0</v>
      </c>
      <c r="AH11" s="30">
        <f t="shared" si="4"/>
        <v>0</v>
      </c>
      <c r="AI11" s="32">
        <f t="shared" si="5"/>
        <v>0</v>
      </c>
      <c r="AJ11" s="32">
        <f t="shared" si="6"/>
        <v>0</v>
      </c>
      <c r="AK11" s="30">
        <f>IF($F11&gt;0,E11/F11*(SUMIFS(Настройки!$D$29:$D$40,Настройки!$B$29:$B$40,$E$5))*0.65,0)</f>
        <v>0</v>
      </c>
      <c r="AL11" s="30">
        <f t="shared" si="7"/>
        <v>0</v>
      </c>
      <c r="AM11" s="32">
        <f t="shared" si="15"/>
        <v>0</v>
      </c>
      <c r="AN11" s="42">
        <f>+'1'!$AX11</f>
        <v>0</v>
      </c>
      <c r="AO11" s="42">
        <f>+'1'!$AY11</f>
        <v>0</v>
      </c>
      <c r="AP11" s="42">
        <v>0</v>
      </c>
      <c r="AQ11" s="42">
        <v>0</v>
      </c>
      <c r="AR11" s="42">
        <v>0</v>
      </c>
      <c r="AS11" s="42">
        <v>0</v>
      </c>
      <c r="AT11" s="42">
        <v>0</v>
      </c>
      <c r="AU11" s="42">
        <v>0</v>
      </c>
      <c r="AV11" s="30">
        <f t="shared" si="8"/>
        <v>0</v>
      </c>
      <c r="AW11" s="30">
        <f t="shared" si="9"/>
        <v>0</v>
      </c>
      <c r="AX11" s="42">
        <f t="shared" si="16"/>
        <v>0</v>
      </c>
      <c r="AY11" s="42">
        <f t="shared" si="17"/>
        <v>0</v>
      </c>
    </row>
    <row r="12" spans="1:51" s="33" customFormat="1">
      <c r="A12" s="27">
        <f>IF(LEN(C12)&gt;1,MAX($A$8:A11)+1,0)</f>
        <v>0</v>
      </c>
      <c r="B12" s="40">
        <f>+'1'!B12</f>
        <v>0</v>
      </c>
      <c r="C12" s="41">
        <f>+'1'!C12</f>
        <v>0</v>
      </c>
      <c r="D12" s="40">
        <f>+'1'!D12</f>
        <v>0</v>
      </c>
      <c r="E12" s="28">
        <f t="shared" si="18"/>
        <v>0</v>
      </c>
      <c r="F12" s="29">
        <f>IF($B12&gt;0,(SUMIFS(Настройки!$E$29:$E$40,Настройки!$B$29:$B$40,$E$5)),0)</f>
        <v>0</v>
      </c>
      <c r="G12" s="42">
        <f>+'1'!$AW12</f>
        <v>0</v>
      </c>
      <c r="H12" s="30">
        <f t="shared" si="10"/>
        <v>0</v>
      </c>
      <c r="I12" s="42">
        <v>0</v>
      </c>
      <c r="J12" s="42">
        <v>0</v>
      </c>
      <c r="K12" s="42">
        <v>0</v>
      </c>
      <c r="L12" s="42">
        <v>0</v>
      </c>
      <c r="M12" s="42">
        <v>0</v>
      </c>
      <c r="N12" s="42">
        <v>0</v>
      </c>
      <c r="O12" s="42">
        <v>0</v>
      </c>
      <c r="P12" s="42">
        <v>0</v>
      </c>
      <c r="Q12" s="31">
        <f t="shared" si="11"/>
        <v>0</v>
      </c>
      <c r="R12" s="32">
        <f t="shared" si="12"/>
        <v>0</v>
      </c>
      <c r="S12" s="42">
        <v>0</v>
      </c>
      <c r="T12" s="42">
        <v>0</v>
      </c>
      <c r="U12" s="42">
        <v>0</v>
      </c>
      <c r="V12" s="42">
        <v>0</v>
      </c>
      <c r="W12" s="32">
        <f t="shared" si="1"/>
        <v>0</v>
      </c>
      <c r="X12" s="30">
        <f>+'1'!$Z12</f>
        <v>0</v>
      </c>
      <c r="Y12" s="42">
        <v>0</v>
      </c>
      <c r="Z12" s="32">
        <f t="shared" si="2"/>
        <v>0</v>
      </c>
      <c r="AA12" s="30">
        <f>+'1'!$AC12</f>
        <v>0</v>
      </c>
      <c r="AB12" s="42">
        <v>0</v>
      </c>
      <c r="AC12" s="30">
        <f t="shared" si="3"/>
        <v>0</v>
      </c>
      <c r="AD12" s="30">
        <f t="shared" si="13"/>
        <v>0</v>
      </c>
      <c r="AE12" s="32">
        <f t="shared" si="14"/>
        <v>0</v>
      </c>
      <c r="AF12" s="30">
        <f>+'1'!$AH12</f>
        <v>0</v>
      </c>
      <c r="AG12" s="42">
        <v>0</v>
      </c>
      <c r="AH12" s="30">
        <f t="shared" si="4"/>
        <v>0</v>
      </c>
      <c r="AI12" s="32">
        <f t="shared" si="5"/>
        <v>0</v>
      </c>
      <c r="AJ12" s="32">
        <f t="shared" si="6"/>
        <v>0</v>
      </c>
      <c r="AK12" s="30">
        <f>IF($F12&gt;0,E12/F12*(SUMIFS(Настройки!$D$29:$D$40,Настройки!$B$29:$B$40,$E$5))*0.65,0)</f>
        <v>0</v>
      </c>
      <c r="AL12" s="30">
        <f t="shared" si="7"/>
        <v>0</v>
      </c>
      <c r="AM12" s="32">
        <f t="shared" si="15"/>
        <v>0</v>
      </c>
      <c r="AN12" s="42">
        <f>+'1'!$AX12</f>
        <v>0</v>
      </c>
      <c r="AO12" s="42">
        <f>+'1'!$AY12</f>
        <v>0</v>
      </c>
      <c r="AP12" s="42">
        <v>0</v>
      </c>
      <c r="AQ12" s="42">
        <v>0</v>
      </c>
      <c r="AR12" s="42">
        <v>0</v>
      </c>
      <c r="AS12" s="42">
        <v>0</v>
      </c>
      <c r="AT12" s="42">
        <v>0</v>
      </c>
      <c r="AU12" s="42">
        <v>0</v>
      </c>
      <c r="AV12" s="30">
        <f t="shared" si="8"/>
        <v>0</v>
      </c>
      <c r="AW12" s="30">
        <f t="shared" si="9"/>
        <v>0</v>
      </c>
      <c r="AX12" s="42">
        <f t="shared" si="16"/>
        <v>0</v>
      </c>
      <c r="AY12" s="42">
        <f t="shared" si="17"/>
        <v>0</v>
      </c>
    </row>
    <row r="13" spans="1:51" s="33" customFormat="1">
      <c r="A13" s="27">
        <f>IF(LEN(C13)&gt;1,MAX($A$8:A12)+1,0)</f>
        <v>0</v>
      </c>
      <c r="B13" s="40">
        <f>+'1'!B13</f>
        <v>0</v>
      </c>
      <c r="C13" s="41">
        <f>+'1'!C13</f>
        <v>0</v>
      </c>
      <c r="D13" s="40">
        <f>+'1'!D13</f>
        <v>0</v>
      </c>
      <c r="E13" s="28">
        <f t="shared" si="18"/>
        <v>0</v>
      </c>
      <c r="F13" s="29">
        <f>IF($B13&gt;0,(SUMIFS(Настройки!$E$29:$E$40,Настройки!$B$29:$B$40,$E$5)),0)</f>
        <v>0</v>
      </c>
      <c r="G13" s="42">
        <f>+'1'!$AW13</f>
        <v>0</v>
      </c>
      <c r="H13" s="30">
        <f t="shared" si="10"/>
        <v>0</v>
      </c>
      <c r="I13" s="42">
        <v>0</v>
      </c>
      <c r="J13" s="42">
        <v>0</v>
      </c>
      <c r="K13" s="42">
        <v>0</v>
      </c>
      <c r="L13" s="42">
        <v>0</v>
      </c>
      <c r="M13" s="42">
        <v>0</v>
      </c>
      <c r="N13" s="42">
        <v>0</v>
      </c>
      <c r="O13" s="42">
        <v>0</v>
      </c>
      <c r="P13" s="42">
        <v>0</v>
      </c>
      <c r="Q13" s="31">
        <f t="shared" si="11"/>
        <v>0</v>
      </c>
      <c r="R13" s="32">
        <f t="shared" si="12"/>
        <v>0</v>
      </c>
      <c r="S13" s="42">
        <v>0</v>
      </c>
      <c r="T13" s="42">
        <v>0</v>
      </c>
      <c r="U13" s="42">
        <v>0</v>
      </c>
      <c r="V13" s="42">
        <v>0</v>
      </c>
      <c r="W13" s="32">
        <f t="shared" si="1"/>
        <v>0</v>
      </c>
      <c r="X13" s="30">
        <f>+'1'!$Z13</f>
        <v>0</v>
      </c>
      <c r="Y13" s="42">
        <v>0</v>
      </c>
      <c r="Z13" s="32">
        <f t="shared" si="2"/>
        <v>0</v>
      </c>
      <c r="AA13" s="30">
        <f>+'1'!$AC13</f>
        <v>0</v>
      </c>
      <c r="AB13" s="42">
        <v>0</v>
      </c>
      <c r="AC13" s="30">
        <f t="shared" si="3"/>
        <v>0</v>
      </c>
      <c r="AD13" s="30">
        <f t="shared" si="13"/>
        <v>0</v>
      </c>
      <c r="AE13" s="32">
        <f t="shared" si="14"/>
        <v>0</v>
      </c>
      <c r="AF13" s="30">
        <f>+'1'!$AH13</f>
        <v>0</v>
      </c>
      <c r="AG13" s="42">
        <v>0</v>
      </c>
      <c r="AH13" s="30">
        <f t="shared" si="4"/>
        <v>0</v>
      </c>
      <c r="AI13" s="32">
        <f t="shared" si="5"/>
        <v>0</v>
      </c>
      <c r="AJ13" s="32">
        <f t="shared" si="6"/>
        <v>0</v>
      </c>
      <c r="AK13" s="30">
        <f>IF($F13&gt;0,E13/F13*(SUMIFS(Настройки!$D$29:$D$40,Настройки!$B$29:$B$40,$E$5))*0.65,0)</f>
        <v>0</v>
      </c>
      <c r="AL13" s="30">
        <f t="shared" si="7"/>
        <v>0</v>
      </c>
      <c r="AM13" s="32">
        <f t="shared" si="15"/>
        <v>0</v>
      </c>
      <c r="AN13" s="42">
        <f>+'1'!$AX13</f>
        <v>0</v>
      </c>
      <c r="AO13" s="42">
        <f>+'1'!$AY13</f>
        <v>0</v>
      </c>
      <c r="AP13" s="42">
        <v>0</v>
      </c>
      <c r="AQ13" s="42">
        <v>0</v>
      </c>
      <c r="AR13" s="42">
        <v>0</v>
      </c>
      <c r="AS13" s="42">
        <v>0</v>
      </c>
      <c r="AT13" s="42">
        <v>0</v>
      </c>
      <c r="AU13" s="42">
        <v>0</v>
      </c>
      <c r="AV13" s="30">
        <f t="shared" si="8"/>
        <v>0</v>
      </c>
      <c r="AW13" s="30">
        <f t="shared" si="9"/>
        <v>0</v>
      </c>
      <c r="AX13" s="42">
        <f t="shared" si="16"/>
        <v>0</v>
      </c>
      <c r="AY13" s="42">
        <f t="shared" si="17"/>
        <v>0</v>
      </c>
    </row>
    <row r="14" spans="1:51" s="33" customFormat="1">
      <c r="A14" s="27">
        <f>IF(LEN(C14)&gt;1,MAX($A$8:A13)+1,0)</f>
        <v>0</v>
      </c>
      <c r="B14" s="40">
        <f>+'1'!B14</f>
        <v>0</v>
      </c>
      <c r="C14" s="41">
        <f>+'1'!C14</f>
        <v>0</v>
      </c>
      <c r="D14" s="40">
        <f>+'1'!D14</f>
        <v>0</v>
      </c>
      <c r="E14" s="28">
        <f t="shared" si="18"/>
        <v>0</v>
      </c>
      <c r="F14" s="29">
        <f>IF($B14&gt;0,(SUMIFS(Настройки!$E$29:$E$40,Настройки!$B$29:$B$40,$E$5)),0)</f>
        <v>0</v>
      </c>
      <c r="G14" s="42">
        <f>+'1'!$AW14</f>
        <v>0</v>
      </c>
      <c r="H14" s="30">
        <f t="shared" si="10"/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31">
        <f t="shared" si="11"/>
        <v>0</v>
      </c>
      <c r="R14" s="32">
        <f t="shared" si="12"/>
        <v>0</v>
      </c>
      <c r="S14" s="42">
        <v>0</v>
      </c>
      <c r="T14" s="42">
        <v>0</v>
      </c>
      <c r="U14" s="42">
        <v>0</v>
      </c>
      <c r="V14" s="42">
        <v>0</v>
      </c>
      <c r="W14" s="32">
        <f t="shared" si="1"/>
        <v>0</v>
      </c>
      <c r="X14" s="30">
        <f>+'1'!$Z14</f>
        <v>0</v>
      </c>
      <c r="Y14" s="42">
        <v>0</v>
      </c>
      <c r="Z14" s="32">
        <f t="shared" si="2"/>
        <v>0</v>
      </c>
      <c r="AA14" s="30">
        <f>+'1'!$AC14</f>
        <v>0</v>
      </c>
      <c r="AB14" s="42">
        <v>0</v>
      </c>
      <c r="AC14" s="30">
        <f t="shared" si="3"/>
        <v>0</v>
      </c>
      <c r="AD14" s="30">
        <f t="shared" si="13"/>
        <v>0</v>
      </c>
      <c r="AE14" s="32">
        <f t="shared" si="14"/>
        <v>0</v>
      </c>
      <c r="AF14" s="30">
        <f>+'1'!$AH14</f>
        <v>0</v>
      </c>
      <c r="AG14" s="42">
        <v>0</v>
      </c>
      <c r="AH14" s="30">
        <f t="shared" si="4"/>
        <v>0</v>
      </c>
      <c r="AI14" s="32">
        <f t="shared" si="5"/>
        <v>0</v>
      </c>
      <c r="AJ14" s="32">
        <f t="shared" si="6"/>
        <v>0</v>
      </c>
      <c r="AK14" s="30">
        <f>IF($F14&gt;0,E14/F14*(SUMIFS(Настройки!$D$29:$D$40,Настройки!$B$29:$B$40,$E$5))*0.65,0)</f>
        <v>0</v>
      </c>
      <c r="AL14" s="30">
        <f t="shared" si="7"/>
        <v>0</v>
      </c>
      <c r="AM14" s="32">
        <f t="shared" si="15"/>
        <v>0</v>
      </c>
      <c r="AN14" s="42">
        <f>+'1'!$AX14</f>
        <v>0</v>
      </c>
      <c r="AO14" s="42">
        <f>+'1'!$AY14</f>
        <v>0</v>
      </c>
      <c r="AP14" s="42">
        <v>0</v>
      </c>
      <c r="AQ14" s="42">
        <v>0</v>
      </c>
      <c r="AR14" s="42">
        <v>0</v>
      </c>
      <c r="AS14" s="42">
        <v>0</v>
      </c>
      <c r="AT14" s="42">
        <v>0</v>
      </c>
      <c r="AU14" s="42">
        <v>0</v>
      </c>
      <c r="AV14" s="30">
        <f t="shared" si="8"/>
        <v>0</v>
      </c>
      <c r="AW14" s="30">
        <f t="shared" si="9"/>
        <v>0</v>
      </c>
      <c r="AX14" s="42">
        <f t="shared" si="16"/>
        <v>0</v>
      </c>
      <c r="AY14" s="42">
        <f t="shared" si="17"/>
        <v>0</v>
      </c>
    </row>
    <row r="15" spans="1:51" s="33" customFormat="1">
      <c r="A15" s="27">
        <f>IF(LEN(C15)&gt;1,MAX($A$8:A14)+1,0)</f>
        <v>0</v>
      </c>
      <c r="B15" s="40">
        <f>+'1'!B15</f>
        <v>0</v>
      </c>
      <c r="C15" s="41">
        <f>+'1'!C15</f>
        <v>0</v>
      </c>
      <c r="D15" s="40">
        <f>+'1'!D15</f>
        <v>0</v>
      </c>
      <c r="E15" s="28">
        <f t="shared" si="18"/>
        <v>0</v>
      </c>
      <c r="F15" s="29">
        <f>IF($B15&gt;0,(SUMIFS(Настройки!$E$29:$E$40,Настройки!$B$29:$B$40,$E$5)),0)</f>
        <v>0</v>
      </c>
      <c r="G15" s="42">
        <f>+'1'!$AW15</f>
        <v>0</v>
      </c>
      <c r="H15" s="30">
        <f t="shared" si="10"/>
        <v>0</v>
      </c>
      <c r="I15" s="42">
        <v>0</v>
      </c>
      <c r="J15" s="42">
        <v>0</v>
      </c>
      <c r="K15" s="42">
        <v>0</v>
      </c>
      <c r="L15" s="42">
        <v>0</v>
      </c>
      <c r="M15" s="42">
        <v>0</v>
      </c>
      <c r="N15" s="42">
        <v>0</v>
      </c>
      <c r="O15" s="42">
        <v>0</v>
      </c>
      <c r="P15" s="42">
        <v>0</v>
      </c>
      <c r="Q15" s="31">
        <f t="shared" si="11"/>
        <v>0</v>
      </c>
      <c r="R15" s="32">
        <f t="shared" si="12"/>
        <v>0</v>
      </c>
      <c r="S15" s="42">
        <v>0</v>
      </c>
      <c r="T15" s="42">
        <v>0</v>
      </c>
      <c r="U15" s="42">
        <v>0</v>
      </c>
      <c r="V15" s="42">
        <v>0</v>
      </c>
      <c r="W15" s="32">
        <f t="shared" si="1"/>
        <v>0</v>
      </c>
      <c r="X15" s="30">
        <f>+'1'!$Z15</f>
        <v>0</v>
      </c>
      <c r="Y15" s="42">
        <v>0</v>
      </c>
      <c r="Z15" s="32">
        <f t="shared" si="2"/>
        <v>0</v>
      </c>
      <c r="AA15" s="30">
        <f>+'1'!$AC15</f>
        <v>0</v>
      </c>
      <c r="AB15" s="42">
        <v>0</v>
      </c>
      <c r="AC15" s="30">
        <f t="shared" si="3"/>
        <v>0</v>
      </c>
      <c r="AD15" s="30">
        <f t="shared" si="13"/>
        <v>0</v>
      </c>
      <c r="AE15" s="32">
        <f t="shared" si="14"/>
        <v>0</v>
      </c>
      <c r="AF15" s="30">
        <f>+'1'!$AH15</f>
        <v>0</v>
      </c>
      <c r="AG15" s="42">
        <v>0</v>
      </c>
      <c r="AH15" s="30">
        <f t="shared" si="4"/>
        <v>0</v>
      </c>
      <c r="AI15" s="32">
        <f t="shared" si="5"/>
        <v>0</v>
      </c>
      <c r="AJ15" s="32">
        <f t="shared" si="6"/>
        <v>0</v>
      </c>
      <c r="AK15" s="30">
        <f>IF($F15&gt;0,E15/F15*(SUMIFS(Настройки!$D$29:$D$40,Настройки!$B$29:$B$40,$E$5))*0.65,0)</f>
        <v>0</v>
      </c>
      <c r="AL15" s="30">
        <f t="shared" si="7"/>
        <v>0</v>
      </c>
      <c r="AM15" s="32">
        <f t="shared" si="15"/>
        <v>0</v>
      </c>
      <c r="AN15" s="42">
        <f>+'1'!$AX15</f>
        <v>0</v>
      </c>
      <c r="AO15" s="42">
        <f>+'1'!$AY15</f>
        <v>0</v>
      </c>
      <c r="AP15" s="42">
        <v>0</v>
      </c>
      <c r="AQ15" s="42">
        <v>0</v>
      </c>
      <c r="AR15" s="42">
        <v>0</v>
      </c>
      <c r="AS15" s="42">
        <v>0</v>
      </c>
      <c r="AT15" s="42">
        <v>0</v>
      </c>
      <c r="AU15" s="42">
        <v>0</v>
      </c>
      <c r="AV15" s="30">
        <f t="shared" si="8"/>
        <v>0</v>
      </c>
      <c r="AW15" s="30">
        <f t="shared" si="9"/>
        <v>0</v>
      </c>
      <c r="AX15" s="42">
        <f t="shared" si="16"/>
        <v>0</v>
      </c>
      <c r="AY15" s="42">
        <f t="shared" si="17"/>
        <v>0</v>
      </c>
    </row>
    <row r="16" spans="1:51" s="33" customFormat="1">
      <c r="A16" s="27">
        <f>IF(LEN(C16)&gt;1,MAX($A$8:A15)+1,0)</f>
        <v>0</v>
      </c>
      <c r="B16" s="40">
        <f>+'1'!B16</f>
        <v>0</v>
      </c>
      <c r="C16" s="41">
        <f>+'1'!C16</f>
        <v>0</v>
      </c>
      <c r="D16" s="40">
        <f>+'1'!D16</f>
        <v>0</v>
      </c>
      <c r="E16" s="28">
        <f t="shared" si="18"/>
        <v>0</v>
      </c>
      <c r="F16" s="29">
        <f>IF($B16&gt;0,(SUMIFS(Настройки!$E$29:$E$40,Настройки!$B$29:$B$40,$E$5)),0)</f>
        <v>0</v>
      </c>
      <c r="G16" s="42">
        <f>+'1'!$AW16</f>
        <v>0</v>
      </c>
      <c r="H16" s="30">
        <f t="shared" si="10"/>
        <v>0</v>
      </c>
      <c r="I16" s="42">
        <v>0</v>
      </c>
      <c r="J16" s="42">
        <v>0</v>
      </c>
      <c r="K16" s="42">
        <v>0</v>
      </c>
      <c r="L16" s="42">
        <v>0</v>
      </c>
      <c r="M16" s="42">
        <v>0</v>
      </c>
      <c r="N16" s="42">
        <v>0</v>
      </c>
      <c r="O16" s="42">
        <v>0</v>
      </c>
      <c r="P16" s="42">
        <v>0</v>
      </c>
      <c r="Q16" s="31">
        <f t="shared" si="11"/>
        <v>0</v>
      </c>
      <c r="R16" s="32">
        <f t="shared" si="12"/>
        <v>0</v>
      </c>
      <c r="S16" s="42">
        <v>0</v>
      </c>
      <c r="T16" s="42">
        <v>0</v>
      </c>
      <c r="U16" s="42">
        <v>0</v>
      </c>
      <c r="V16" s="42">
        <v>0</v>
      </c>
      <c r="W16" s="32">
        <f t="shared" si="1"/>
        <v>0</v>
      </c>
      <c r="X16" s="30">
        <f>+'1'!$Z16</f>
        <v>0</v>
      </c>
      <c r="Y16" s="42">
        <v>0</v>
      </c>
      <c r="Z16" s="32">
        <f t="shared" si="2"/>
        <v>0</v>
      </c>
      <c r="AA16" s="30">
        <f>+'1'!$AC16</f>
        <v>0</v>
      </c>
      <c r="AB16" s="42">
        <v>0</v>
      </c>
      <c r="AC16" s="30">
        <f t="shared" si="3"/>
        <v>0</v>
      </c>
      <c r="AD16" s="30">
        <f t="shared" si="13"/>
        <v>0</v>
      </c>
      <c r="AE16" s="32">
        <f t="shared" si="14"/>
        <v>0</v>
      </c>
      <c r="AF16" s="30">
        <f>+'1'!$AH16</f>
        <v>0</v>
      </c>
      <c r="AG16" s="42">
        <v>0</v>
      </c>
      <c r="AH16" s="30">
        <f t="shared" si="4"/>
        <v>0</v>
      </c>
      <c r="AI16" s="32">
        <f t="shared" si="5"/>
        <v>0</v>
      </c>
      <c r="AJ16" s="32">
        <f t="shared" si="6"/>
        <v>0</v>
      </c>
      <c r="AK16" s="30">
        <f>IF($F16&gt;0,E16/F16*(SUMIFS(Настройки!$D$29:$D$40,Настройки!$B$29:$B$40,$E$5))*0.65,0)</f>
        <v>0</v>
      </c>
      <c r="AL16" s="30">
        <f t="shared" si="7"/>
        <v>0</v>
      </c>
      <c r="AM16" s="32">
        <f t="shared" si="15"/>
        <v>0</v>
      </c>
      <c r="AN16" s="42">
        <f>+'1'!$AX16</f>
        <v>0</v>
      </c>
      <c r="AO16" s="42">
        <f>+'1'!$AY16</f>
        <v>0</v>
      </c>
      <c r="AP16" s="42">
        <v>0</v>
      </c>
      <c r="AQ16" s="42">
        <v>0</v>
      </c>
      <c r="AR16" s="42">
        <v>0</v>
      </c>
      <c r="AS16" s="42">
        <v>0</v>
      </c>
      <c r="AT16" s="42">
        <v>0</v>
      </c>
      <c r="AU16" s="42">
        <v>0</v>
      </c>
      <c r="AV16" s="30">
        <f t="shared" si="8"/>
        <v>0</v>
      </c>
      <c r="AW16" s="30">
        <f t="shared" si="9"/>
        <v>0</v>
      </c>
      <c r="AX16" s="42">
        <f t="shared" si="16"/>
        <v>0</v>
      </c>
      <c r="AY16" s="42">
        <f t="shared" si="17"/>
        <v>0</v>
      </c>
    </row>
    <row r="17" spans="1:51" s="33" customFormat="1">
      <c r="A17" s="27">
        <f>IF(LEN(C17)&gt;1,MAX($A$8:A16)+1,0)</f>
        <v>0</v>
      </c>
      <c r="B17" s="40">
        <f>+'1'!B17</f>
        <v>0</v>
      </c>
      <c r="C17" s="41">
        <f>+'1'!C17</f>
        <v>0</v>
      </c>
      <c r="D17" s="40">
        <f>+'1'!D17</f>
        <v>0</v>
      </c>
      <c r="E17" s="28">
        <f t="shared" si="18"/>
        <v>0</v>
      </c>
      <c r="F17" s="29">
        <f>IF($B17&gt;0,(SUMIFS(Настройки!$E$29:$E$40,Настройки!$B$29:$B$40,$E$5)),0)</f>
        <v>0</v>
      </c>
      <c r="G17" s="42">
        <f>+'1'!$AW17</f>
        <v>0</v>
      </c>
      <c r="H17" s="30">
        <f t="shared" si="10"/>
        <v>0</v>
      </c>
      <c r="I17" s="42">
        <v>0</v>
      </c>
      <c r="J17" s="42">
        <v>0</v>
      </c>
      <c r="K17" s="42">
        <v>0</v>
      </c>
      <c r="L17" s="42">
        <v>0</v>
      </c>
      <c r="M17" s="42">
        <v>0</v>
      </c>
      <c r="N17" s="42">
        <v>0</v>
      </c>
      <c r="O17" s="42">
        <v>0</v>
      </c>
      <c r="P17" s="42">
        <v>0</v>
      </c>
      <c r="Q17" s="31">
        <f t="shared" si="11"/>
        <v>0</v>
      </c>
      <c r="R17" s="32">
        <f t="shared" si="12"/>
        <v>0</v>
      </c>
      <c r="S17" s="42">
        <v>0</v>
      </c>
      <c r="T17" s="42">
        <v>0</v>
      </c>
      <c r="U17" s="42">
        <v>0</v>
      </c>
      <c r="V17" s="42">
        <v>0</v>
      </c>
      <c r="W17" s="32">
        <f t="shared" si="1"/>
        <v>0</v>
      </c>
      <c r="X17" s="30">
        <f>+'1'!$Z17</f>
        <v>0</v>
      </c>
      <c r="Y17" s="42">
        <v>0</v>
      </c>
      <c r="Z17" s="32">
        <f t="shared" si="2"/>
        <v>0</v>
      </c>
      <c r="AA17" s="30">
        <f>+'1'!$AC17</f>
        <v>0</v>
      </c>
      <c r="AB17" s="42">
        <v>0</v>
      </c>
      <c r="AC17" s="30">
        <f t="shared" si="3"/>
        <v>0</v>
      </c>
      <c r="AD17" s="30">
        <f t="shared" si="13"/>
        <v>0</v>
      </c>
      <c r="AE17" s="32">
        <f t="shared" si="14"/>
        <v>0</v>
      </c>
      <c r="AF17" s="30">
        <f>+'1'!$AH17</f>
        <v>0</v>
      </c>
      <c r="AG17" s="42">
        <v>0</v>
      </c>
      <c r="AH17" s="30">
        <f t="shared" si="4"/>
        <v>0</v>
      </c>
      <c r="AI17" s="32">
        <f t="shared" si="5"/>
        <v>0</v>
      </c>
      <c r="AJ17" s="32">
        <f t="shared" si="6"/>
        <v>0</v>
      </c>
      <c r="AK17" s="30">
        <f>IF($F17&gt;0,E17/F17*(SUMIFS(Настройки!$D$29:$D$40,Настройки!$B$29:$B$40,$E$5))*0.65,0)</f>
        <v>0</v>
      </c>
      <c r="AL17" s="30">
        <f t="shared" si="7"/>
        <v>0</v>
      </c>
      <c r="AM17" s="32">
        <f t="shared" si="15"/>
        <v>0</v>
      </c>
      <c r="AN17" s="42">
        <f>+'1'!$AX17</f>
        <v>0</v>
      </c>
      <c r="AO17" s="42">
        <f>+'1'!$AY17</f>
        <v>0</v>
      </c>
      <c r="AP17" s="42">
        <v>0</v>
      </c>
      <c r="AQ17" s="42">
        <v>0</v>
      </c>
      <c r="AR17" s="42">
        <v>0</v>
      </c>
      <c r="AS17" s="42">
        <v>0</v>
      </c>
      <c r="AT17" s="42">
        <v>0</v>
      </c>
      <c r="AU17" s="42">
        <v>0</v>
      </c>
      <c r="AV17" s="30">
        <f t="shared" si="8"/>
        <v>0</v>
      </c>
      <c r="AW17" s="30">
        <f t="shared" si="9"/>
        <v>0</v>
      </c>
      <c r="AX17" s="42">
        <f t="shared" si="16"/>
        <v>0</v>
      </c>
      <c r="AY17" s="42">
        <f t="shared" si="17"/>
        <v>0</v>
      </c>
    </row>
    <row r="18" spans="1:51" s="33" customFormat="1">
      <c r="A18" s="27">
        <f>IF(LEN(C18)&gt;1,MAX($A$8:A17)+1,0)</f>
        <v>0</v>
      </c>
      <c r="B18" s="40">
        <f>+'1'!B18</f>
        <v>0</v>
      </c>
      <c r="C18" s="41">
        <f>+'1'!C18</f>
        <v>0</v>
      </c>
      <c r="D18" s="40">
        <f>+'1'!D18</f>
        <v>0</v>
      </c>
      <c r="E18" s="28">
        <f t="shared" si="18"/>
        <v>0</v>
      </c>
      <c r="F18" s="29">
        <f>IF($B18&gt;0,(SUMIFS(Настройки!$E$29:$E$40,Настройки!$B$29:$B$40,$E$5)),0)</f>
        <v>0</v>
      </c>
      <c r="G18" s="42">
        <f>+'1'!$AW18</f>
        <v>0</v>
      </c>
      <c r="H18" s="30">
        <f t="shared" si="10"/>
        <v>0</v>
      </c>
      <c r="I18" s="42">
        <v>0</v>
      </c>
      <c r="J18" s="42">
        <v>0</v>
      </c>
      <c r="K18" s="42">
        <v>0</v>
      </c>
      <c r="L18" s="42">
        <v>0</v>
      </c>
      <c r="M18" s="42">
        <v>0</v>
      </c>
      <c r="N18" s="42">
        <v>0</v>
      </c>
      <c r="O18" s="42">
        <v>0</v>
      </c>
      <c r="P18" s="42">
        <v>0</v>
      </c>
      <c r="Q18" s="31">
        <f t="shared" si="11"/>
        <v>0</v>
      </c>
      <c r="R18" s="32">
        <f t="shared" si="12"/>
        <v>0</v>
      </c>
      <c r="S18" s="42">
        <v>0</v>
      </c>
      <c r="T18" s="42">
        <v>0</v>
      </c>
      <c r="U18" s="42">
        <v>0</v>
      </c>
      <c r="V18" s="42">
        <v>0</v>
      </c>
      <c r="W18" s="32">
        <f t="shared" si="1"/>
        <v>0</v>
      </c>
      <c r="X18" s="30">
        <f>+'1'!$Z18</f>
        <v>0</v>
      </c>
      <c r="Y18" s="42">
        <v>0</v>
      </c>
      <c r="Z18" s="32">
        <f t="shared" si="2"/>
        <v>0</v>
      </c>
      <c r="AA18" s="30">
        <f>+'1'!$AC18</f>
        <v>0</v>
      </c>
      <c r="AB18" s="42">
        <v>0</v>
      </c>
      <c r="AC18" s="30">
        <f t="shared" si="3"/>
        <v>0</v>
      </c>
      <c r="AD18" s="30">
        <f t="shared" si="13"/>
        <v>0</v>
      </c>
      <c r="AE18" s="32">
        <f t="shared" si="14"/>
        <v>0</v>
      </c>
      <c r="AF18" s="30">
        <f>+'1'!$AH18</f>
        <v>0</v>
      </c>
      <c r="AG18" s="42">
        <v>0</v>
      </c>
      <c r="AH18" s="30">
        <f t="shared" si="4"/>
        <v>0</v>
      </c>
      <c r="AI18" s="32">
        <f t="shared" si="5"/>
        <v>0</v>
      </c>
      <c r="AJ18" s="32">
        <f t="shared" si="6"/>
        <v>0</v>
      </c>
      <c r="AK18" s="30">
        <f>IF($F18&gt;0,E18/F18*(SUMIFS(Настройки!$D$29:$D$40,Настройки!$B$29:$B$40,$E$5))*0.65,0)</f>
        <v>0</v>
      </c>
      <c r="AL18" s="30">
        <f t="shared" si="7"/>
        <v>0</v>
      </c>
      <c r="AM18" s="32">
        <f t="shared" si="15"/>
        <v>0</v>
      </c>
      <c r="AN18" s="42">
        <f>+'1'!$AX18</f>
        <v>0</v>
      </c>
      <c r="AO18" s="42">
        <f>+'1'!$AY18</f>
        <v>0</v>
      </c>
      <c r="AP18" s="42">
        <v>0</v>
      </c>
      <c r="AQ18" s="42">
        <v>0</v>
      </c>
      <c r="AR18" s="42">
        <v>0</v>
      </c>
      <c r="AS18" s="42">
        <v>0</v>
      </c>
      <c r="AT18" s="42">
        <v>0</v>
      </c>
      <c r="AU18" s="42">
        <v>0</v>
      </c>
      <c r="AV18" s="30">
        <f t="shared" si="8"/>
        <v>0</v>
      </c>
      <c r="AW18" s="30">
        <f t="shared" si="9"/>
        <v>0</v>
      </c>
      <c r="AX18" s="42">
        <f t="shared" si="16"/>
        <v>0</v>
      </c>
      <c r="AY18" s="42">
        <f t="shared" si="17"/>
        <v>0</v>
      </c>
    </row>
    <row r="19" spans="1:51" s="33" customFormat="1">
      <c r="A19" s="27">
        <f>IF(LEN(C19)&gt;1,MAX($A$8:A18)+1,0)</f>
        <v>0</v>
      </c>
      <c r="B19" s="40">
        <f>+'1'!B19</f>
        <v>0</v>
      </c>
      <c r="C19" s="41">
        <f>+'1'!C19</f>
        <v>0</v>
      </c>
      <c r="D19" s="40">
        <f>+'1'!D19</f>
        <v>0</v>
      </c>
      <c r="E19" s="28">
        <f t="shared" si="18"/>
        <v>0</v>
      </c>
      <c r="F19" s="29">
        <f>IF($B19&gt;0,(SUMIFS(Настройки!$E$29:$E$40,Настройки!$B$29:$B$40,$E$5)),0)</f>
        <v>0</v>
      </c>
      <c r="G19" s="42">
        <f>+'1'!$AW19</f>
        <v>0</v>
      </c>
      <c r="H19" s="30">
        <f t="shared" si="10"/>
        <v>0</v>
      </c>
      <c r="I19" s="42">
        <v>0</v>
      </c>
      <c r="J19" s="42">
        <v>0</v>
      </c>
      <c r="K19" s="42">
        <v>0</v>
      </c>
      <c r="L19" s="42">
        <v>0</v>
      </c>
      <c r="M19" s="42">
        <v>0</v>
      </c>
      <c r="N19" s="42">
        <v>0</v>
      </c>
      <c r="O19" s="42">
        <v>0</v>
      </c>
      <c r="P19" s="42">
        <v>0</v>
      </c>
      <c r="Q19" s="31">
        <f t="shared" si="11"/>
        <v>0</v>
      </c>
      <c r="R19" s="32">
        <f t="shared" si="12"/>
        <v>0</v>
      </c>
      <c r="S19" s="42">
        <v>0</v>
      </c>
      <c r="T19" s="42">
        <v>0</v>
      </c>
      <c r="U19" s="42">
        <v>0</v>
      </c>
      <c r="V19" s="42">
        <v>0</v>
      </c>
      <c r="W19" s="32">
        <f t="shared" si="1"/>
        <v>0</v>
      </c>
      <c r="X19" s="30">
        <f>+'1'!$Z19</f>
        <v>0</v>
      </c>
      <c r="Y19" s="42">
        <v>0</v>
      </c>
      <c r="Z19" s="32">
        <f t="shared" si="2"/>
        <v>0</v>
      </c>
      <c r="AA19" s="30">
        <f>+'1'!$AC19</f>
        <v>0</v>
      </c>
      <c r="AB19" s="42">
        <v>0</v>
      </c>
      <c r="AC19" s="30">
        <f t="shared" si="3"/>
        <v>0</v>
      </c>
      <c r="AD19" s="30">
        <f t="shared" si="13"/>
        <v>0</v>
      </c>
      <c r="AE19" s="32">
        <f t="shared" si="14"/>
        <v>0</v>
      </c>
      <c r="AF19" s="30">
        <f>+'1'!$AH19</f>
        <v>0</v>
      </c>
      <c r="AG19" s="42">
        <v>0</v>
      </c>
      <c r="AH19" s="30">
        <f t="shared" si="4"/>
        <v>0</v>
      </c>
      <c r="AI19" s="32">
        <f t="shared" si="5"/>
        <v>0</v>
      </c>
      <c r="AJ19" s="32">
        <f t="shared" si="6"/>
        <v>0</v>
      </c>
      <c r="AK19" s="30">
        <f>IF($F19&gt;0,E19/F19*(SUMIFS(Настройки!$D$29:$D$40,Настройки!$B$29:$B$40,$E$5))*0.65,0)</f>
        <v>0</v>
      </c>
      <c r="AL19" s="30">
        <f t="shared" si="7"/>
        <v>0</v>
      </c>
      <c r="AM19" s="32">
        <f t="shared" si="15"/>
        <v>0</v>
      </c>
      <c r="AN19" s="42">
        <f>+'1'!$AX19</f>
        <v>0</v>
      </c>
      <c r="AO19" s="42">
        <f>+'1'!$AY19</f>
        <v>0</v>
      </c>
      <c r="AP19" s="42">
        <v>0</v>
      </c>
      <c r="AQ19" s="42">
        <v>0</v>
      </c>
      <c r="AR19" s="42">
        <v>0</v>
      </c>
      <c r="AS19" s="42">
        <v>0</v>
      </c>
      <c r="AT19" s="42">
        <v>0</v>
      </c>
      <c r="AU19" s="42">
        <v>0</v>
      </c>
      <c r="AV19" s="30">
        <f t="shared" si="8"/>
        <v>0</v>
      </c>
      <c r="AW19" s="30">
        <f t="shared" si="9"/>
        <v>0</v>
      </c>
      <c r="AX19" s="42">
        <f t="shared" si="16"/>
        <v>0</v>
      </c>
      <c r="AY19" s="42">
        <f t="shared" si="17"/>
        <v>0</v>
      </c>
    </row>
    <row r="20" spans="1:51" s="33" customFormat="1">
      <c r="A20" s="27">
        <f>IF(LEN(C20)&gt;1,MAX($A$8:A19)+1,0)</f>
        <v>0</v>
      </c>
      <c r="B20" s="40">
        <f>+'1'!B20</f>
        <v>0</v>
      </c>
      <c r="C20" s="41">
        <f>+'1'!C20</f>
        <v>0</v>
      </c>
      <c r="D20" s="40">
        <f>+'1'!D20</f>
        <v>0</v>
      </c>
      <c r="E20" s="28">
        <f t="shared" si="18"/>
        <v>0</v>
      </c>
      <c r="F20" s="29">
        <f>IF($B20&gt;0,(SUMIFS(Настройки!$E$29:$E$40,Настройки!$B$29:$B$40,$E$5)),0)</f>
        <v>0</v>
      </c>
      <c r="G20" s="42">
        <f>+'1'!$AW20</f>
        <v>0</v>
      </c>
      <c r="H20" s="30">
        <f t="shared" si="10"/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31">
        <f t="shared" si="11"/>
        <v>0</v>
      </c>
      <c r="R20" s="32">
        <f t="shared" si="12"/>
        <v>0</v>
      </c>
      <c r="S20" s="42">
        <v>0</v>
      </c>
      <c r="T20" s="42">
        <v>0</v>
      </c>
      <c r="U20" s="42">
        <v>0</v>
      </c>
      <c r="V20" s="42">
        <v>0</v>
      </c>
      <c r="W20" s="32">
        <f t="shared" si="1"/>
        <v>0</v>
      </c>
      <c r="X20" s="30">
        <f>+'1'!$Z20</f>
        <v>0</v>
      </c>
      <c r="Y20" s="42">
        <v>0</v>
      </c>
      <c r="Z20" s="32">
        <f t="shared" si="2"/>
        <v>0</v>
      </c>
      <c r="AA20" s="30">
        <f>+'1'!$AC20</f>
        <v>0</v>
      </c>
      <c r="AB20" s="42">
        <v>0</v>
      </c>
      <c r="AC20" s="30">
        <f t="shared" si="3"/>
        <v>0</v>
      </c>
      <c r="AD20" s="30">
        <f t="shared" si="13"/>
        <v>0</v>
      </c>
      <c r="AE20" s="32">
        <f t="shared" si="14"/>
        <v>0</v>
      </c>
      <c r="AF20" s="30">
        <f>+'1'!$AH20</f>
        <v>0</v>
      </c>
      <c r="AG20" s="42">
        <v>0</v>
      </c>
      <c r="AH20" s="30">
        <f t="shared" si="4"/>
        <v>0</v>
      </c>
      <c r="AI20" s="32">
        <f t="shared" si="5"/>
        <v>0</v>
      </c>
      <c r="AJ20" s="32">
        <f t="shared" si="6"/>
        <v>0</v>
      </c>
      <c r="AK20" s="30">
        <f>IF($F20&gt;0,E20/F20*(SUMIFS(Настройки!$D$29:$D$40,Настройки!$B$29:$B$40,$E$5))*0.65,0)</f>
        <v>0</v>
      </c>
      <c r="AL20" s="30">
        <f t="shared" si="7"/>
        <v>0</v>
      </c>
      <c r="AM20" s="32">
        <f t="shared" si="15"/>
        <v>0</v>
      </c>
      <c r="AN20" s="42">
        <f>+'1'!$AX20</f>
        <v>0</v>
      </c>
      <c r="AO20" s="42">
        <f>+'1'!$AY20</f>
        <v>0</v>
      </c>
      <c r="AP20" s="42">
        <v>0</v>
      </c>
      <c r="AQ20" s="42">
        <v>0</v>
      </c>
      <c r="AR20" s="42">
        <v>0</v>
      </c>
      <c r="AS20" s="42">
        <v>0</v>
      </c>
      <c r="AT20" s="42">
        <v>0</v>
      </c>
      <c r="AU20" s="42">
        <v>0</v>
      </c>
      <c r="AV20" s="30">
        <f t="shared" si="8"/>
        <v>0</v>
      </c>
      <c r="AW20" s="30">
        <f t="shared" si="9"/>
        <v>0</v>
      </c>
      <c r="AX20" s="42">
        <f t="shared" si="16"/>
        <v>0</v>
      </c>
      <c r="AY20" s="42">
        <f t="shared" si="17"/>
        <v>0</v>
      </c>
    </row>
    <row r="21" spans="1:51" s="33" customFormat="1">
      <c r="A21" s="27">
        <f>IF(LEN(C21)&gt;1,MAX($A$8:A20)+1,0)</f>
        <v>0</v>
      </c>
      <c r="B21" s="40">
        <f>+'1'!B21</f>
        <v>0</v>
      </c>
      <c r="C21" s="41">
        <f>+'1'!C21</f>
        <v>0</v>
      </c>
      <c r="D21" s="40">
        <f>+'1'!D21</f>
        <v>0</v>
      </c>
      <c r="E21" s="28">
        <f t="shared" si="18"/>
        <v>0</v>
      </c>
      <c r="F21" s="29">
        <f>IF($B21&gt;0,(SUMIFS(Настройки!$E$29:$E$40,Настройки!$B$29:$B$40,$E$5)),0)</f>
        <v>0</v>
      </c>
      <c r="G21" s="42">
        <f>+'1'!$AW21</f>
        <v>0</v>
      </c>
      <c r="H21" s="30">
        <f t="shared" si="10"/>
        <v>0</v>
      </c>
      <c r="I21" s="42">
        <v>0</v>
      </c>
      <c r="J21" s="42">
        <v>0</v>
      </c>
      <c r="K21" s="42">
        <v>0</v>
      </c>
      <c r="L21" s="42">
        <v>0</v>
      </c>
      <c r="M21" s="42">
        <v>0</v>
      </c>
      <c r="N21" s="42">
        <v>0</v>
      </c>
      <c r="O21" s="42">
        <v>0</v>
      </c>
      <c r="P21" s="42">
        <v>0</v>
      </c>
      <c r="Q21" s="31">
        <f t="shared" si="11"/>
        <v>0</v>
      </c>
      <c r="R21" s="32">
        <f t="shared" si="12"/>
        <v>0</v>
      </c>
      <c r="S21" s="42">
        <v>0</v>
      </c>
      <c r="T21" s="42">
        <v>0</v>
      </c>
      <c r="U21" s="42">
        <v>0</v>
      </c>
      <c r="V21" s="42">
        <v>0</v>
      </c>
      <c r="W21" s="32">
        <f t="shared" si="1"/>
        <v>0</v>
      </c>
      <c r="X21" s="30">
        <f>+'1'!$Z21</f>
        <v>0</v>
      </c>
      <c r="Y21" s="42">
        <v>0</v>
      </c>
      <c r="Z21" s="32">
        <f t="shared" si="2"/>
        <v>0</v>
      </c>
      <c r="AA21" s="30">
        <f>+'1'!$AC21</f>
        <v>0</v>
      </c>
      <c r="AB21" s="42">
        <v>0</v>
      </c>
      <c r="AC21" s="30">
        <f t="shared" si="3"/>
        <v>0</v>
      </c>
      <c r="AD21" s="30">
        <f t="shared" si="13"/>
        <v>0</v>
      </c>
      <c r="AE21" s="32">
        <f t="shared" si="14"/>
        <v>0</v>
      </c>
      <c r="AF21" s="30">
        <f>+'1'!$AH21</f>
        <v>0</v>
      </c>
      <c r="AG21" s="42">
        <v>0</v>
      </c>
      <c r="AH21" s="30">
        <f t="shared" si="4"/>
        <v>0</v>
      </c>
      <c r="AI21" s="32">
        <f t="shared" si="5"/>
        <v>0</v>
      </c>
      <c r="AJ21" s="32">
        <f t="shared" si="6"/>
        <v>0</v>
      </c>
      <c r="AK21" s="30">
        <f>IF($F21&gt;0,E21/F21*(SUMIFS(Настройки!$D$29:$D$40,Настройки!$B$29:$B$40,$E$5))*0.65,0)</f>
        <v>0</v>
      </c>
      <c r="AL21" s="30">
        <f t="shared" si="7"/>
        <v>0</v>
      </c>
      <c r="AM21" s="32">
        <f t="shared" si="15"/>
        <v>0</v>
      </c>
      <c r="AN21" s="42">
        <f>+'1'!$AX21</f>
        <v>0</v>
      </c>
      <c r="AO21" s="42">
        <f>+'1'!$AY21</f>
        <v>0</v>
      </c>
      <c r="AP21" s="42">
        <v>0</v>
      </c>
      <c r="AQ21" s="42">
        <v>0</v>
      </c>
      <c r="AR21" s="42">
        <v>0</v>
      </c>
      <c r="AS21" s="42">
        <v>0</v>
      </c>
      <c r="AT21" s="42">
        <v>0</v>
      </c>
      <c r="AU21" s="42">
        <v>0</v>
      </c>
      <c r="AV21" s="30">
        <f t="shared" si="8"/>
        <v>0</v>
      </c>
      <c r="AW21" s="30">
        <f t="shared" si="9"/>
        <v>0</v>
      </c>
      <c r="AX21" s="42">
        <f t="shared" si="16"/>
        <v>0</v>
      </c>
      <c r="AY21" s="42">
        <f t="shared" si="17"/>
        <v>0</v>
      </c>
    </row>
    <row r="22" spans="1:51" s="33" customFormat="1">
      <c r="A22" s="27">
        <f>IF(LEN(C22)&gt;1,MAX($A$8:A21)+1,0)</f>
        <v>0</v>
      </c>
      <c r="B22" s="40">
        <f>+'1'!B22</f>
        <v>0</v>
      </c>
      <c r="C22" s="41">
        <f>+'1'!C22</f>
        <v>0</v>
      </c>
      <c r="D22" s="40">
        <f>+'1'!D22</f>
        <v>0</v>
      </c>
      <c r="E22" s="28">
        <f t="shared" si="18"/>
        <v>0</v>
      </c>
      <c r="F22" s="29">
        <f>IF($B22&gt;0,(SUMIFS(Настройки!$E$29:$E$40,Настройки!$B$29:$B$40,$E$5)),0)</f>
        <v>0</v>
      </c>
      <c r="G22" s="42">
        <f>+'1'!$AW22</f>
        <v>0</v>
      </c>
      <c r="H22" s="30">
        <f t="shared" si="10"/>
        <v>0</v>
      </c>
      <c r="I22" s="42">
        <v>0</v>
      </c>
      <c r="J22" s="42">
        <v>0</v>
      </c>
      <c r="K22" s="42">
        <v>0</v>
      </c>
      <c r="L22" s="42">
        <v>0</v>
      </c>
      <c r="M22" s="42">
        <v>0</v>
      </c>
      <c r="N22" s="42">
        <v>0</v>
      </c>
      <c r="O22" s="42">
        <v>0</v>
      </c>
      <c r="P22" s="42">
        <v>0</v>
      </c>
      <c r="Q22" s="31">
        <f t="shared" si="11"/>
        <v>0</v>
      </c>
      <c r="R22" s="32">
        <f t="shared" si="12"/>
        <v>0</v>
      </c>
      <c r="S22" s="42">
        <v>0</v>
      </c>
      <c r="T22" s="42">
        <v>0</v>
      </c>
      <c r="U22" s="42">
        <v>0</v>
      </c>
      <c r="V22" s="42">
        <v>0</v>
      </c>
      <c r="W22" s="32">
        <f t="shared" si="1"/>
        <v>0</v>
      </c>
      <c r="X22" s="30">
        <f>+'1'!$Z22</f>
        <v>0</v>
      </c>
      <c r="Y22" s="42">
        <v>0</v>
      </c>
      <c r="Z22" s="32">
        <f t="shared" si="2"/>
        <v>0</v>
      </c>
      <c r="AA22" s="30">
        <f>+'1'!$AC22</f>
        <v>0</v>
      </c>
      <c r="AB22" s="42">
        <v>0</v>
      </c>
      <c r="AC22" s="30">
        <f t="shared" si="3"/>
        <v>0</v>
      </c>
      <c r="AD22" s="30">
        <f t="shared" si="13"/>
        <v>0</v>
      </c>
      <c r="AE22" s="32">
        <f t="shared" si="14"/>
        <v>0</v>
      </c>
      <c r="AF22" s="30">
        <f>+'1'!$AH22</f>
        <v>0</v>
      </c>
      <c r="AG22" s="42">
        <v>0</v>
      </c>
      <c r="AH22" s="30">
        <f t="shared" si="4"/>
        <v>0</v>
      </c>
      <c r="AI22" s="32">
        <f t="shared" si="5"/>
        <v>0</v>
      </c>
      <c r="AJ22" s="32">
        <f t="shared" si="6"/>
        <v>0</v>
      </c>
      <c r="AK22" s="30">
        <f>IF($F22&gt;0,E22/F22*(SUMIFS(Настройки!$D$29:$D$40,Настройки!$B$29:$B$40,$E$5))*0.65,0)</f>
        <v>0</v>
      </c>
      <c r="AL22" s="30">
        <f t="shared" si="7"/>
        <v>0</v>
      </c>
      <c r="AM22" s="32">
        <f t="shared" si="15"/>
        <v>0</v>
      </c>
      <c r="AN22" s="42">
        <f>+'1'!$AX22</f>
        <v>0</v>
      </c>
      <c r="AO22" s="42">
        <f>+'1'!$AY22</f>
        <v>0</v>
      </c>
      <c r="AP22" s="42">
        <v>0</v>
      </c>
      <c r="AQ22" s="42">
        <v>0</v>
      </c>
      <c r="AR22" s="42">
        <v>0</v>
      </c>
      <c r="AS22" s="42">
        <v>0</v>
      </c>
      <c r="AT22" s="42">
        <v>0</v>
      </c>
      <c r="AU22" s="42">
        <v>0</v>
      </c>
      <c r="AV22" s="30">
        <f t="shared" si="8"/>
        <v>0</v>
      </c>
      <c r="AW22" s="30">
        <f t="shared" si="9"/>
        <v>0</v>
      </c>
      <c r="AX22" s="42">
        <f t="shared" si="16"/>
        <v>0</v>
      </c>
      <c r="AY22" s="42">
        <f t="shared" si="17"/>
        <v>0</v>
      </c>
    </row>
    <row r="23" spans="1:51" s="33" customFormat="1">
      <c r="A23" s="27">
        <f>IF(LEN(C23)&gt;1,MAX($A$8:A22)+1,0)</f>
        <v>0</v>
      </c>
      <c r="B23" s="40">
        <f>+'1'!B23</f>
        <v>0</v>
      </c>
      <c r="C23" s="41">
        <f>+'1'!C23</f>
        <v>0</v>
      </c>
      <c r="D23" s="40">
        <f>+'1'!D23</f>
        <v>0</v>
      </c>
      <c r="E23" s="28">
        <f t="shared" si="18"/>
        <v>0</v>
      </c>
      <c r="F23" s="29">
        <f>IF($B23&gt;0,(SUMIFS(Настройки!$E$29:$E$40,Настройки!$B$29:$B$40,$E$5)),0)</f>
        <v>0</v>
      </c>
      <c r="G23" s="42">
        <f>+'1'!$AW23</f>
        <v>0</v>
      </c>
      <c r="H23" s="30">
        <f t="shared" si="10"/>
        <v>0</v>
      </c>
      <c r="I23" s="42">
        <v>0</v>
      </c>
      <c r="J23" s="42">
        <v>0</v>
      </c>
      <c r="K23" s="42">
        <v>0</v>
      </c>
      <c r="L23" s="42">
        <v>0</v>
      </c>
      <c r="M23" s="42">
        <v>0</v>
      </c>
      <c r="N23" s="42">
        <v>0</v>
      </c>
      <c r="O23" s="42">
        <v>0</v>
      </c>
      <c r="P23" s="42">
        <v>0</v>
      </c>
      <c r="Q23" s="31">
        <f t="shared" si="11"/>
        <v>0</v>
      </c>
      <c r="R23" s="32">
        <f t="shared" si="12"/>
        <v>0</v>
      </c>
      <c r="S23" s="42">
        <v>0</v>
      </c>
      <c r="T23" s="42">
        <v>0</v>
      </c>
      <c r="U23" s="42">
        <v>0</v>
      </c>
      <c r="V23" s="42">
        <v>0</v>
      </c>
      <c r="W23" s="32">
        <f t="shared" si="1"/>
        <v>0</v>
      </c>
      <c r="X23" s="30">
        <f>+'1'!$Z23</f>
        <v>0</v>
      </c>
      <c r="Y23" s="42">
        <v>0</v>
      </c>
      <c r="Z23" s="32">
        <f t="shared" si="2"/>
        <v>0</v>
      </c>
      <c r="AA23" s="30">
        <f>+'1'!$AC23</f>
        <v>0</v>
      </c>
      <c r="AB23" s="42">
        <v>0</v>
      </c>
      <c r="AC23" s="30">
        <f t="shared" si="3"/>
        <v>0</v>
      </c>
      <c r="AD23" s="30">
        <f t="shared" si="13"/>
        <v>0</v>
      </c>
      <c r="AE23" s="32">
        <f t="shared" si="14"/>
        <v>0</v>
      </c>
      <c r="AF23" s="30">
        <f>+'1'!$AH23</f>
        <v>0</v>
      </c>
      <c r="AG23" s="42">
        <v>0</v>
      </c>
      <c r="AH23" s="30">
        <f t="shared" si="4"/>
        <v>0</v>
      </c>
      <c r="AI23" s="32">
        <f t="shared" si="5"/>
        <v>0</v>
      </c>
      <c r="AJ23" s="32">
        <f t="shared" si="6"/>
        <v>0</v>
      </c>
      <c r="AK23" s="30">
        <f>IF($F23&gt;0,E23/F23*(SUMIFS(Настройки!$D$29:$D$40,Настройки!$B$29:$B$40,$E$5))*0.65,0)</f>
        <v>0</v>
      </c>
      <c r="AL23" s="30">
        <f t="shared" si="7"/>
        <v>0</v>
      </c>
      <c r="AM23" s="32">
        <f t="shared" si="15"/>
        <v>0</v>
      </c>
      <c r="AN23" s="42">
        <f>+'1'!$AX23</f>
        <v>0</v>
      </c>
      <c r="AO23" s="42">
        <f>+'1'!$AY23</f>
        <v>0</v>
      </c>
      <c r="AP23" s="42">
        <v>0</v>
      </c>
      <c r="AQ23" s="42">
        <v>0</v>
      </c>
      <c r="AR23" s="42">
        <v>0</v>
      </c>
      <c r="AS23" s="42">
        <v>0</v>
      </c>
      <c r="AT23" s="42">
        <v>0</v>
      </c>
      <c r="AU23" s="42">
        <v>0</v>
      </c>
      <c r="AV23" s="30">
        <f t="shared" si="8"/>
        <v>0</v>
      </c>
      <c r="AW23" s="30">
        <f t="shared" si="9"/>
        <v>0</v>
      </c>
      <c r="AX23" s="42">
        <f t="shared" si="16"/>
        <v>0</v>
      </c>
      <c r="AY23" s="42">
        <f t="shared" si="17"/>
        <v>0</v>
      </c>
    </row>
    <row r="24" spans="1:51" s="33" customFormat="1">
      <c r="A24" s="27">
        <f>IF(LEN(C24)&gt;1,MAX($A$8:A23)+1,0)</f>
        <v>0</v>
      </c>
      <c r="B24" s="40">
        <f>+'1'!B24</f>
        <v>0</v>
      </c>
      <c r="C24" s="41">
        <f>+'1'!C24</f>
        <v>0</v>
      </c>
      <c r="D24" s="40">
        <f>+'1'!D24</f>
        <v>0</v>
      </c>
      <c r="E24" s="28">
        <f t="shared" si="18"/>
        <v>0</v>
      </c>
      <c r="F24" s="29">
        <f>IF($B24&gt;0,(SUMIFS(Настройки!$E$29:$E$40,Настройки!$B$29:$B$40,$E$5)),0)</f>
        <v>0</v>
      </c>
      <c r="G24" s="42">
        <f>+'1'!$AW24</f>
        <v>0</v>
      </c>
      <c r="H24" s="30">
        <f t="shared" si="10"/>
        <v>0</v>
      </c>
      <c r="I24" s="42">
        <v>0</v>
      </c>
      <c r="J24" s="42">
        <v>0</v>
      </c>
      <c r="K24" s="42">
        <v>0</v>
      </c>
      <c r="L24" s="42">
        <v>0</v>
      </c>
      <c r="M24" s="42">
        <v>0</v>
      </c>
      <c r="N24" s="42">
        <v>0</v>
      </c>
      <c r="O24" s="42">
        <v>0</v>
      </c>
      <c r="P24" s="42">
        <v>0</v>
      </c>
      <c r="Q24" s="31">
        <f t="shared" si="11"/>
        <v>0</v>
      </c>
      <c r="R24" s="32">
        <f t="shared" si="12"/>
        <v>0</v>
      </c>
      <c r="S24" s="42">
        <v>0</v>
      </c>
      <c r="T24" s="42">
        <v>0</v>
      </c>
      <c r="U24" s="42">
        <v>0</v>
      </c>
      <c r="V24" s="42">
        <v>0</v>
      </c>
      <c r="W24" s="32">
        <f t="shared" si="1"/>
        <v>0</v>
      </c>
      <c r="X24" s="30">
        <f>+'1'!$Z24</f>
        <v>0</v>
      </c>
      <c r="Y24" s="42">
        <v>0</v>
      </c>
      <c r="Z24" s="32">
        <f t="shared" si="2"/>
        <v>0</v>
      </c>
      <c r="AA24" s="30">
        <f>+'1'!$AC24</f>
        <v>0</v>
      </c>
      <c r="AB24" s="42">
        <v>0</v>
      </c>
      <c r="AC24" s="30">
        <f t="shared" si="3"/>
        <v>0</v>
      </c>
      <c r="AD24" s="30">
        <f t="shared" si="13"/>
        <v>0</v>
      </c>
      <c r="AE24" s="32">
        <f t="shared" si="14"/>
        <v>0</v>
      </c>
      <c r="AF24" s="30">
        <f>+'1'!$AH24</f>
        <v>0</v>
      </c>
      <c r="AG24" s="42">
        <v>0</v>
      </c>
      <c r="AH24" s="30">
        <f t="shared" si="4"/>
        <v>0</v>
      </c>
      <c r="AI24" s="32">
        <f t="shared" si="5"/>
        <v>0</v>
      </c>
      <c r="AJ24" s="32">
        <f t="shared" si="6"/>
        <v>0</v>
      </c>
      <c r="AK24" s="30">
        <f>IF($F24&gt;0,E24/F24*(SUMIFS(Настройки!$D$29:$D$40,Настройки!$B$29:$B$40,$E$5))*0.65,0)</f>
        <v>0</v>
      </c>
      <c r="AL24" s="30">
        <f t="shared" si="7"/>
        <v>0</v>
      </c>
      <c r="AM24" s="32">
        <f t="shared" si="15"/>
        <v>0</v>
      </c>
      <c r="AN24" s="42">
        <f>+'1'!$AX24</f>
        <v>0</v>
      </c>
      <c r="AO24" s="42">
        <f>+'1'!$AY24</f>
        <v>0</v>
      </c>
      <c r="AP24" s="42">
        <v>0</v>
      </c>
      <c r="AQ24" s="42">
        <v>0</v>
      </c>
      <c r="AR24" s="42">
        <v>0</v>
      </c>
      <c r="AS24" s="42">
        <v>0</v>
      </c>
      <c r="AT24" s="42">
        <v>0</v>
      </c>
      <c r="AU24" s="42">
        <v>0</v>
      </c>
      <c r="AV24" s="30">
        <f t="shared" si="8"/>
        <v>0</v>
      </c>
      <c r="AW24" s="30">
        <f t="shared" si="9"/>
        <v>0</v>
      </c>
      <c r="AX24" s="42">
        <f t="shared" si="16"/>
        <v>0</v>
      </c>
      <c r="AY24" s="42">
        <f t="shared" si="17"/>
        <v>0</v>
      </c>
    </row>
    <row r="25" spans="1:51" s="33" customFormat="1">
      <c r="A25" s="27">
        <f>IF(LEN(C25)&gt;1,MAX($A$8:A24)+1,0)</f>
        <v>0</v>
      </c>
      <c r="B25" s="40">
        <f>+'1'!B25</f>
        <v>0</v>
      </c>
      <c r="C25" s="41">
        <f>+'1'!C25</f>
        <v>0</v>
      </c>
      <c r="D25" s="40">
        <f>+'1'!D25</f>
        <v>0</v>
      </c>
      <c r="E25" s="28">
        <f t="shared" si="18"/>
        <v>0</v>
      </c>
      <c r="F25" s="29">
        <f>IF($B25&gt;0,(SUMIFS(Настройки!$E$29:$E$40,Настройки!$B$29:$B$40,$E$5)),0)</f>
        <v>0</v>
      </c>
      <c r="G25" s="42">
        <f>+'1'!$AW25</f>
        <v>0</v>
      </c>
      <c r="H25" s="30">
        <f t="shared" si="10"/>
        <v>0</v>
      </c>
      <c r="I25" s="42">
        <v>0</v>
      </c>
      <c r="J25" s="42">
        <v>0</v>
      </c>
      <c r="K25" s="42">
        <v>0</v>
      </c>
      <c r="L25" s="42">
        <v>0</v>
      </c>
      <c r="M25" s="42">
        <v>0</v>
      </c>
      <c r="N25" s="42">
        <v>0</v>
      </c>
      <c r="O25" s="42">
        <v>0</v>
      </c>
      <c r="P25" s="42">
        <v>0</v>
      </c>
      <c r="Q25" s="31">
        <f t="shared" si="11"/>
        <v>0</v>
      </c>
      <c r="R25" s="32">
        <f t="shared" si="12"/>
        <v>0</v>
      </c>
      <c r="S25" s="42">
        <v>0</v>
      </c>
      <c r="T25" s="42">
        <v>0</v>
      </c>
      <c r="U25" s="42">
        <v>0</v>
      </c>
      <c r="V25" s="42">
        <v>0</v>
      </c>
      <c r="W25" s="32">
        <f t="shared" si="1"/>
        <v>0</v>
      </c>
      <c r="X25" s="30">
        <f>+'1'!$Z25</f>
        <v>0</v>
      </c>
      <c r="Y25" s="42">
        <v>0</v>
      </c>
      <c r="Z25" s="32">
        <f t="shared" si="2"/>
        <v>0</v>
      </c>
      <c r="AA25" s="30">
        <f>+'1'!$AC25</f>
        <v>0</v>
      </c>
      <c r="AB25" s="42">
        <v>0</v>
      </c>
      <c r="AC25" s="30">
        <f t="shared" si="3"/>
        <v>0</v>
      </c>
      <c r="AD25" s="30">
        <f t="shared" si="13"/>
        <v>0</v>
      </c>
      <c r="AE25" s="32">
        <f t="shared" si="14"/>
        <v>0</v>
      </c>
      <c r="AF25" s="30">
        <f>+'1'!$AH25</f>
        <v>0</v>
      </c>
      <c r="AG25" s="42">
        <v>0</v>
      </c>
      <c r="AH25" s="30">
        <f t="shared" si="4"/>
        <v>0</v>
      </c>
      <c r="AI25" s="32">
        <f t="shared" si="5"/>
        <v>0</v>
      </c>
      <c r="AJ25" s="32">
        <f t="shared" si="6"/>
        <v>0</v>
      </c>
      <c r="AK25" s="30">
        <f>IF($F25&gt;0,E25/F25*(SUMIFS(Настройки!$D$29:$D$40,Настройки!$B$29:$B$40,$E$5))*0.65,0)</f>
        <v>0</v>
      </c>
      <c r="AL25" s="30">
        <f t="shared" si="7"/>
        <v>0</v>
      </c>
      <c r="AM25" s="32">
        <f t="shared" si="15"/>
        <v>0</v>
      </c>
      <c r="AN25" s="42">
        <f>+'1'!$AX25</f>
        <v>0</v>
      </c>
      <c r="AO25" s="42">
        <f>+'1'!$AY25</f>
        <v>0</v>
      </c>
      <c r="AP25" s="42">
        <v>0</v>
      </c>
      <c r="AQ25" s="42">
        <v>0</v>
      </c>
      <c r="AR25" s="42">
        <v>0</v>
      </c>
      <c r="AS25" s="42">
        <v>0</v>
      </c>
      <c r="AT25" s="42">
        <v>0</v>
      </c>
      <c r="AU25" s="42">
        <v>0</v>
      </c>
      <c r="AV25" s="30">
        <f t="shared" si="8"/>
        <v>0</v>
      </c>
      <c r="AW25" s="30">
        <f t="shared" si="9"/>
        <v>0</v>
      </c>
      <c r="AX25" s="42">
        <f t="shared" si="16"/>
        <v>0</v>
      </c>
      <c r="AY25" s="42">
        <f t="shared" si="17"/>
        <v>0</v>
      </c>
    </row>
    <row r="26" spans="1:51" s="33" customFormat="1">
      <c r="A26" s="27">
        <f>IF(LEN(C26)&gt;1,MAX($A$8:A25)+1,0)</f>
        <v>0</v>
      </c>
      <c r="B26" s="40">
        <f>+'1'!B26</f>
        <v>0</v>
      </c>
      <c r="C26" s="41">
        <f>+'1'!C26</f>
        <v>0</v>
      </c>
      <c r="D26" s="40">
        <f>+'1'!D26</f>
        <v>0</v>
      </c>
      <c r="E26" s="28">
        <f t="shared" si="18"/>
        <v>0</v>
      </c>
      <c r="F26" s="29">
        <f>IF($B26&gt;0,(SUMIFS(Настройки!$E$29:$E$40,Настройки!$B$29:$B$40,$E$5)),0)</f>
        <v>0</v>
      </c>
      <c r="G26" s="42">
        <f>+'1'!$AW26</f>
        <v>0</v>
      </c>
      <c r="H26" s="30">
        <f t="shared" si="10"/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31">
        <f t="shared" si="11"/>
        <v>0</v>
      </c>
      <c r="R26" s="32">
        <f t="shared" si="12"/>
        <v>0</v>
      </c>
      <c r="S26" s="42">
        <v>0</v>
      </c>
      <c r="T26" s="42">
        <v>0</v>
      </c>
      <c r="U26" s="42">
        <v>0</v>
      </c>
      <c r="V26" s="42">
        <v>0</v>
      </c>
      <c r="W26" s="32">
        <f t="shared" si="1"/>
        <v>0</v>
      </c>
      <c r="X26" s="30">
        <f>+'1'!$Z26</f>
        <v>0</v>
      </c>
      <c r="Y26" s="42">
        <v>0</v>
      </c>
      <c r="Z26" s="32">
        <f t="shared" si="2"/>
        <v>0</v>
      </c>
      <c r="AA26" s="30">
        <f>+'1'!$AC26</f>
        <v>0</v>
      </c>
      <c r="AB26" s="42">
        <v>0</v>
      </c>
      <c r="AC26" s="30">
        <f t="shared" si="3"/>
        <v>0</v>
      </c>
      <c r="AD26" s="30">
        <f t="shared" si="13"/>
        <v>0</v>
      </c>
      <c r="AE26" s="32">
        <f t="shared" si="14"/>
        <v>0</v>
      </c>
      <c r="AF26" s="30">
        <f>+'1'!$AH26</f>
        <v>0</v>
      </c>
      <c r="AG26" s="42">
        <v>0</v>
      </c>
      <c r="AH26" s="30">
        <f t="shared" si="4"/>
        <v>0</v>
      </c>
      <c r="AI26" s="32">
        <f t="shared" si="5"/>
        <v>0</v>
      </c>
      <c r="AJ26" s="32">
        <f t="shared" si="6"/>
        <v>0</v>
      </c>
      <c r="AK26" s="30">
        <f>IF($F26&gt;0,E26/F26*(SUMIFS(Настройки!$D$29:$D$40,Настройки!$B$29:$B$40,$E$5))*0.65,0)</f>
        <v>0</v>
      </c>
      <c r="AL26" s="30">
        <f t="shared" si="7"/>
        <v>0</v>
      </c>
      <c r="AM26" s="32">
        <f t="shared" si="15"/>
        <v>0</v>
      </c>
      <c r="AN26" s="42">
        <f>+'1'!$AX26</f>
        <v>0</v>
      </c>
      <c r="AO26" s="42">
        <f>+'1'!$AY26</f>
        <v>0</v>
      </c>
      <c r="AP26" s="42">
        <v>0</v>
      </c>
      <c r="AQ26" s="42">
        <v>0</v>
      </c>
      <c r="AR26" s="42">
        <v>0</v>
      </c>
      <c r="AS26" s="42">
        <v>0</v>
      </c>
      <c r="AT26" s="42">
        <v>0</v>
      </c>
      <c r="AU26" s="42">
        <v>0</v>
      </c>
      <c r="AV26" s="30">
        <f t="shared" si="8"/>
        <v>0</v>
      </c>
      <c r="AW26" s="30">
        <f t="shared" si="9"/>
        <v>0</v>
      </c>
      <c r="AX26" s="42">
        <f t="shared" si="16"/>
        <v>0</v>
      </c>
      <c r="AY26" s="42">
        <f t="shared" si="17"/>
        <v>0</v>
      </c>
    </row>
    <row r="27" spans="1:51" s="33" customFormat="1">
      <c r="A27" s="27">
        <f>IF(LEN(C27)&gt;1,MAX($A$8:A26)+1,0)</f>
        <v>0</v>
      </c>
      <c r="B27" s="40">
        <f>+'1'!B27</f>
        <v>0</v>
      </c>
      <c r="C27" s="41">
        <f>+'1'!C27</f>
        <v>0</v>
      </c>
      <c r="D27" s="40">
        <f>+'1'!D27</f>
        <v>0</v>
      </c>
      <c r="E27" s="28">
        <f t="shared" si="18"/>
        <v>0</v>
      </c>
      <c r="F27" s="29">
        <f>IF($B27&gt;0,(SUMIFS(Настройки!$E$29:$E$40,Настройки!$B$29:$B$40,$E$5)),0)</f>
        <v>0</v>
      </c>
      <c r="G27" s="42">
        <f>+'1'!$AW27</f>
        <v>0</v>
      </c>
      <c r="H27" s="30">
        <f t="shared" si="10"/>
        <v>0</v>
      </c>
      <c r="I27" s="42">
        <v>0</v>
      </c>
      <c r="J27" s="42">
        <v>0</v>
      </c>
      <c r="K27" s="42">
        <v>0</v>
      </c>
      <c r="L27" s="42">
        <v>0</v>
      </c>
      <c r="M27" s="42">
        <v>0</v>
      </c>
      <c r="N27" s="42">
        <v>0</v>
      </c>
      <c r="O27" s="42">
        <v>0</v>
      </c>
      <c r="P27" s="42">
        <v>0</v>
      </c>
      <c r="Q27" s="31">
        <f t="shared" si="11"/>
        <v>0</v>
      </c>
      <c r="R27" s="32">
        <f t="shared" si="12"/>
        <v>0</v>
      </c>
      <c r="S27" s="42">
        <v>0</v>
      </c>
      <c r="T27" s="42">
        <v>0</v>
      </c>
      <c r="U27" s="42">
        <v>0</v>
      </c>
      <c r="V27" s="42">
        <v>0</v>
      </c>
      <c r="W27" s="32">
        <f t="shared" si="1"/>
        <v>0</v>
      </c>
      <c r="X27" s="30">
        <f>+'1'!$Z27</f>
        <v>0</v>
      </c>
      <c r="Y27" s="42">
        <v>0</v>
      </c>
      <c r="Z27" s="32">
        <f t="shared" si="2"/>
        <v>0</v>
      </c>
      <c r="AA27" s="30">
        <f>+'1'!$AC27</f>
        <v>0</v>
      </c>
      <c r="AB27" s="42">
        <v>0</v>
      </c>
      <c r="AC27" s="30">
        <f t="shared" si="3"/>
        <v>0</v>
      </c>
      <c r="AD27" s="30">
        <f t="shared" si="13"/>
        <v>0</v>
      </c>
      <c r="AE27" s="32">
        <f t="shared" si="14"/>
        <v>0</v>
      </c>
      <c r="AF27" s="30">
        <f>+'1'!$AH27</f>
        <v>0</v>
      </c>
      <c r="AG27" s="42">
        <v>0</v>
      </c>
      <c r="AH27" s="30">
        <f t="shared" si="4"/>
        <v>0</v>
      </c>
      <c r="AI27" s="32">
        <f t="shared" si="5"/>
        <v>0</v>
      </c>
      <c r="AJ27" s="32">
        <f t="shared" si="6"/>
        <v>0</v>
      </c>
      <c r="AK27" s="30">
        <f>IF($F27&gt;0,E27/F27*(SUMIFS(Настройки!$D$29:$D$40,Настройки!$B$29:$B$40,$E$5))*0.65,0)</f>
        <v>0</v>
      </c>
      <c r="AL27" s="30">
        <f t="shared" si="7"/>
        <v>0</v>
      </c>
      <c r="AM27" s="32">
        <f t="shared" si="15"/>
        <v>0</v>
      </c>
      <c r="AN27" s="42">
        <f>+'1'!$AX27</f>
        <v>0</v>
      </c>
      <c r="AO27" s="42">
        <f>+'1'!$AY27</f>
        <v>0</v>
      </c>
      <c r="AP27" s="42">
        <v>0</v>
      </c>
      <c r="AQ27" s="42">
        <v>0</v>
      </c>
      <c r="AR27" s="42">
        <v>0</v>
      </c>
      <c r="AS27" s="42">
        <v>0</v>
      </c>
      <c r="AT27" s="42">
        <v>0</v>
      </c>
      <c r="AU27" s="42">
        <v>0</v>
      </c>
      <c r="AV27" s="30">
        <f t="shared" si="8"/>
        <v>0</v>
      </c>
      <c r="AW27" s="30">
        <f t="shared" si="9"/>
        <v>0</v>
      </c>
      <c r="AX27" s="42">
        <f t="shared" si="16"/>
        <v>0</v>
      </c>
      <c r="AY27" s="42">
        <f t="shared" si="17"/>
        <v>0</v>
      </c>
    </row>
  </sheetData>
  <sheetProtection formatCells="0" formatColumns="0" formatRows="0" sort="0" autoFilter="0" pivotTables="0"/>
  <protectedRanges>
    <protectedRange algorithmName="SHA-512" hashValue="bJo+SFli4vICyTjyJ3dynLuN1j6pbNSFXSZSIwIdBQS3ajDKdrkbvbSEj1p+Aybyp3l5CpzOp3pv3opC9KTFJg==" saltValue="tdl26HO1P8Lk9eyNf+o4/w==" spinCount="100000" sqref="X1:AA4 X5:Z6 AB1:AT5 Y8:AB27 AD8:AL27 AN8:AT27 H1:W27 H28:AT1048576 AV1:AY1048576 AA6:AT7" name="Диапазон1"/>
    <protectedRange algorithmName="SHA-512" hashValue="bJo+SFli4vICyTjyJ3dynLuN1j6pbNSFXSZSIwIdBQS3ajDKdrkbvbSEj1p+Aybyp3l5CpzOp3pv3opC9KTFJg==" saltValue="tdl26HO1P8Lk9eyNf+o4/w==" spinCount="100000" sqref="AU1:AU1048576" name="Диапазон1_2"/>
    <protectedRange algorithmName="SHA-512" hashValue="bJo+SFli4vICyTjyJ3dynLuN1j6pbNSFXSZSIwIdBQS3ajDKdrkbvbSEj1p+Aybyp3l5CpzOp3pv3opC9KTFJg==" saltValue="tdl26HO1P8Lk9eyNf+o4/w==" spinCount="100000" sqref="AM8:AM27" name="Диапазон1_5"/>
  </protectedRanges>
  <dataConsolidate link="1"/>
  <mergeCells count="58">
    <mergeCell ref="AP6:AP7"/>
    <mergeCell ref="AY6:AY7"/>
    <mergeCell ref="AR6:AR7"/>
    <mergeCell ref="AS6:AS7"/>
    <mergeCell ref="AT6:AT7"/>
    <mergeCell ref="AV6:AV7"/>
    <mergeCell ref="AX6:AX7"/>
    <mergeCell ref="AU6:AU7"/>
    <mergeCell ref="AW4:AW7"/>
    <mergeCell ref="AK6:AK7"/>
    <mergeCell ref="AL6:AL7"/>
    <mergeCell ref="AM6:AM7"/>
    <mergeCell ref="AN6:AN7"/>
    <mergeCell ref="AO6:AO7"/>
    <mergeCell ref="AF6:AF7"/>
    <mergeCell ref="AG6:AG7"/>
    <mergeCell ref="AH6:AH7"/>
    <mergeCell ref="AI6:AI7"/>
    <mergeCell ref="AJ6:AJ7"/>
    <mergeCell ref="AE6:AE7"/>
    <mergeCell ref="AN5:AV5"/>
    <mergeCell ref="AX5:AY5"/>
    <mergeCell ref="H6:H7"/>
    <mergeCell ref="I6:I7"/>
    <mergeCell ref="J6:J7"/>
    <mergeCell ref="K6:Q6"/>
    <mergeCell ref="R6:R7"/>
    <mergeCell ref="S6:S7"/>
    <mergeCell ref="T6:T7"/>
    <mergeCell ref="Z6:Z7"/>
    <mergeCell ref="AA6:AA7"/>
    <mergeCell ref="AB6:AB7"/>
    <mergeCell ref="AC6:AC7"/>
    <mergeCell ref="AD6:AD7"/>
    <mergeCell ref="AQ6:AQ7"/>
    <mergeCell ref="U6:U7"/>
    <mergeCell ref="V6:V7"/>
    <mergeCell ref="X4:Z4"/>
    <mergeCell ref="W6:W7"/>
    <mergeCell ref="X6:X7"/>
    <mergeCell ref="Y6:Y7"/>
    <mergeCell ref="AA4:AE4"/>
    <mergeCell ref="AF4:AI4"/>
    <mergeCell ref="AK4:AM4"/>
    <mergeCell ref="H5:W5"/>
    <mergeCell ref="X5:AM5"/>
    <mergeCell ref="A2:D2"/>
    <mergeCell ref="A3:D3"/>
    <mergeCell ref="A4:D4"/>
    <mergeCell ref="G4:G7"/>
    <mergeCell ref="H4:Q4"/>
    <mergeCell ref="E6:E7"/>
    <mergeCell ref="F6:F7"/>
    <mergeCell ref="A5:D5"/>
    <mergeCell ref="A6:A7"/>
    <mergeCell ref="B6:B7"/>
    <mergeCell ref="C6:C7"/>
    <mergeCell ref="D6:D7"/>
  </mergeCells>
  <pageMargins left="0.41" right="0.26" top="0.74803149606299213" bottom="0.74803149606299213" header="0.31496062992125984" footer="0.31496062992125984"/>
  <pageSetup paperSize="9" scale="24" orientation="landscape"/>
  <headerFooter alignWithMargins="0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Настройки</vt:lpstr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2010-01-19T11:25:21Z</cp:lastPrinted>
  <dcterms:created xsi:type="dcterms:W3CDTF">2006-09-28T05:33:49Z</dcterms:created>
  <dcterms:modified xsi:type="dcterms:W3CDTF">2017-08-07T08:30:24Z</dcterms:modified>
</cp:coreProperties>
</file>