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zetdinovMR\Desktop\"/>
    </mc:Choice>
  </mc:AlternateContent>
  <bookViews>
    <workbookView xWindow="0" yWindow="0" windowWidth="19200" windowHeight="11595" activeTab="1"/>
  </bookViews>
  <sheets>
    <sheet name="Лист1" sheetId="1" r:id="rId1"/>
    <sheet name="Лист2" sheetId="2" r:id="rId2"/>
  </sheets>
  <calcPr calcId="152511"/>
  <pivotCaches>
    <pivotCache cacheId="4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K14" i="1" s="1"/>
  <c r="G13" i="1"/>
  <c r="K13" i="1" s="1"/>
  <c r="G12" i="1"/>
  <c r="K12" i="1" s="1"/>
  <c r="G11" i="1"/>
  <c r="K11" i="1" s="1"/>
  <c r="G10" i="1"/>
  <c r="K10" i="1" s="1"/>
  <c r="J9" i="1"/>
  <c r="F9" i="1"/>
  <c r="E9" i="1"/>
  <c r="D9" i="1"/>
  <c r="L7" i="1"/>
  <c r="K7" i="1"/>
  <c r="G7" i="1"/>
  <c r="L6" i="1"/>
  <c r="G6" i="1"/>
  <c r="K6" i="1" s="1"/>
  <c r="L5" i="1"/>
  <c r="G5" i="1"/>
  <c r="K5" i="1" s="1"/>
  <c r="L4" i="1"/>
  <c r="G4" i="1"/>
  <c r="K4" i="1" s="1"/>
  <c r="L3" i="1"/>
  <c r="G3" i="1"/>
  <c r="K3" i="1" s="1"/>
  <c r="K2" i="1"/>
  <c r="G2" i="1" s="1"/>
  <c r="J2" i="1"/>
  <c r="F2" i="1"/>
  <c r="E2" i="1"/>
  <c r="D2" i="1"/>
  <c r="K9" i="1" l="1"/>
  <c r="G9" i="1" s="1"/>
  <c r="L2" i="1"/>
  <c r="L9" i="1" l="1"/>
</calcChain>
</file>

<file path=xl/sharedStrings.xml><?xml version="1.0" encoding="utf-8"?>
<sst xmlns="http://schemas.openxmlformats.org/spreadsheetml/2006/main" count="66" uniqueCount="27">
  <si>
    <t>Номер заказа</t>
  </si>
  <si>
    <t>Изделие</t>
  </si>
  <si>
    <t>Стадия работ</t>
  </si>
  <si>
    <t>Трудоемкость, ч</t>
  </si>
  <si>
    <t>Трудоресурсы Основные (по штату)</t>
  </si>
  <si>
    <t>Трудоресурсы Дополнительные</t>
  </si>
  <si>
    <t>Продолжительность, дн</t>
  </si>
  <si>
    <t>Условие</t>
  </si>
  <si>
    <t>Задержка, дн.</t>
  </si>
  <si>
    <t>Дата начала</t>
  </si>
  <si>
    <t>Дата окончания</t>
  </si>
  <si>
    <t>Дата по проценту выпол</t>
  </si>
  <si>
    <t>Процент выполнения</t>
  </si>
  <si>
    <t>2609-Е - 4 яч.</t>
  </si>
  <si>
    <t>Раскрой заготовок из листового металла</t>
  </si>
  <si>
    <t>Гибка заготовок на ЛГП</t>
  </si>
  <si>
    <t>Сварка в среде защитных газов</t>
  </si>
  <si>
    <t>Зачистка сварных швов</t>
  </si>
  <si>
    <t>Нанесение полимерно-порошковых покрытий</t>
  </si>
  <si>
    <t>2856-Е - 4 яч.</t>
  </si>
  <si>
    <t>Названия строк</t>
  </si>
  <si>
    <t>(пусто)</t>
  </si>
  <si>
    <t>0,92+0,92</t>
  </si>
  <si>
    <t>Участок Раскрой заготовок из листового металла</t>
  </si>
  <si>
    <t>дата</t>
  </si>
  <si>
    <t>Итог</t>
  </si>
  <si>
    <t>1,84 или 184%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</si>
</sst>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;@"/>
    <numFmt numFmtId="166" formatCode="d/m/yy;@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/>
      </right>
      <top/>
      <bottom style="medium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theme="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3" borderId="1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0" fillId="3" borderId="2" xfId="0" applyNumberFormat="1" applyFont="1" applyFill="1" applyBorder="1" applyAlignment="1">
      <alignment horizontal="center"/>
    </xf>
    <xf numFmtId="165" fontId="0" fillId="3" borderId="2" xfId="0" applyNumberFormat="1" applyFont="1" applyFill="1" applyBorder="1" applyAlignment="1">
      <alignment horizontal="center"/>
    </xf>
    <xf numFmtId="165" fontId="0" fillId="3" borderId="1" xfId="0" applyNumberFormat="1" applyFont="1" applyFill="1" applyBorder="1" applyAlignment="1">
      <alignment horizontal="center"/>
    </xf>
    <xf numFmtId="166" fontId="0" fillId="3" borderId="2" xfId="0" applyNumberFormat="1" applyFont="1" applyFill="1" applyBorder="1"/>
    <xf numFmtId="9" fontId="0" fillId="3" borderId="1" xfId="0" applyNumberFormat="1" applyFont="1" applyFill="1" applyBorder="1"/>
    <xf numFmtId="0" fontId="3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left"/>
    </xf>
    <xf numFmtId="2" fontId="5" fillId="0" borderId="4" xfId="0" applyNumberFormat="1" applyFont="1" applyBorder="1" applyAlignment="1">
      <alignment horizontal="center"/>
    </xf>
    <xf numFmtId="1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 vertical="center"/>
    </xf>
    <xf numFmtId="165" fontId="0" fillId="0" borderId="2" xfId="0" applyNumberFormat="1" applyFont="1" applyBorder="1" applyAlignment="1">
      <alignment horizontal="center"/>
    </xf>
    <xf numFmtId="166" fontId="0" fillId="0" borderId="2" xfId="0" applyNumberFormat="1" applyFont="1" applyBorder="1"/>
    <xf numFmtId="9" fontId="0" fillId="0" borderId="2" xfId="0" applyNumberFormat="1" applyFont="1" applyBorder="1"/>
    <xf numFmtId="0" fontId="0" fillId="3" borderId="4" xfId="0" applyFont="1" applyFill="1" applyBorder="1" applyAlignment="1">
      <alignment horizontal="left"/>
    </xf>
    <xf numFmtId="2" fontId="5" fillId="3" borderId="4" xfId="0" applyNumberFormat="1" applyFont="1" applyFill="1" applyBorder="1" applyAlignment="1">
      <alignment horizontal="center"/>
    </xf>
    <xf numFmtId="1" fontId="0" fillId="3" borderId="4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165" fontId="5" fillId="3" borderId="2" xfId="0" applyNumberFormat="1" applyFont="1" applyFill="1" applyBorder="1" applyAlignment="1">
      <alignment horizontal="center" vertical="center"/>
    </xf>
    <xf numFmtId="9" fontId="0" fillId="3" borderId="2" xfId="0" applyNumberFormat="1" applyFont="1" applyFill="1" applyBorder="1"/>
    <xf numFmtId="9" fontId="0" fillId="4" borderId="2" xfId="0" applyNumberFormat="1" applyFont="1" applyFill="1" applyBorder="1"/>
    <xf numFmtId="0" fontId="2" fillId="5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" fontId="0" fillId="5" borderId="2" xfId="0" applyNumberFormat="1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2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166" fontId="0" fillId="5" borderId="2" xfId="0" applyNumberFormat="1" applyFont="1" applyFill="1" applyBorder="1"/>
    <xf numFmtId="9" fontId="0" fillId="5" borderId="2" xfId="0" applyNumberFormat="1" applyFont="1" applyFill="1" applyBorder="1"/>
    <xf numFmtId="0" fontId="2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164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9" fontId="0" fillId="0" borderId="1" xfId="0" applyNumberFormat="1" applyFont="1" applyBorder="1"/>
    <xf numFmtId="0" fontId="2" fillId="3" borderId="2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9" fontId="1" fillId="2" borderId="6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22" fontId="0" fillId="0" borderId="0" xfId="0" applyNumberFormat="1" applyAlignment="1">
      <alignment horizontal="left"/>
    </xf>
    <xf numFmtId="0" fontId="0" fillId="0" borderId="0" xfId="0" applyAlignment="1">
      <alignment horizontal="right" indent="1"/>
    </xf>
    <xf numFmtId="0" fontId="0" fillId="0" borderId="4" xfId="0" applyBorder="1"/>
    <xf numFmtId="16" fontId="0" fillId="0" borderId="4" xfId="0" applyNumberFormat="1" applyBorder="1"/>
  </cellXfs>
  <cellStyles count="1">
    <cellStyle name="Обычный" xfId="0" builtinId="0"/>
  </cellStyles>
  <dxfs count="15">
    <dxf>
      <alignment horizontal="right" inden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d/m/yy;@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dd/mm/yy;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dd/mm/yy;@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medium">
          <color theme="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Разетдинов Марат Рамазанович" refreshedDate="42956.467846296298" createdVersion="5" refreshedVersion="5" minRefreshableVersion="3" recordCount="13">
  <cacheSource type="worksheet">
    <worksheetSource name="Таблица1"/>
  </cacheSource>
  <cacheFields count="13">
    <cacheField name="Номер заказа" numFmtId="0">
      <sharedItems containsString="0" containsBlank="1" containsNumber="1" containsInteger="1" minValue="16609" maxValue="16610"/>
    </cacheField>
    <cacheField name="Изделие" numFmtId="0">
      <sharedItems containsBlank="1" count="3">
        <s v="2609-Е - 4 яч."/>
        <m/>
        <s v="2856-Е - 4 яч."/>
      </sharedItems>
    </cacheField>
    <cacheField name="Стадия работ" numFmtId="0">
      <sharedItems containsBlank="1" count="6">
        <m/>
        <s v="Раскрой заготовок из листового металла"/>
        <s v="Гибка заготовок на ЛГП"/>
        <s v="Сварка в среде защитных газов"/>
        <s v="Зачистка сварных швов"/>
        <s v="Нанесение полимерно-порошковых покрытий"/>
      </sharedItems>
    </cacheField>
    <cacheField name="Трудоемкость, ч" numFmtId="0">
      <sharedItems containsString="0" containsBlank="1" containsNumber="1" minValue="5.2919999999999998" maxValue="78.556156125000001"/>
    </cacheField>
    <cacheField name="Трудоресурсы Основные (по штату)" numFmtId="1">
      <sharedItems containsString="0" containsBlank="1" containsNumber="1" containsInteger="1" minValue="1" maxValue="4"/>
    </cacheField>
    <cacheField name="Трудоресурсы Дополнительные" numFmtId="0">
      <sharedItems containsString="0" containsBlank="1" containsNumber="1" containsInteger="1" minValue="0" maxValue="0"/>
    </cacheField>
    <cacheField name="Продолжительность, дн" numFmtId="2">
      <sharedItems containsString="0" containsBlank="1" containsNumber="1" minValue="0.48109090909090907" maxValue="4.8625546562470845" count="8">
        <n v="4"/>
        <n v="0.92137500000000006"/>
        <n v="0.56181818181818177"/>
        <n v="0.86348301136363625"/>
        <n v="0.48109090909090907"/>
        <n v="0.86255465624999994"/>
        <m/>
        <n v="4.8625546562470845"/>
      </sharedItems>
    </cacheField>
    <cacheField name="Условие" numFmtId="2">
      <sharedItems containsNonDate="0" containsString="0" containsBlank="1"/>
    </cacheField>
    <cacheField name="Задержка, дн." numFmtId="1">
      <sharedItems containsNonDate="0" containsString="0" containsBlank="1"/>
    </cacheField>
    <cacheField name="Дата начала" numFmtId="165">
      <sharedItems containsNonDate="0" containsDate="1" containsString="0" containsBlank="1" minDate="2017-07-29T00:00:00" maxDate="2017-08-03T00:00:00" count="6">
        <d v="2017-07-29T00:00:00"/>
        <d v="2017-07-30T00:00:00"/>
        <d v="2017-07-31T00:00:00"/>
        <d v="2017-08-01T00:00:00"/>
        <d v="2017-08-02T00:00:00"/>
        <m/>
      </sharedItems>
    </cacheField>
    <cacheField name="Дата окончания" numFmtId="165">
      <sharedItems containsNonDate="0" containsDate="1" containsString="0" containsBlank="1" minDate="2017-07-29T22:06:47" maxDate="2017-08-03T00:00:00" count="7">
        <d v="2017-08-02T00:00:00"/>
        <d v="2017-07-29T22:06:47"/>
        <d v="2017-07-30T13:29:01"/>
        <d v="2017-07-31T20:43:25"/>
        <d v="2017-08-01T11:32:46"/>
        <d v="2017-08-02T20:42:05"/>
        <m/>
      </sharedItems>
    </cacheField>
    <cacheField name="Дата по проценту выпол" numFmtId="166">
      <sharedItems containsNonDate="0" containsDate="1" containsString="0" containsBlank="1" minDate="1899-12-30T00:00:00" maxDate="2017-07-30T11:00:37"/>
    </cacheField>
    <cacheField name="Процент выполнения" numFmtId="9">
      <sharedItems containsString="0" containsBlank="1" containsNumber="1" minValue="0.3" maxValue="0.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n v="16609"/>
    <x v="0"/>
    <x v="0"/>
    <n v="78.556156125000001"/>
    <n v="4"/>
    <n v="0"/>
    <x v="0"/>
    <m/>
    <m/>
    <x v="0"/>
    <x v="0"/>
    <d v="2017-07-30T04:48:00"/>
    <n v="0.3"/>
  </r>
  <r>
    <n v="16609"/>
    <x v="0"/>
    <x v="1"/>
    <n v="10.135125"/>
    <n v="1"/>
    <n v="0"/>
    <x v="1"/>
    <m/>
    <m/>
    <x v="0"/>
    <x v="1"/>
    <d v="1899-12-30T00:00:00"/>
    <m/>
  </r>
  <r>
    <n v="16609"/>
    <x v="0"/>
    <x v="2"/>
    <n v="6.18"/>
    <n v="1"/>
    <n v="0"/>
    <x v="2"/>
    <m/>
    <m/>
    <x v="1"/>
    <x v="2"/>
    <d v="1899-12-30T00:00:00"/>
    <m/>
  </r>
  <r>
    <n v="16609"/>
    <x v="0"/>
    <x v="3"/>
    <n v="18.996626249999998"/>
    <n v="2"/>
    <n v="0"/>
    <x v="3"/>
    <m/>
    <m/>
    <x v="2"/>
    <x v="3"/>
    <d v="1899-12-30T00:00:00"/>
    <m/>
  </r>
  <r>
    <n v="16609"/>
    <x v="0"/>
    <x v="4"/>
    <n v="5.2919999999999998"/>
    <n v="1"/>
    <n v="0"/>
    <x v="4"/>
    <m/>
    <m/>
    <x v="3"/>
    <x v="4"/>
    <d v="1899-12-30T00:00:00"/>
    <m/>
  </r>
  <r>
    <n v="16609"/>
    <x v="0"/>
    <x v="5"/>
    <n v="37.952404874999999"/>
    <n v="4"/>
    <n v="0"/>
    <x v="5"/>
    <m/>
    <m/>
    <x v="4"/>
    <x v="5"/>
    <d v="1899-12-30T00:00:00"/>
    <m/>
  </r>
  <r>
    <m/>
    <x v="1"/>
    <x v="0"/>
    <m/>
    <m/>
    <m/>
    <x v="6"/>
    <m/>
    <m/>
    <x v="5"/>
    <x v="6"/>
    <m/>
    <m/>
  </r>
  <r>
    <n v="16610"/>
    <x v="2"/>
    <x v="0"/>
    <n v="78.556156125000001"/>
    <n v="4"/>
    <n v="0"/>
    <x v="7"/>
    <m/>
    <m/>
    <x v="0"/>
    <x v="5"/>
    <d v="2017-07-30T11:00:37"/>
    <n v="0.3"/>
  </r>
  <r>
    <n v="16610"/>
    <x v="2"/>
    <x v="1"/>
    <n v="10.135125"/>
    <n v="1"/>
    <n v="0"/>
    <x v="1"/>
    <m/>
    <m/>
    <x v="0"/>
    <x v="1"/>
    <m/>
    <m/>
  </r>
  <r>
    <n v="16610"/>
    <x v="2"/>
    <x v="2"/>
    <n v="6.18"/>
    <n v="1"/>
    <n v="0"/>
    <x v="2"/>
    <m/>
    <m/>
    <x v="1"/>
    <x v="2"/>
    <m/>
    <m/>
  </r>
  <r>
    <n v="16610"/>
    <x v="2"/>
    <x v="3"/>
    <n v="18.996626249999998"/>
    <n v="2"/>
    <n v="0"/>
    <x v="3"/>
    <m/>
    <m/>
    <x v="2"/>
    <x v="3"/>
    <m/>
    <m/>
  </r>
  <r>
    <n v="16610"/>
    <x v="2"/>
    <x v="4"/>
    <n v="5.2919999999999998"/>
    <n v="1"/>
    <n v="0"/>
    <x v="4"/>
    <m/>
    <m/>
    <x v="3"/>
    <x v="4"/>
    <m/>
    <m/>
  </r>
  <r>
    <n v="16610"/>
    <x v="2"/>
    <x v="5"/>
    <n v="37.952404874999999"/>
    <n v="4"/>
    <n v="0"/>
    <x v="5"/>
    <m/>
    <m/>
    <x v="4"/>
    <x v="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7" applyNumberFormats="0" applyBorderFormats="0" applyFontFormats="0" applyPatternFormats="0" applyAlignmentFormats="0" applyWidthHeightFormats="1" dataCaption="Значения" updatedVersion="5" minRefreshableVersion="3" useAutoFormatting="1" rowGrandTotals="0" itemPrintTitles="1" createdVersion="5" indent="0" outline="1" outlineData="1" multipleFieldFilters="0">
  <location ref="A1:D20" firstHeaderRow="1" firstDataRow="1" firstDataCol="4"/>
  <pivotFields count="13">
    <pivotField showAll="0"/>
    <pivotField axis="axisRow" outline="0" showAll="0" includeNewItemsInFilter="1" defaultSubtotal="0">
      <items count="3">
        <item x="0"/>
        <item x="2"/>
        <item x="1"/>
      </items>
    </pivotField>
    <pivotField axis="axisRow" showAll="0">
      <items count="7">
        <item x="2"/>
        <item x="4"/>
        <item x="5"/>
        <item x="1"/>
        <item x="3"/>
        <item x="0"/>
        <item t="default"/>
      </items>
    </pivotField>
    <pivotField showAll="0"/>
    <pivotField showAll="0"/>
    <pivotField showAll="0"/>
    <pivotField axis="axisRow" outline="0" showAll="0" includeNewItemsInFilter="1" defaultSubtotal="0">
      <items count="8">
        <item x="4"/>
        <item x="2"/>
        <item x="5"/>
        <item x="3"/>
        <item x="1"/>
        <item x="0"/>
        <item x="7"/>
        <item x="6"/>
      </items>
    </pivotField>
    <pivotField showAll="0"/>
    <pivotField showAll="0"/>
    <pivotField axis="axisRow" outline="0" showAll="0" includeNewItemsInFilter="1" defaultSubtotal="0">
      <items count="6">
        <item x="0"/>
        <item x="1"/>
        <item x="2"/>
        <item x="3"/>
        <item x="4"/>
        <item x="5"/>
      </items>
    </pivotField>
    <pivotField axis="axisRow" showAll="0">
      <items count="8">
        <item x="1"/>
        <item x="2"/>
        <item x="3"/>
        <item x="4"/>
        <item x="0"/>
        <item x="5"/>
        <item x="6"/>
        <item t="default"/>
      </items>
    </pivotField>
    <pivotField showAll="0"/>
    <pivotField showAll="0"/>
  </pivotFields>
  <rowFields count="5">
    <field x="2"/>
    <field x="1"/>
    <field x="9"/>
    <field x="6"/>
    <field x="10"/>
  </rowFields>
  <rowItems count="19">
    <i>
      <x/>
    </i>
    <i r="1">
      <x/>
      <x v="1"/>
      <x v="1"/>
      <x v="1"/>
    </i>
    <i r="1">
      <x v="1"/>
      <x v="1"/>
      <x v="1"/>
      <x v="1"/>
    </i>
    <i>
      <x v="1"/>
    </i>
    <i r="1">
      <x/>
      <x v="3"/>
      <x/>
      <x v="3"/>
    </i>
    <i r="1">
      <x v="1"/>
      <x v="3"/>
      <x/>
      <x v="3"/>
    </i>
    <i>
      <x v="2"/>
    </i>
    <i r="1">
      <x/>
      <x v="4"/>
      <x v="2"/>
      <x v="5"/>
    </i>
    <i r="1">
      <x v="1"/>
      <x v="4"/>
      <x v="2"/>
      <x v="5"/>
    </i>
    <i>
      <x v="3"/>
    </i>
    <i r="1">
      <x/>
      <x/>
      <x v="4"/>
      <x/>
    </i>
    <i r="1">
      <x v="1"/>
      <x/>
      <x v="4"/>
      <x/>
    </i>
    <i>
      <x v="4"/>
    </i>
    <i r="1">
      <x/>
      <x v="2"/>
      <x v="3"/>
      <x v="2"/>
    </i>
    <i r="1">
      <x v="1"/>
      <x v="2"/>
      <x v="3"/>
      <x v="2"/>
    </i>
    <i>
      <x v="5"/>
    </i>
    <i r="1">
      <x/>
      <x/>
      <x v="5"/>
      <x v="4"/>
    </i>
    <i r="1">
      <x v="1"/>
      <x/>
      <x v="6"/>
      <x v="5"/>
    </i>
    <i r="1">
      <x v="2"/>
      <x v="5"/>
      <x v="7"/>
      <x v="6"/>
    </i>
  </rowItems>
  <colItems count="1">
    <i/>
  </colItems>
  <formats count="1">
    <format dxfId="0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M14" totalsRowShown="0" headerRowBorderDxfId="14" tableBorderDxfId="13">
  <autoFilter ref="A1:M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Номер заказа" dataDxfId="12"/>
    <tableColumn id="2" name="Изделие" dataDxfId="11"/>
    <tableColumn id="3" name="Стадия работ" dataDxfId="10"/>
    <tableColumn id="4" name="Трудоемкость, ч" dataDxfId="9"/>
    <tableColumn id="5" name="Трудоресурсы Основные (по штату)" dataDxfId="8"/>
    <tableColumn id="6" name="Трудоресурсы Дополнительные" dataDxfId="7"/>
    <tableColumn id="7" name="Продолжительность, дн" dataDxfId="6">
      <calculatedColumnFormula>(D2/11)/(E2+F2)</calculatedColumnFormula>
    </tableColumn>
    <tableColumn id="8" name="Условие" dataDxfId="5"/>
    <tableColumn id="9" name="Задержка, дн." dataDxfId="4"/>
    <tableColumn id="11" name="Дата начала" dataDxfId="3"/>
    <tableColumn id="12" name="Дата окончания" dataDxfId="2">
      <calculatedColumnFormula>J2+G2</calculatedColumnFormula>
    </tableColumn>
    <tableColumn id="13" name="Дата по проценту выпол" dataDxfId="1"/>
    <tableColumn id="14" name="Процент выполнения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C3" sqref="C3"/>
    </sheetView>
  </sheetViews>
  <sheetFormatPr defaultRowHeight="15" x14ac:dyDescent="0.25"/>
  <cols>
    <col min="1" max="1" width="7" customWidth="1"/>
    <col min="2" max="2" width="11.28515625" customWidth="1"/>
    <col min="3" max="3" width="15.28515625" customWidth="1"/>
    <col min="4" max="4" width="7.42578125" customWidth="1"/>
    <col min="5" max="5" width="7.85546875" customWidth="1"/>
    <col min="6" max="6" width="10.7109375" customWidth="1"/>
    <col min="7" max="7" width="7.5703125" customWidth="1"/>
    <col min="8" max="8" width="5" customWidth="1"/>
    <col min="9" max="9" width="6.85546875" customWidth="1"/>
    <col min="10" max="10" width="8.42578125" customWidth="1"/>
    <col min="11" max="11" width="8.5703125" customWidth="1"/>
    <col min="12" max="12" width="8" customWidth="1"/>
    <col min="13" max="13" width="7.7109375" customWidth="1"/>
  </cols>
  <sheetData>
    <row r="1" spans="1:13" ht="75.75" thickBot="1" x14ac:dyDescent="0.3">
      <c r="A1" s="49" t="s">
        <v>0</v>
      </c>
      <c r="B1" s="50" t="s">
        <v>1</v>
      </c>
      <c r="C1" s="50" t="s">
        <v>2</v>
      </c>
      <c r="D1" s="51" t="s">
        <v>3</v>
      </c>
      <c r="E1" s="52" t="s">
        <v>4</v>
      </c>
      <c r="F1" s="50" t="s">
        <v>5</v>
      </c>
      <c r="G1" s="53" t="s">
        <v>6</v>
      </c>
      <c r="H1" s="53" t="s">
        <v>7</v>
      </c>
      <c r="I1" s="52" t="s">
        <v>8</v>
      </c>
      <c r="J1" s="54" t="s">
        <v>9</v>
      </c>
      <c r="K1" s="54" t="s">
        <v>10</v>
      </c>
      <c r="L1" s="50" t="s">
        <v>11</v>
      </c>
      <c r="M1" s="55" t="s">
        <v>12</v>
      </c>
    </row>
    <row r="2" spans="1:13" x14ac:dyDescent="0.25">
      <c r="A2" s="1">
        <v>16609</v>
      </c>
      <c r="B2" s="2" t="s">
        <v>13</v>
      </c>
      <c r="C2" s="3"/>
      <c r="D2" s="4">
        <f>SUM(D3:D7)</f>
        <v>78.556156125000001</v>
      </c>
      <c r="E2" s="5">
        <f>MAX(E3:E7)</f>
        <v>4</v>
      </c>
      <c r="F2" s="6">
        <f>SUM(F3:F7)</f>
        <v>0</v>
      </c>
      <c r="G2" s="7">
        <f>$K2-$J2</f>
        <v>4</v>
      </c>
      <c r="H2" s="7"/>
      <c r="I2" s="8"/>
      <c r="J2" s="9">
        <f>MIN(J3:J7)</f>
        <v>42945</v>
      </c>
      <c r="K2" s="10">
        <f>MAX(J3:J7)</f>
        <v>42949</v>
      </c>
      <c r="L2" s="11">
        <f>IF($M2&gt;0,$J2+$M2*($K2-$J2),0)</f>
        <v>42946.2</v>
      </c>
      <c r="M2" s="12">
        <v>0.3</v>
      </c>
    </row>
    <row r="3" spans="1:13" x14ac:dyDescent="0.25">
      <c r="A3" s="13">
        <v>16609</v>
      </c>
      <c r="B3" s="14" t="s">
        <v>13</v>
      </c>
      <c r="C3" s="15" t="s">
        <v>14</v>
      </c>
      <c r="D3" s="16">
        <v>10.135125</v>
      </c>
      <c r="E3" s="17">
        <v>1</v>
      </c>
      <c r="F3" s="18">
        <v>0</v>
      </c>
      <c r="G3" s="19">
        <f>(D3/11)/(E3+F3)</f>
        <v>0.92137500000000006</v>
      </c>
      <c r="H3" s="19"/>
      <c r="I3" s="20"/>
      <c r="J3" s="21">
        <v>42945</v>
      </c>
      <c r="K3" s="22">
        <f>J3+G3</f>
        <v>42945.921374999998</v>
      </c>
      <c r="L3" s="23">
        <f>IF($M3&gt;0,$K3+$M3*($L3-$K3),0)</f>
        <v>0</v>
      </c>
      <c r="M3" s="24"/>
    </row>
    <row r="4" spans="1:13" x14ac:dyDescent="0.25">
      <c r="A4" s="1">
        <v>16609</v>
      </c>
      <c r="B4" s="2" t="s">
        <v>13</v>
      </c>
      <c r="C4" s="25" t="s">
        <v>15</v>
      </c>
      <c r="D4" s="26">
        <v>6.18</v>
      </c>
      <c r="E4" s="27">
        <v>1</v>
      </c>
      <c r="F4" s="28">
        <v>0</v>
      </c>
      <c r="G4" s="7">
        <f>(D4/11)/(E4+F4)</f>
        <v>0.56181818181818177</v>
      </c>
      <c r="H4" s="7"/>
      <c r="I4" s="8"/>
      <c r="J4" s="29">
        <v>42946</v>
      </c>
      <c r="K4" s="9">
        <f>J4+G4</f>
        <v>42946.561818181821</v>
      </c>
      <c r="L4" s="11">
        <f>IF($M4&gt;0,$K4+$M4*($L4-$K4),0)</f>
        <v>0</v>
      </c>
      <c r="M4" s="30"/>
    </row>
    <row r="5" spans="1:13" x14ac:dyDescent="0.25">
      <c r="A5" s="13">
        <v>16609</v>
      </c>
      <c r="B5" s="14" t="s">
        <v>13</v>
      </c>
      <c r="C5" s="15" t="s">
        <v>16</v>
      </c>
      <c r="D5" s="16">
        <v>18.996626249999998</v>
      </c>
      <c r="E5" s="17">
        <v>2</v>
      </c>
      <c r="F5" s="18">
        <v>0</v>
      </c>
      <c r="G5" s="19">
        <f>(D5/11)/(E5+F5)</f>
        <v>0.86348301136363625</v>
      </c>
      <c r="H5" s="19"/>
      <c r="I5" s="20"/>
      <c r="J5" s="21">
        <v>42947</v>
      </c>
      <c r="K5" s="22">
        <f>J5+G5</f>
        <v>42947.863483011366</v>
      </c>
      <c r="L5" s="23">
        <f>IF($M5&gt;0,$K5+$M5*($L5-$K5),0)</f>
        <v>0</v>
      </c>
      <c r="M5" s="31"/>
    </row>
    <row r="6" spans="1:13" x14ac:dyDescent="0.25">
      <c r="A6" s="1">
        <v>16609</v>
      </c>
      <c r="B6" s="2" t="s">
        <v>13</v>
      </c>
      <c r="C6" s="25" t="s">
        <v>17</v>
      </c>
      <c r="D6" s="26">
        <v>5.2919999999999998</v>
      </c>
      <c r="E6" s="27">
        <v>1</v>
      </c>
      <c r="F6" s="28">
        <v>0</v>
      </c>
      <c r="G6" s="7">
        <f>(D6/11)/(E6+F6)</f>
        <v>0.48109090909090907</v>
      </c>
      <c r="H6" s="7"/>
      <c r="I6" s="8"/>
      <c r="J6" s="29">
        <v>42948</v>
      </c>
      <c r="K6" s="9">
        <f>J6+G6</f>
        <v>42948.481090909088</v>
      </c>
      <c r="L6" s="11">
        <f>IF($M6&gt;0,$K6+$M6*($L6-$K6),0)</f>
        <v>0</v>
      </c>
      <c r="M6" s="30"/>
    </row>
    <row r="7" spans="1:13" x14ac:dyDescent="0.25">
      <c r="A7" s="13">
        <v>16609</v>
      </c>
      <c r="B7" s="14" t="s">
        <v>13</v>
      </c>
      <c r="C7" s="15" t="s">
        <v>18</v>
      </c>
      <c r="D7" s="16">
        <v>37.952404874999999</v>
      </c>
      <c r="E7" s="17">
        <v>4</v>
      </c>
      <c r="F7" s="18">
        <v>0</v>
      </c>
      <c r="G7" s="19">
        <f>(D7/11)/(E7+F7)</f>
        <v>0.86255465624999994</v>
      </c>
      <c r="H7" s="19"/>
      <c r="I7" s="20"/>
      <c r="J7" s="21">
        <v>42949</v>
      </c>
      <c r="K7" s="22">
        <f>J7+G7</f>
        <v>42949.862554656247</v>
      </c>
      <c r="L7" s="23">
        <f>IF($M7&gt;0,$K7+$M7*($L7-$K7),0)</f>
        <v>0</v>
      </c>
      <c r="M7" s="24"/>
    </row>
    <row r="8" spans="1:13" x14ac:dyDescent="0.25">
      <c r="A8" s="32"/>
      <c r="B8" s="33"/>
      <c r="C8" s="33"/>
      <c r="D8" s="34"/>
      <c r="E8" s="35"/>
      <c r="F8" s="36"/>
      <c r="G8" s="37"/>
      <c r="H8" s="37"/>
      <c r="I8" s="35"/>
      <c r="J8" s="38"/>
      <c r="K8" s="38"/>
      <c r="L8" s="39"/>
      <c r="M8" s="40"/>
    </row>
    <row r="9" spans="1:13" x14ac:dyDescent="0.25">
      <c r="A9" s="41">
        <v>16610</v>
      </c>
      <c r="B9" s="42" t="s">
        <v>19</v>
      </c>
      <c r="C9" s="42"/>
      <c r="D9" s="43">
        <f>SUM(D10:D14)</f>
        <v>78.556156125000001</v>
      </c>
      <c r="E9" s="44">
        <f>MAX(E10:E14)</f>
        <v>4</v>
      </c>
      <c r="F9" s="45">
        <f>SUM(F10:F14)</f>
        <v>0</v>
      </c>
      <c r="G9" s="19">
        <f>$K9-$J9</f>
        <v>4.8625546562470845</v>
      </c>
      <c r="H9" s="19"/>
      <c r="I9" s="20"/>
      <c r="J9" s="22">
        <f>MIN(J10:J14)</f>
        <v>42945</v>
      </c>
      <c r="K9" s="46">
        <f>MAX(K10:K14)</f>
        <v>42949.862554656247</v>
      </c>
      <c r="L9" s="23">
        <f>IF($M9&gt;0,$J9+$M9*($K9-$J9),0)</f>
        <v>42946.45876639687</v>
      </c>
      <c r="M9" s="47">
        <v>0.3</v>
      </c>
    </row>
    <row r="10" spans="1:13" x14ac:dyDescent="0.25">
      <c r="A10" s="48">
        <v>16610</v>
      </c>
      <c r="B10" s="3" t="s">
        <v>19</v>
      </c>
      <c r="C10" s="25" t="s">
        <v>14</v>
      </c>
      <c r="D10" s="26">
        <v>10.135125</v>
      </c>
      <c r="E10" s="27">
        <v>1</v>
      </c>
      <c r="F10" s="28">
        <v>0</v>
      </c>
      <c r="G10" s="7">
        <f>(D10/11)/(E10+F10)</f>
        <v>0.92137500000000006</v>
      </c>
      <c r="H10" s="7"/>
      <c r="I10" s="8"/>
      <c r="J10" s="29">
        <v>42945</v>
      </c>
      <c r="K10" s="9">
        <f>J10+G10</f>
        <v>42945.921374999998</v>
      </c>
      <c r="L10" s="11"/>
      <c r="M10" s="30"/>
    </row>
    <row r="11" spans="1:13" x14ac:dyDescent="0.25">
      <c r="A11" s="41">
        <v>16610</v>
      </c>
      <c r="B11" s="42" t="s">
        <v>19</v>
      </c>
      <c r="C11" s="15" t="s">
        <v>15</v>
      </c>
      <c r="D11" s="16">
        <v>6.18</v>
      </c>
      <c r="E11" s="17">
        <v>1</v>
      </c>
      <c r="F11" s="18">
        <v>0</v>
      </c>
      <c r="G11" s="19">
        <f>(D11/11)/(E11+F11)</f>
        <v>0.56181818181818177</v>
      </c>
      <c r="H11" s="19"/>
      <c r="I11" s="20"/>
      <c r="J11" s="21">
        <v>42946</v>
      </c>
      <c r="K11" s="22">
        <f>J11+G11</f>
        <v>42946.561818181821</v>
      </c>
      <c r="L11" s="23"/>
      <c r="M11" s="24"/>
    </row>
    <row r="12" spans="1:13" x14ac:dyDescent="0.25">
      <c r="A12" s="48">
        <v>16610</v>
      </c>
      <c r="B12" s="3" t="s">
        <v>19</v>
      </c>
      <c r="C12" s="25" t="s">
        <v>16</v>
      </c>
      <c r="D12" s="26">
        <v>18.996626249999998</v>
      </c>
      <c r="E12" s="27">
        <v>2</v>
      </c>
      <c r="F12" s="28">
        <v>0</v>
      </c>
      <c r="G12" s="7">
        <f>(D12/11)/(E12+F12)</f>
        <v>0.86348301136363625</v>
      </c>
      <c r="H12" s="7"/>
      <c r="I12" s="8"/>
      <c r="J12" s="29">
        <v>42947</v>
      </c>
      <c r="K12" s="9">
        <f>J12+G12</f>
        <v>42947.863483011366</v>
      </c>
      <c r="L12" s="11"/>
      <c r="M12" s="31"/>
    </row>
    <row r="13" spans="1:13" x14ac:dyDescent="0.25">
      <c r="A13" s="41">
        <v>16610</v>
      </c>
      <c r="B13" s="42" t="s">
        <v>19</v>
      </c>
      <c r="C13" s="15" t="s">
        <v>17</v>
      </c>
      <c r="D13" s="16">
        <v>5.2919999999999998</v>
      </c>
      <c r="E13" s="17">
        <v>1</v>
      </c>
      <c r="F13" s="18">
        <v>0</v>
      </c>
      <c r="G13" s="19">
        <f>(D13/11)/(E13+F13)</f>
        <v>0.48109090909090907</v>
      </c>
      <c r="H13" s="19"/>
      <c r="I13" s="20"/>
      <c r="J13" s="21">
        <v>42948</v>
      </c>
      <c r="K13" s="22">
        <f>J13+G13</f>
        <v>42948.481090909088</v>
      </c>
      <c r="L13" s="23"/>
      <c r="M13" s="24"/>
    </row>
    <row r="14" spans="1:13" x14ac:dyDescent="0.25">
      <c r="A14" s="48">
        <v>16610</v>
      </c>
      <c r="B14" s="3" t="s">
        <v>19</v>
      </c>
      <c r="C14" s="25" t="s">
        <v>18</v>
      </c>
      <c r="D14" s="26">
        <v>37.952404874999999</v>
      </c>
      <c r="E14" s="27">
        <v>4</v>
      </c>
      <c r="F14" s="28">
        <v>0</v>
      </c>
      <c r="G14" s="7">
        <f>(D14/11)/(E14+F14)</f>
        <v>0.86255465624999994</v>
      </c>
      <c r="H14" s="7"/>
      <c r="I14" s="8"/>
      <c r="J14" s="29">
        <v>42949</v>
      </c>
      <c r="K14" s="9">
        <f>J14+G14</f>
        <v>42949.862554656247</v>
      </c>
      <c r="L14" s="11"/>
      <c r="M14" s="30"/>
    </row>
  </sheetData>
  <conditionalFormatting sqref="F2:F14">
    <cfRule type="colorScale" priority="2">
      <colorScale>
        <cfvo type="num" val="0"/>
        <cfvo type="num" val="3"/>
        <cfvo type="num" val="8"/>
        <color rgb="FF92D050"/>
        <color rgb="FFFFFF00"/>
        <color rgb="FFFF0000"/>
      </colorScale>
    </cfRule>
  </conditionalFormatting>
  <conditionalFormatting sqref="M2:M14">
    <cfRule type="dataBar" priority="1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{B4E27FBF-EF53-4E7F-8925-4EFEEFA5DDAB}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E27FBF-EF53-4E7F-8925-4EFEEFA5DDA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M2:M14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B24" sqref="B24:C24"/>
    </sheetView>
  </sheetViews>
  <sheetFormatPr defaultRowHeight="15" x14ac:dyDescent="0.25"/>
  <cols>
    <col min="1" max="1" width="47.28515625" bestFit="1" customWidth="1"/>
    <col min="2" max="2" width="14.28515625" customWidth="1"/>
    <col min="3" max="3" width="26.140625" bestFit="1" customWidth="1"/>
    <col min="4" max="4" width="17.85546875" bestFit="1" customWidth="1"/>
  </cols>
  <sheetData>
    <row r="1" spans="1:4" x14ac:dyDescent="0.25">
      <c r="A1" s="56" t="s">
        <v>20</v>
      </c>
      <c r="B1" s="56" t="s">
        <v>9</v>
      </c>
      <c r="C1" s="56" t="s">
        <v>6</v>
      </c>
      <c r="D1" s="56" t="s">
        <v>10</v>
      </c>
    </row>
    <row r="2" spans="1:4" x14ac:dyDescent="0.25">
      <c r="A2" s="57" t="s">
        <v>15</v>
      </c>
    </row>
    <row r="3" spans="1:4" x14ac:dyDescent="0.25">
      <c r="A3" s="60" t="s">
        <v>13</v>
      </c>
      <c r="B3" s="58">
        <v>42946</v>
      </c>
      <c r="C3" s="57">
        <v>0.56181818181818177</v>
      </c>
      <c r="D3" s="59">
        <v>42946.56181712963</v>
      </c>
    </row>
    <row r="4" spans="1:4" x14ac:dyDescent="0.25">
      <c r="A4" s="60" t="s">
        <v>19</v>
      </c>
      <c r="B4" s="58">
        <v>42946</v>
      </c>
      <c r="C4" s="57">
        <v>0.56181818181818177</v>
      </c>
      <c r="D4" s="59">
        <v>42946.56181712963</v>
      </c>
    </row>
    <row r="5" spans="1:4" x14ac:dyDescent="0.25">
      <c r="A5" s="57" t="s">
        <v>17</v>
      </c>
    </row>
    <row r="6" spans="1:4" x14ac:dyDescent="0.25">
      <c r="A6" s="60" t="s">
        <v>13</v>
      </c>
      <c r="B6" s="58">
        <v>42948</v>
      </c>
      <c r="C6" s="57">
        <v>0.48109090909090907</v>
      </c>
      <c r="D6" s="59">
        <v>42948.481087962966</v>
      </c>
    </row>
    <row r="7" spans="1:4" x14ac:dyDescent="0.25">
      <c r="A7" s="60" t="s">
        <v>19</v>
      </c>
      <c r="B7" s="58">
        <v>42948</v>
      </c>
      <c r="C7" s="57">
        <v>0.48109090909090907</v>
      </c>
      <c r="D7" s="59">
        <v>42948.481087962966</v>
      </c>
    </row>
    <row r="8" spans="1:4" x14ac:dyDescent="0.25">
      <c r="A8" s="57" t="s">
        <v>18</v>
      </c>
    </row>
    <row r="9" spans="1:4" x14ac:dyDescent="0.25">
      <c r="A9" s="60" t="s">
        <v>13</v>
      </c>
      <c r="B9" s="58">
        <v>42949</v>
      </c>
      <c r="C9" s="57">
        <v>0.86255465624999994</v>
      </c>
      <c r="D9" s="59">
        <v>42949.862557870372</v>
      </c>
    </row>
    <row r="10" spans="1:4" x14ac:dyDescent="0.25">
      <c r="A10" s="60" t="s">
        <v>19</v>
      </c>
      <c r="B10" s="58">
        <v>42949</v>
      </c>
      <c r="C10" s="57">
        <v>0.86255465624999994</v>
      </c>
      <c r="D10" s="59">
        <v>42949.862557870372</v>
      </c>
    </row>
    <row r="11" spans="1:4" x14ac:dyDescent="0.25">
      <c r="A11" s="57" t="s">
        <v>14</v>
      </c>
    </row>
    <row r="12" spans="1:4" x14ac:dyDescent="0.25">
      <c r="A12" s="60" t="s">
        <v>13</v>
      </c>
      <c r="B12" s="58">
        <v>42945</v>
      </c>
      <c r="C12" s="57">
        <v>0.92137500000000006</v>
      </c>
      <c r="D12" s="59">
        <v>42945.921377314815</v>
      </c>
    </row>
    <row r="13" spans="1:4" x14ac:dyDescent="0.25">
      <c r="A13" s="60" t="s">
        <v>19</v>
      </c>
      <c r="B13" s="58">
        <v>42945</v>
      </c>
      <c r="C13" s="57">
        <v>0.92137500000000006</v>
      </c>
      <c r="D13" s="59">
        <v>42945.921377314815</v>
      </c>
    </row>
    <row r="14" spans="1:4" x14ac:dyDescent="0.25">
      <c r="A14" s="57" t="s">
        <v>16</v>
      </c>
    </row>
    <row r="15" spans="1:4" x14ac:dyDescent="0.25">
      <c r="A15" s="60" t="s">
        <v>13</v>
      </c>
      <c r="B15" s="58">
        <v>42947</v>
      </c>
      <c r="C15" s="57">
        <v>0.86348301136363625</v>
      </c>
      <c r="D15" s="59">
        <v>42947.863483796296</v>
      </c>
    </row>
    <row r="16" spans="1:4" x14ac:dyDescent="0.25">
      <c r="A16" s="60" t="s">
        <v>19</v>
      </c>
      <c r="B16" s="58">
        <v>42947</v>
      </c>
      <c r="C16" s="57">
        <v>0.86348301136363625</v>
      </c>
      <c r="D16" s="59">
        <v>42947.863483796296</v>
      </c>
    </row>
    <row r="17" spans="1:4" x14ac:dyDescent="0.25">
      <c r="A17" s="57" t="s">
        <v>21</v>
      </c>
    </row>
    <row r="18" spans="1:4" x14ac:dyDescent="0.25">
      <c r="A18" s="60" t="s">
        <v>13</v>
      </c>
      <c r="B18" s="58">
        <v>42945</v>
      </c>
      <c r="C18" s="57">
        <v>4</v>
      </c>
      <c r="D18" s="58">
        <v>42949</v>
      </c>
    </row>
    <row r="19" spans="1:4" x14ac:dyDescent="0.25">
      <c r="A19" s="60" t="s">
        <v>19</v>
      </c>
      <c r="B19" s="58">
        <v>42945</v>
      </c>
      <c r="C19" s="57">
        <v>4.8625546562470845</v>
      </c>
      <c r="D19" s="59">
        <v>42949.862557870372</v>
      </c>
    </row>
    <row r="20" spans="1:4" x14ac:dyDescent="0.25">
      <c r="A20" s="60" t="s">
        <v>21</v>
      </c>
      <c r="B20" s="57" t="s">
        <v>21</v>
      </c>
      <c r="C20" s="57" t="s">
        <v>21</v>
      </c>
      <c r="D20" s="57" t="s">
        <v>21</v>
      </c>
    </row>
    <row r="23" spans="1:4" x14ac:dyDescent="0.25">
      <c r="A23" s="61"/>
      <c r="B23" s="61" t="s">
        <v>24</v>
      </c>
    </row>
    <row r="24" spans="1:4" x14ac:dyDescent="0.25">
      <c r="A24" s="61"/>
      <c r="B24" s="62">
        <v>42945</v>
      </c>
      <c r="C24" s="62">
        <v>42946</v>
      </c>
    </row>
    <row r="25" spans="1:4" x14ac:dyDescent="0.25">
      <c r="A25" s="61" t="s">
        <v>23</v>
      </c>
      <c r="B25" s="61" t="s">
        <v>22</v>
      </c>
    </row>
    <row r="26" spans="1:4" x14ac:dyDescent="0.25">
      <c r="A26" s="61" t="s">
        <v>25</v>
      </c>
      <c r="B26" s="61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Разетдинов Марат Рамазанович</dc:creator>
  <cp:lastModifiedBy>Разетдинов Марат Рамазанович</cp:lastModifiedBy>
  <dcterms:created xsi:type="dcterms:W3CDTF">2017-08-09T08:11:33Z</dcterms:created>
  <dcterms:modified xsi:type="dcterms:W3CDTF">2017-08-09T08:45:50Z</dcterms:modified>
</cp:coreProperties>
</file>