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tiana\Desktop\"/>
    </mc:Choice>
  </mc:AlternateContent>
  <bookViews>
    <workbookView xWindow="0" yWindow="0" windowWidth="15510" windowHeight="12255" tabRatio="500"/>
  </bookViews>
  <sheets>
    <sheet name="проект чп " sheetId="5" r:id="rId1"/>
  </sheets>
  <externalReferences>
    <externalReference r:id="rId2"/>
  </externalReferences>
  <definedNames>
    <definedName name="выручка" localSheetId="0">'проект чп '!$D$3</definedName>
    <definedName name="выручка">#REF!</definedName>
    <definedName name="НДФЛ" localSheetId="0">#REF!</definedName>
    <definedName name="НДФЛ">[1]Констнты!$B$1</definedName>
    <definedName name="_xlnm.Print_Area" localSheetId="0">'проект чп '!$A$1:$N$33</definedName>
    <definedName name="соцвзносы" localSheetId="0">#REF!</definedName>
    <definedName name="соцвзносы">[1]Констнты!$B$2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5" l="1"/>
  <c r="C6" i="5"/>
  <c r="D6" i="5"/>
  <c r="C7" i="5"/>
  <c r="D7" i="5"/>
  <c r="D8" i="5"/>
  <c r="D9" i="5"/>
  <c r="D10" i="5"/>
  <c r="D11" i="5"/>
  <c r="D12" i="5"/>
  <c r="D22" i="5"/>
  <c r="D23" i="5"/>
  <c r="F9" i="5"/>
  <c r="D17" i="5"/>
  <c r="D16" i="5"/>
  <c r="D15" i="5"/>
  <c r="D14" i="5"/>
  <c r="D25" i="5"/>
  <c r="C18" i="5"/>
  <c r="C16" i="5"/>
  <c r="C17" i="5"/>
  <c r="C14" i="5"/>
  <c r="C15" i="5"/>
  <c r="D31" i="5"/>
  <c r="D32" i="5"/>
  <c r="D4" i="5"/>
  <c r="D19" i="5"/>
  <c r="D20" i="5"/>
  <c r="F10" i="5"/>
  <c r="D24" i="5"/>
  <c r="D27" i="5"/>
  <c r="D29" i="5"/>
  <c r="F11" i="5"/>
</calcChain>
</file>

<file path=xl/sharedStrings.xml><?xml version="1.0" encoding="utf-8"?>
<sst xmlns="http://schemas.openxmlformats.org/spreadsheetml/2006/main" count="32" uniqueCount="30">
  <si>
    <t>Период</t>
  </si>
  <si>
    <t>ВЫРУЧКА</t>
  </si>
  <si>
    <t>РАСХОДЫ</t>
  </si>
  <si>
    <t>Аренда офиса</t>
  </si>
  <si>
    <t>EBITDA</t>
  </si>
  <si>
    <t>ТБУ (руб.)</t>
  </si>
  <si>
    <t>Средняя стоимость заказа</t>
  </si>
  <si>
    <t>ТБУ (кол-во заказов)</t>
  </si>
  <si>
    <t>ПЕРЕМЕННЫЕ РАСХОДЫ</t>
  </si>
  <si>
    <t>Маржинальность, %</t>
  </si>
  <si>
    <t>ПОСТОЯННЫЕ РАСХОДЫ</t>
  </si>
  <si>
    <t>МАРЖИНАЛЬНЫЙ ДОХОД</t>
  </si>
  <si>
    <t>Налог</t>
  </si>
  <si>
    <t>год</t>
  </si>
  <si>
    <t xml:space="preserve">переменные </t>
  </si>
  <si>
    <t xml:space="preserve">постоянные </t>
  </si>
  <si>
    <t>Бонус фокс</t>
  </si>
  <si>
    <t>Бонус продавцам</t>
  </si>
  <si>
    <t>Бонус Роман</t>
  </si>
  <si>
    <t>расходные материалы (картриджи, брошюровка)</t>
  </si>
  <si>
    <t>Реклама и маркетинг</t>
  </si>
  <si>
    <t>Фонд оплаты труда остального офиса</t>
  </si>
  <si>
    <t>Наш вариант</t>
  </si>
  <si>
    <t>Проектировщики</t>
  </si>
  <si>
    <t>Фокс (10% от проектировщиков)</t>
  </si>
  <si>
    <t>Фонд оплаты труда (2 менеджера)</t>
  </si>
  <si>
    <t>Фонд оплаты труда проектного отдела (ГИП+гл. спец)</t>
  </si>
  <si>
    <t>Чек</t>
  </si>
  <si>
    <t>Прибыль</t>
  </si>
  <si>
    <t>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</si>
</sst>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6"/>
      <color theme="8"/>
      <name val="Calibri"/>
      <family val="2"/>
      <charset val="204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6"/>
      <color theme="8" tint="0.39997558519241921"/>
      <name val="Calibri"/>
      <family val="2"/>
      <scheme val="minor"/>
    </font>
    <font>
      <b/>
      <sz val="16"/>
      <color theme="8" tint="0.39997558519241921"/>
      <name val="Calibri"/>
      <family val="2"/>
      <scheme val="minor"/>
    </font>
    <font>
      <sz val="16"/>
      <color theme="9"/>
      <name val="Calibri"/>
      <family val="2"/>
      <scheme val="minor"/>
    </font>
    <font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/>
    <xf numFmtId="17" fontId="3" fillId="0" borderId="1" xfId="0" applyNumberFormat="1" applyFont="1" applyBorder="1"/>
    <xf numFmtId="3" fontId="4" fillId="0" borderId="0" xfId="0" applyNumberFormat="1" applyFont="1"/>
    <xf numFmtId="3" fontId="4" fillId="0" borderId="1" xfId="0" applyNumberFormat="1" applyFont="1" applyBorder="1"/>
    <xf numFmtId="3" fontId="3" fillId="0" borderId="0" xfId="0" applyNumberFormat="1" applyFont="1"/>
    <xf numFmtId="3" fontId="3" fillId="0" borderId="1" xfId="0" applyNumberFormat="1" applyFont="1" applyBorder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left" indent="1"/>
    </xf>
    <xf numFmtId="3" fontId="4" fillId="0" borderId="0" xfId="0" applyNumberFormat="1" applyFont="1" applyAlignment="1">
      <alignment horizontal="left"/>
    </xf>
    <xf numFmtId="3" fontId="4" fillId="2" borderId="1" xfId="0" applyNumberFormat="1" applyFont="1" applyFill="1" applyBorder="1"/>
    <xf numFmtId="3" fontId="3" fillId="2" borderId="0" xfId="0" applyNumberFormat="1" applyFont="1" applyFill="1" applyAlignment="1">
      <alignment horizontal="left"/>
    </xf>
    <xf numFmtId="3" fontId="3" fillId="2" borderId="0" xfId="0" applyNumberFormat="1" applyFont="1" applyFill="1"/>
    <xf numFmtId="3" fontId="7" fillId="2" borderId="0" xfId="0" applyNumberFormat="1" applyFont="1" applyFill="1" applyAlignment="1">
      <alignment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3" fontId="4" fillId="2" borderId="0" xfId="0" applyNumberFormat="1" applyFont="1" applyFill="1" applyAlignment="1">
      <alignment horizontal="left"/>
    </xf>
    <xf numFmtId="3" fontId="7" fillId="2" borderId="0" xfId="0" applyNumberFormat="1" applyFont="1" applyFill="1" applyAlignment="1">
      <alignment horizontal="left" wrapText="1"/>
    </xf>
    <xf numFmtId="3" fontId="4" fillId="0" borderId="1" xfId="0" applyNumberFormat="1" applyFont="1" applyFill="1" applyBorder="1"/>
    <xf numFmtId="3" fontId="3" fillId="0" borderId="1" xfId="0" applyNumberFormat="1" applyFont="1" applyFill="1" applyBorder="1"/>
    <xf numFmtId="3" fontId="4" fillId="0" borderId="0" xfId="0" applyNumberFormat="1" applyFont="1" applyFill="1"/>
    <xf numFmtId="165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9" fillId="3" borderId="0" xfId="0" applyNumberFormat="1" applyFont="1" applyFill="1" applyAlignment="1">
      <alignment horizontal="left"/>
    </xf>
    <xf numFmtId="3" fontId="10" fillId="0" borderId="1" xfId="0" applyNumberFormat="1" applyFont="1" applyFill="1" applyBorder="1"/>
    <xf numFmtId="165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left" indent="1"/>
    </xf>
    <xf numFmtId="3" fontId="10" fillId="0" borderId="1" xfId="0" applyNumberFormat="1" applyFont="1" applyFill="1" applyBorder="1" applyAlignment="1">
      <alignment horizontal="left" vertical="center" indent="1"/>
    </xf>
    <xf numFmtId="165" fontId="11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left" indent="1"/>
    </xf>
    <xf numFmtId="165" fontId="12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/>
    <xf numFmtId="9" fontId="4" fillId="0" borderId="1" xfId="1" applyFont="1" applyFill="1" applyBorder="1"/>
    <xf numFmtId="0" fontId="3" fillId="0" borderId="0" xfId="0" applyFont="1" applyFill="1"/>
    <xf numFmtId="3" fontId="3" fillId="4" borderId="2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 vertical="center"/>
    </xf>
    <xf numFmtId="3" fontId="8" fillId="5" borderId="1" xfId="0" applyNumberFormat="1" applyFont="1" applyFill="1" applyBorder="1"/>
    <xf numFmtId="165" fontId="13" fillId="6" borderId="1" xfId="0" applyNumberFormat="1" applyFont="1" applyFill="1" applyBorder="1" applyAlignment="1">
      <alignment horizontal="center"/>
    </xf>
  </cellXfs>
  <cellStyles count="24"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Обычный" xfId="0" builtinId="0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Процентный" xfId="1" builtinId="5"/>
    <cellStyle name="Процентный 2" xfId="2"/>
    <cellStyle name="Процентный 3" xf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Z/Dropbox/!Projects/&#1052;&#1077;&#1075;&#1072;&#1087;&#1088;&#1086;&#1088;&#1099;&#1074;/&#1060;&#1080;&#1085;&#1072;&#1085;&#1089;&#1099;/2016_05_21-22%20&#1052;&#1086;&#1089;&#1082;&#1074;&#1072;%20&#1040;&#1082;&#1072;&#1076;&#1077;&#1084;&#1080;&#1103;%20&#1085;&#1072;%20&#1092;&#1072;&#1073;&#1088;&#1080;&#1082;&#1077;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Диаграмма7"/>
      <sheetName val="Диаграмма6"/>
      <sheetName val="Диаграмма5"/>
      <sheetName val="Диаграмма4"/>
      <sheetName val="Диаграмма3"/>
      <sheetName val="Констнты"/>
      <sheetName val="Диаграмма2"/>
      <sheetName val="Диаграмм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>
            <v>0.13</v>
          </cell>
        </row>
        <row r="2">
          <cell r="B2">
            <v>0.30199999999999999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tabSelected="1" view="pageBreakPreview" zoomScale="85" zoomScaleNormal="85" zoomScaleSheetLayoutView="85" workbookViewId="0">
      <selection activeCell="D20" sqref="D20"/>
    </sheetView>
  </sheetViews>
  <sheetFormatPr defaultColWidth="10.875" defaultRowHeight="21" customHeight="1" zeroHeight="1" x14ac:dyDescent="0.35"/>
  <cols>
    <col min="1" max="1" width="5.625" style="1" customWidth="1"/>
    <col min="2" max="2" width="64.5" style="1" customWidth="1"/>
    <col min="3" max="3" width="9.25" style="22" customWidth="1"/>
    <col min="4" max="4" width="16.625" style="1" customWidth="1"/>
    <col min="5" max="5" width="11.75" style="1" customWidth="1"/>
    <col min="6" max="6" width="14" style="1" customWidth="1"/>
    <col min="7" max="7" width="4.5" style="1" customWidth="1"/>
    <col min="8" max="16384" width="10.875" style="1"/>
  </cols>
  <sheetData>
    <row r="1" spans="2:7" x14ac:dyDescent="0.35"/>
    <row r="2" spans="2:7" x14ac:dyDescent="0.35">
      <c r="B2" s="2" t="s">
        <v>0</v>
      </c>
      <c r="C2" s="23"/>
      <c r="D2" s="3" t="s">
        <v>13</v>
      </c>
      <c r="E2" s="1" t="s">
        <v>27</v>
      </c>
      <c r="F2" s="1" t="s">
        <v>29</v>
      </c>
    </row>
    <row r="3" spans="2:7" s="4" customFormat="1" x14ac:dyDescent="0.35">
      <c r="B3" s="11" t="s">
        <v>1</v>
      </c>
      <c r="C3" s="24">
        <v>1</v>
      </c>
      <c r="D3" s="11">
        <f>F3*E3</f>
        <v>16200000</v>
      </c>
      <c r="E3" s="42">
        <v>900000</v>
      </c>
      <c r="F3" s="42">
        <v>18</v>
      </c>
      <c r="G3" s="17"/>
    </row>
    <row r="4" spans="2:7" s="4" customFormat="1" x14ac:dyDescent="0.35">
      <c r="B4" s="5" t="s">
        <v>2</v>
      </c>
      <c r="C4" s="25"/>
      <c r="D4" s="7">
        <f>SUM(D6:D18)</f>
        <v>-13771257.081767809</v>
      </c>
    </row>
    <row r="5" spans="2:7" s="21" customFormat="1" x14ac:dyDescent="0.35">
      <c r="B5" s="19" t="s">
        <v>14</v>
      </c>
      <c r="C5" s="26"/>
      <c r="D5" s="20"/>
    </row>
    <row r="6" spans="2:7" s="4" customFormat="1" x14ac:dyDescent="0.35">
      <c r="B6" s="28" t="s">
        <v>23</v>
      </c>
      <c r="C6" s="29">
        <f>C3/E6</f>
        <v>0.25285673859527547</v>
      </c>
      <c r="D6" s="28">
        <f t="shared" ref="D6:D11" si="0">C6*-1*выручка</f>
        <v>-4096279.1652434627</v>
      </c>
      <c r="E6" s="27">
        <v>3.9548085827390511</v>
      </c>
      <c r="F6" s="27"/>
      <c r="G6" s="10"/>
    </row>
    <row r="7" spans="2:7" s="4" customFormat="1" x14ac:dyDescent="0.35">
      <c r="B7" s="28" t="s">
        <v>24</v>
      </c>
      <c r="C7" s="29">
        <f>C6*0.1</f>
        <v>2.5285673859527548E-2</v>
      </c>
      <c r="D7" s="28">
        <f t="shared" si="0"/>
        <v>-409627.91652434628</v>
      </c>
    </row>
    <row r="8" spans="2:7" s="4" customFormat="1" x14ac:dyDescent="0.35">
      <c r="B8" s="28" t="s">
        <v>12</v>
      </c>
      <c r="C8" s="29">
        <v>0.11</v>
      </c>
      <c r="D8" s="28">
        <f t="shared" si="0"/>
        <v>-1782000</v>
      </c>
    </row>
    <row r="9" spans="2:7" s="6" customFormat="1" x14ac:dyDescent="0.35">
      <c r="B9" s="30" t="s">
        <v>17</v>
      </c>
      <c r="C9" s="44">
        <v>4.4999999999999998E-2</v>
      </c>
      <c r="D9" s="43">
        <f>C9*-1*выручка</f>
        <v>-729000</v>
      </c>
      <c r="F9" s="39">
        <f>D23*0.1</f>
        <v>769269.29182321916</v>
      </c>
    </row>
    <row r="10" spans="2:7" s="6" customFormat="1" x14ac:dyDescent="0.35">
      <c r="B10" s="30" t="s">
        <v>16</v>
      </c>
      <c r="C10" s="44">
        <v>0.03</v>
      </c>
      <c r="D10" s="43">
        <f t="shared" si="0"/>
        <v>-486000</v>
      </c>
      <c r="E10" s="12"/>
      <c r="F10" s="40">
        <f>D23*0.07</f>
        <v>538488.5042762534</v>
      </c>
      <c r="G10" s="13"/>
    </row>
    <row r="11" spans="2:7" s="6" customFormat="1" x14ac:dyDescent="0.35">
      <c r="B11" s="30" t="s">
        <v>18</v>
      </c>
      <c r="C11" s="44">
        <v>2.1999999999999999E-2</v>
      </c>
      <c r="D11" s="43">
        <f t="shared" si="0"/>
        <v>-356400</v>
      </c>
      <c r="E11" s="13"/>
      <c r="F11" s="41">
        <f>D23*0.05</f>
        <v>384634.64591160958</v>
      </c>
      <c r="G11" s="12"/>
    </row>
    <row r="12" spans="2:7" s="6" customFormat="1" x14ac:dyDescent="0.35">
      <c r="B12" s="31" t="s">
        <v>19</v>
      </c>
      <c r="C12" s="32">
        <v>0.04</v>
      </c>
      <c r="D12" s="33">
        <f>C12*-1*выручка</f>
        <v>-648000</v>
      </c>
      <c r="E12" s="14"/>
      <c r="F12" s="14"/>
      <c r="G12" s="18"/>
    </row>
    <row r="13" spans="2:7" s="6" customFormat="1" x14ac:dyDescent="0.35">
      <c r="B13" s="9" t="s">
        <v>15</v>
      </c>
      <c r="C13" s="23"/>
      <c r="D13" s="7"/>
      <c r="E13" s="13"/>
      <c r="F13" s="13"/>
      <c r="G13" s="13"/>
    </row>
    <row r="14" spans="2:7" s="6" customFormat="1" x14ac:dyDescent="0.35">
      <c r="B14" s="34" t="s">
        <v>3</v>
      </c>
      <c r="C14" s="35">
        <f t="shared" ref="C14:C18" si="1">-1*D14/выручка</f>
        <v>1.6046296296296295E-2</v>
      </c>
      <c r="D14" s="36">
        <f>-(66000+5900+14750)/8*2*12</f>
        <v>-259950</v>
      </c>
      <c r="E14" s="13"/>
      <c r="F14" s="13"/>
      <c r="G14" s="13"/>
    </row>
    <row r="15" spans="2:7" s="6" customFormat="1" x14ac:dyDescent="0.35">
      <c r="B15" s="34" t="s">
        <v>20</v>
      </c>
      <c r="C15" s="35">
        <f t="shared" si="1"/>
        <v>5.5555555555555552E-2</v>
      </c>
      <c r="D15" s="36">
        <f>-500000*0.15*12</f>
        <v>-900000</v>
      </c>
      <c r="E15" s="13"/>
      <c r="F15" s="13"/>
      <c r="G15" s="13"/>
    </row>
    <row r="16" spans="2:7" s="6" customFormat="1" x14ac:dyDescent="0.35">
      <c r="B16" s="34" t="s">
        <v>25</v>
      </c>
      <c r="C16" s="35">
        <f t="shared" si="1"/>
        <v>6.4444444444444443E-2</v>
      </c>
      <c r="D16" s="36">
        <f>-35000*12-6000*12-40000*12-6000*12</f>
        <v>-1044000</v>
      </c>
      <c r="E16" s="13"/>
      <c r="F16" s="13"/>
      <c r="G16" s="13"/>
    </row>
    <row r="17" spans="2:7" s="6" customFormat="1" x14ac:dyDescent="0.35">
      <c r="B17" s="34" t="s">
        <v>26</v>
      </c>
      <c r="C17" s="35">
        <f t="shared" si="1"/>
        <v>0.18888888888888888</v>
      </c>
      <c r="D17" s="36">
        <f>(-125000-105000)*12-25000*12</f>
        <v>-3060000</v>
      </c>
      <c r="E17" s="14"/>
      <c r="F17" s="14"/>
      <c r="G17" s="14"/>
    </row>
    <row r="18" spans="2:7" s="6" customFormat="1" x14ac:dyDescent="0.35">
      <c r="B18" s="34" t="s">
        <v>21</v>
      </c>
      <c r="C18" s="35">
        <f t="shared" si="1"/>
        <v>0</v>
      </c>
      <c r="D18" s="36"/>
      <c r="E18" s="13"/>
      <c r="F18" s="13"/>
      <c r="G18" s="13"/>
    </row>
    <row r="19" spans="2:7" s="4" customFormat="1" x14ac:dyDescent="0.35">
      <c r="B19" s="5" t="s">
        <v>4</v>
      </c>
      <c r="C19" s="23"/>
      <c r="D19" s="5">
        <f>D3+D4</f>
        <v>2428742.9182321914</v>
      </c>
    </row>
    <row r="20" spans="2:7" s="4" customFormat="1" x14ac:dyDescent="0.35">
      <c r="B20" s="5" t="s">
        <v>28</v>
      </c>
      <c r="C20" s="25"/>
      <c r="D20" s="8">
        <f>D19/выручка</f>
        <v>0.14992240236001181</v>
      </c>
    </row>
    <row r="21" spans="2:7" x14ac:dyDescent="0.35"/>
    <row r="22" spans="2:7" x14ac:dyDescent="0.35">
      <c r="B22" s="5" t="s">
        <v>8</v>
      </c>
      <c r="C22" s="25"/>
      <c r="D22" s="19">
        <f>SUM(D6:D12)</f>
        <v>-8507307.0817678086</v>
      </c>
    </row>
    <row r="23" spans="2:7" x14ac:dyDescent="0.35">
      <c r="B23" s="5" t="s">
        <v>11</v>
      </c>
      <c r="C23" s="25"/>
      <c r="D23" s="19">
        <f>выручка+D22</f>
        <v>7692692.9182321914</v>
      </c>
    </row>
    <row r="24" spans="2:7" x14ac:dyDescent="0.35">
      <c r="B24" s="5" t="s">
        <v>9</v>
      </c>
      <c r="C24" s="25"/>
      <c r="D24" s="37">
        <f>D23/выручка</f>
        <v>0.47485758754519702</v>
      </c>
    </row>
    <row r="25" spans="2:7" x14ac:dyDescent="0.35">
      <c r="B25" s="5" t="s">
        <v>10</v>
      </c>
      <c r="C25" s="25"/>
      <c r="D25" s="19">
        <f>D14+D15+D16+D18+D17</f>
        <v>-5263950</v>
      </c>
    </row>
    <row r="26" spans="2:7" x14ac:dyDescent="0.35">
      <c r="D26" s="38"/>
    </row>
    <row r="27" spans="2:7" x14ac:dyDescent="0.35">
      <c r="B27" s="5" t="s">
        <v>5</v>
      </c>
      <c r="C27" s="25"/>
      <c r="D27" s="19">
        <f>-D25/D24</f>
        <v>11085323.553978121</v>
      </c>
      <c r="E27" s="15"/>
      <c r="F27" s="15"/>
      <c r="G27" s="15"/>
    </row>
    <row r="28" spans="2:7" x14ac:dyDescent="0.35">
      <c r="B28" s="2" t="s">
        <v>6</v>
      </c>
      <c r="C28" s="23"/>
      <c r="D28" s="20">
        <v>800000</v>
      </c>
      <c r="E28" s="16"/>
      <c r="F28" s="16"/>
      <c r="G28" s="16"/>
    </row>
    <row r="29" spans="2:7" x14ac:dyDescent="0.35">
      <c r="B29" s="2" t="s">
        <v>7</v>
      </c>
      <c r="C29" s="23"/>
      <c r="D29" s="20">
        <f>D27/D28</f>
        <v>13.856654442472651</v>
      </c>
      <c r="E29" s="16"/>
      <c r="F29" s="16"/>
      <c r="G29" s="16"/>
    </row>
    <row r="30" spans="2:7" x14ac:dyDescent="0.35">
      <c r="D30" s="38"/>
      <c r="E30" s="16"/>
      <c r="F30" s="16"/>
      <c r="G30" s="16"/>
    </row>
    <row r="31" spans="2:7" ht="21" customHeight="1" x14ac:dyDescent="0.35">
      <c r="B31" s="5" t="s">
        <v>22</v>
      </c>
      <c r="C31" s="25"/>
      <c r="D31" s="19">
        <f>выручка</f>
        <v>16200000</v>
      </c>
    </row>
    <row r="32" spans="2:7" ht="21" customHeight="1" x14ac:dyDescent="0.35">
      <c r="B32" s="2" t="s">
        <v>6</v>
      </c>
      <c r="C32" s="23"/>
      <c r="D32" s="20">
        <f>D31/D33</f>
        <v>810000</v>
      </c>
    </row>
    <row r="33" spans="2:4" ht="21" customHeight="1" x14ac:dyDescent="0.35">
      <c r="B33" s="2" t="s">
        <v>7</v>
      </c>
      <c r="C33" s="23"/>
      <c r="D33" s="20">
        <v>20</v>
      </c>
    </row>
    <row r="34" spans="2:4" ht="21" customHeight="1" x14ac:dyDescent="0.35"/>
    <row r="35" spans="2:4" ht="21" customHeight="1" x14ac:dyDescent="0.35"/>
    <row r="36" spans="2:4" ht="21" customHeight="1" x14ac:dyDescent="0.35"/>
    <row r="37" spans="2:4" ht="21" customHeight="1" x14ac:dyDescent="0.35"/>
    <row r="38" spans="2:4" ht="21" customHeight="1" x14ac:dyDescent="0.35"/>
    <row r="39" spans="2:4" ht="21" customHeight="1" x14ac:dyDescent="0.35"/>
    <row r="40" spans="2:4" ht="21" customHeight="1" x14ac:dyDescent="0.35"/>
    <row r="41" spans="2:4" ht="21" customHeight="1" x14ac:dyDescent="0.35"/>
    <row r="42" spans="2:4" ht="21" customHeight="1" x14ac:dyDescent="0.35"/>
    <row r="43" spans="2:4" ht="21" customHeight="1" x14ac:dyDescent="0.35"/>
    <row r="44" spans="2:4" ht="21" customHeight="1" x14ac:dyDescent="0.35"/>
    <row r="45" spans="2:4" ht="21" customHeight="1" x14ac:dyDescent="0.35"/>
    <row r="46" spans="2:4" ht="21" customHeight="1" x14ac:dyDescent="0.35"/>
    <row r="47" spans="2:4" ht="21" customHeight="1" x14ac:dyDescent="0.35"/>
  </sheetData>
  <pageMargins left="0.25" right="0.25" top="0.75" bottom="0.75" header="0.3" footer="0.3"/>
  <pageSetup paperSize="9" scale="45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 чп </vt:lpstr>
      <vt:lpstr>'проект чп '!выручка</vt:lpstr>
      <vt:lpstr>'проект чп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Tatiana</cp:lastModifiedBy>
  <cp:lastPrinted>2017-01-27T20:19:48Z</cp:lastPrinted>
  <dcterms:created xsi:type="dcterms:W3CDTF">2016-10-21T19:03:30Z</dcterms:created>
  <dcterms:modified xsi:type="dcterms:W3CDTF">2017-08-09T14:28:21Z</dcterms:modified>
</cp:coreProperties>
</file>