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480" yWindow="120" windowWidth="19440" windowHeight="12585" activeTab="1"/>
  </bookViews>
  <sheets>
    <sheet name="Факт недельный" sheetId="6" r:id="rId1"/>
    <sheet name="24" sheetId="18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84" i="18" l="1"/>
  <c r="AM84" i="18"/>
  <c r="AL84" i="18"/>
  <c r="AK84" i="18"/>
  <c r="AJ84" i="18"/>
  <c r="AI84" i="18"/>
  <c r="AH84" i="18"/>
  <c r="AG84" i="18"/>
  <c r="AF84" i="18"/>
  <c r="AE84" i="18"/>
  <c r="AD84" i="18"/>
  <c r="AC84" i="18"/>
  <c r="AB84" i="18"/>
  <c r="AA84" i="18"/>
  <c r="Z84" i="18"/>
  <c r="Y84" i="18"/>
  <c r="AN83" i="18"/>
  <c r="AM83" i="18"/>
  <c r="AL83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AN82" i="18"/>
  <c r="AM82" i="18"/>
  <c r="AL82" i="18"/>
  <c r="AK82" i="18"/>
  <c r="AJ82" i="18"/>
  <c r="AI82" i="18"/>
  <c r="AH82" i="18"/>
  <c r="AG82" i="18"/>
  <c r="AF82" i="18"/>
  <c r="AE82" i="18"/>
  <c r="AD82" i="18"/>
  <c r="AC82" i="18"/>
  <c r="AB82" i="18"/>
  <c r="AA82" i="18"/>
  <c r="Z82" i="18"/>
  <c r="Y82" i="18"/>
  <c r="AN81" i="18"/>
  <c r="AM81" i="18"/>
  <c r="AL81" i="18"/>
  <c r="AK81" i="18"/>
  <c r="AJ81" i="18"/>
  <c r="AI81" i="18"/>
  <c r="AH81" i="18"/>
  <c r="AG81" i="18"/>
  <c r="AF81" i="18"/>
  <c r="AE81" i="18"/>
  <c r="AD81" i="18"/>
  <c r="AC81" i="18"/>
  <c r="AB81" i="18"/>
  <c r="AA81" i="18"/>
  <c r="Z81" i="18"/>
  <c r="Y81" i="18"/>
  <c r="AN80" i="18"/>
  <c r="AM80" i="18"/>
  <c r="AL80" i="18"/>
  <c r="AK80" i="18"/>
  <c r="AJ80" i="18"/>
  <c r="AI80" i="18"/>
  <c r="AH80" i="18"/>
  <c r="AG80" i="18"/>
  <c r="AF80" i="18"/>
  <c r="AE80" i="18"/>
  <c r="AD80" i="18"/>
  <c r="AC80" i="18"/>
  <c r="AB80" i="18"/>
  <c r="AA80" i="18"/>
  <c r="Z80" i="18"/>
  <c r="Y80" i="18"/>
  <c r="AN79" i="18"/>
  <c r="AM79" i="18"/>
  <c r="AL79" i="18"/>
  <c r="AK79" i="18"/>
  <c r="AJ79" i="18"/>
  <c r="AI79" i="18"/>
  <c r="AH79" i="18"/>
  <c r="AG79" i="18"/>
  <c r="AF79" i="18"/>
  <c r="AE79" i="18"/>
  <c r="AD79" i="18"/>
  <c r="AC79" i="18"/>
  <c r="AB79" i="18"/>
  <c r="AA79" i="18"/>
  <c r="Z79" i="18"/>
  <c r="Y79" i="18"/>
  <c r="AN78" i="18"/>
  <c r="AM78" i="18"/>
  <c r="AL78" i="18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AN77" i="18"/>
  <c r="AM77" i="18"/>
  <c r="AL77" i="18"/>
  <c r="AK77" i="18"/>
  <c r="AJ77" i="18"/>
  <c r="AI77" i="18"/>
  <c r="AH77" i="18"/>
  <c r="AG77" i="18"/>
  <c r="AF77" i="18"/>
  <c r="AE77" i="18"/>
  <c r="AD77" i="18"/>
  <c r="AC77" i="18"/>
  <c r="AB77" i="18"/>
  <c r="AA77" i="18"/>
  <c r="Z77" i="18"/>
  <c r="Y77" i="18"/>
  <c r="AN76" i="18"/>
  <c r="AM76" i="18"/>
  <c r="AL76" i="18"/>
  <c r="AK76" i="18"/>
  <c r="AJ76" i="18"/>
  <c r="AI76" i="18"/>
  <c r="AH76" i="18"/>
  <c r="AG76" i="18"/>
  <c r="AF76" i="18"/>
  <c r="AE76" i="18"/>
  <c r="AD76" i="18"/>
  <c r="AC76" i="18"/>
  <c r="AB76" i="18"/>
  <c r="AA76" i="18"/>
  <c r="Z76" i="18"/>
  <c r="Y76" i="18"/>
  <c r="AN75" i="18"/>
  <c r="AM75" i="18"/>
  <c r="AL75" i="18"/>
  <c r="AK75" i="18"/>
  <c r="AJ75" i="18"/>
  <c r="AI75" i="18"/>
  <c r="AH75" i="18"/>
  <c r="AG75" i="18"/>
  <c r="AF75" i="18"/>
  <c r="AE75" i="18"/>
  <c r="AD75" i="18"/>
  <c r="AC75" i="18"/>
  <c r="AB75" i="18"/>
  <c r="AA75" i="18"/>
  <c r="Z75" i="18"/>
  <c r="Y75" i="18"/>
  <c r="AN67" i="18"/>
  <c r="AM67" i="18"/>
  <c r="AL67" i="18"/>
  <c r="AK67" i="18"/>
  <c r="AJ67" i="18"/>
  <c r="AI67" i="18"/>
  <c r="AH67" i="18"/>
  <c r="AG67" i="18"/>
  <c r="AF67" i="18"/>
  <c r="AE67" i="18"/>
  <c r="AD67" i="18"/>
  <c r="AC67" i="18"/>
  <c r="AB67" i="18"/>
  <c r="AA67" i="18"/>
  <c r="Z67" i="18"/>
  <c r="Y67" i="18"/>
  <c r="AN66" i="18"/>
  <c r="AM66" i="18"/>
  <c r="AL66" i="18"/>
  <c r="AK66" i="18"/>
  <c r="AJ66" i="18"/>
  <c r="AI66" i="18"/>
  <c r="AH66" i="18"/>
  <c r="AG66" i="18"/>
  <c r="AF66" i="18"/>
  <c r="AE66" i="18"/>
  <c r="AD66" i="18"/>
  <c r="AC66" i="18"/>
  <c r="AB66" i="18"/>
  <c r="AA66" i="18"/>
  <c r="Z66" i="18"/>
  <c r="Y66" i="18"/>
  <c r="AN65" i="18"/>
  <c r="AM65" i="18"/>
  <c r="AL65" i="18"/>
  <c r="AK65" i="18"/>
  <c r="AJ65" i="18"/>
  <c r="AI65" i="18"/>
  <c r="AH65" i="18"/>
  <c r="AG65" i="18"/>
  <c r="AF65" i="18"/>
  <c r="AE65" i="18"/>
  <c r="AD65" i="18"/>
  <c r="AC65" i="18"/>
  <c r="AB65" i="18"/>
  <c r="AA65" i="18"/>
  <c r="Z65" i="18"/>
  <c r="Y65" i="18"/>
  <c r="AN64" i="18"/>
  <c r="AM64" i="18"/>
  <c r="AL64" i="18"/>
  <c r="AK64" i="18"/>
  <c r="AJ64" i="18"/>
  <c r="AI64" i="18"/>
  <c r="AH64" i="18"/>
  <c r="AG64" i="18"/>
  <c r="AF64" i="18"/>
  <c r="AE64" i="18"/>
  <c r="AD64" i="18"/>
  <c r="AC64" i="18"/>
  <c r="AB64" i="18"/>
  <c r="AA64" i="18"/>
  <c r="Z64" i="18"/>
  <c r="Y64" i="18"/>
  <c r="AN63" i="18"/>
  <c r="AM63" i="18"/>
  <c r="AL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AN60" i="18"/>
  <c r="AM60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AN46" i="18"/>
  <c r="AM46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P84" i="18"/>
  <c r="O84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A84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83" i="18"/>
  <c r="P82" i="18"/>
  <c r="O82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A82" i="18"/>
  <c r="P81" i="18"/>
  <c r="O81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A81" i="18"/>
  <c r="P80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A80" i="18"/>
  <c r="P79" i="18"/>
  <c r="O79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A79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78" i="18"/>
  <c r="P77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A77" i="18"/>
  <c r="P76" i="18"/>
  <c r="O76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A76" i="18"/>
  <c r="P75" i="18"/>
  <c r="O75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A75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A67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A66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A65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A64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BH20" i="18" l="1"/>
  <c r="BH19" i="18"/>
  <c r="BH18" i="18"/>
  <c r="BH17" i="18"/>
  <c r="BH16" i="18"/>
  <c r="BH15" i="18"/>
  <c r="BH14" i="18"/>
  <c r="BH13" i="18"/>
  <c r="BH12" i="18"/>
  <c r="BH11" i="18"/>
  <c r="BH10" i="18"/>
  <c r="BH9" i="18"/>
  <c r="BH8" i="18"/>
  <c r="BH7" i="18"/>
  <c r="BH6" i="18"/>
  <c r="BH4" i="18"/>
  <c r="BH5" i="18"/>
  <c r="AY43" i="18" l="1"/>
  <c r="BA43" i="18" s="1"/>
  <c r="AZ10" i="18" l="1"/>
  <c r="BB10" i="18" s="1"/>
  <c r="AZ9" i="18"/>
  <c r="BB9" i="18" s="1"/>
  <c r="AZ8" i="18"/>
  <c r="BB8" i="18" s="1"/>
  <c r="AZ7" i="18"/>
  <c r="BB7" i="18" s="1"/>
  <c r="AZ6" i="18"/>
  <c r="BB6" i="18" s="1"/>
  <c r="AZ5" i="18"/>
  <c r="BB5" i="18" s="1"/>
  <c r="BB4" i="18" s="1"/>
  <c r="AZ18" i="18" s="1"/>
  <c r="AZ4" i="18" l="1"/>
  <c r="BR20" i="18"/>
  <c r="BR19" i="18"/>
  <c r="BR18" i="18"/>
  <c r="BR17" i="18"/>
  <c r="BR16" i="18"/>
  <c r="BR15" i="18"/>
  <c r="BR14" i="18"/>
  <c r="BR13" i="18"/>
  <c r="BR12" i="18"/>
  <c r="BR11" i="18"/>
  <c r="BR10" i="18"/>
  <c r="BR9" i="18"/>
  <c r="BR8" i="18"/>
  <c r="BR7" i="18"/>
  <c r="BR6" i="18"/>
  <c r="BR5" i="18"/>
  <c r="BR4" i="18"/>
  <c r="BL20" i="18" l="1"/>
  <c r="BL19" i="18"/>
  <c r="BL18" i="18"/>
  <c r="BL17" i="18"/>
  <c r="BL16" i="18"/>
  <c r="BL15" i="18"/>
  <c r="BL14" i="18"/>
  <c r="BL13" i="18"/>
  <c r="BL12" i="18"/>
  <c r="BL11" i="18"/>
  <c r="BL10" i="18"/>
  <c r="BL9" i="18"/>
  <c r="BL8" i="18"/>
  <c r="BL7" i="18"/>
  <c r="BL6" i="18"/>
  <c r="BL5" i="18"/>
  <c r="BL4" i="18"/>
  <c r="BK20" i="18"/>
  <c r="BK19" i="18"/>
  <c r="BK18" i="18"/>
  <c r="BK17" i="18"/>
  <c r="BK16" i="18"/>
  <c r="BK15" i="18"/>
  <c r="BK14" i="18"/>
  <c r="BK13" i="18"/>
  <c r="BK12" i="18"/>
  <c r="BK11" i="18"/>
  <c r="BK10" i="18"/>
  <c r="BK9" i="18"/>
  <c r="BK8" i="18"/>
  <c r="BK7" i="18"/>
  <c r="BK6" i="18"/>
  <c r="BK5" i="18"/>
  <c r="BK4" i="18"/>
  <c r="BG20" i="18"/>
  <c r="BG19" i="18"/>
  <c r="BG18" i="18"/>
  <c r="BG17" i="18"/>
  <c r="BG16" i="18"/>
  <c r="BG15" i="18"/>
  <c r="BG14" i="18"/>
  <c r="BG13" i="18"/>
  <c r="BG12" i="18"/>
  <c r="BG11" i="18"/>
  <c r="BG10" i="18"/>
  <c r="BG9" i="18"/>
  <c r="BG8" i="18"/>
  <c r="BG7" i="18"/>
  <c r="BG6" i="18"/>
  <c r="BG5" i="18"/>
  <c r="BG4" i="18"/>
  <c r="BQ20" i="18"/>
  <c r="BP20" i="18"/>
  <c r="BI20" i="18"/>
  <c r="BF20" i="18"/>
  <c r="BE20" i="18"/>
  <c r="BQ19" i="18"/>
  <c r="BP19" i="18"/>
  <c r="BI19" i="18"/>
  <c r="BF19" i="18"/>
  <c r="BE19" i="18"/>
  <c r="BQ18" i="18"/>
  <c r="BP18" i="18"/>
  <c r="BI18" i="18"/>
  <c r="BF18" i="18"/>
  <c r="BE18" i="18"/>
  <c r="BQ17" i="18"/>
  <c r="BP17" i="18"/>
  <c r="BI17" i="18"/>
  <c r="BF17" i="18"/>
  <c r="BE17" i="18"/>
  <c r="BL3" i="18" l="1"/>
  <c r="BK3" i="18"/>
  <c r="BG3" i="18"/>
  <c r="BO20" i="18" l="1"/>
  <c r="BN20" i="18"/>
  <c r="BM20" i="18"/>
  <c r="BJ20" i="18"/>
  <c r="BO19" i="18"/>
  <c r="BN19" i="18"/>
  <c r="BM19" i="18"/>
  <c r="BJ19" i="18"/>
  <c r="BO18" i="18"/>
  <c r="BN18" i="18"/>
  <c r="BM18" i="18"/>
  <c r="BJ18" i="18"/>
  <c r="BO17" i="18"/>
  <c r="BN17" i="18"/>
  <c r="BM17" i="18"/>
  <c r="BJ17" i="18"/>
  <c r="BQ16" i="18"/>
  <c r="BP16" i="18"/>
  <c r="BO16" i="18"/>
  <c r="BN16" i="18"/>
  <c r="BM16" i="18"/>
  <c r="BJ16" i="18"/>
  <c r="BI16" i="18"/>
  <c r="BF16" i="18"/>
  <c r="BE16" i="18"/>
  <c r="BQ15" i="18"/>
  <c r="BP15" i="18"/>
  <c r="BO15" i="18"/>
  <c r="BN15" i="18"/>
  <c r="BM15" i="18"/>
  <c r="BJ15" i="18"/>
  <c r="BI15" i="18"/>
  <c r="BF15" i="18"/>
  <c r="BE15" i="18"/>
  <c r="BQ14" i="18"/>
  <c r="BP14" i="18"/>
  <c r="BO14" i="18"/>
  <c r="BN14" i="18"/>
  <c r="BM14" i="18"/>
  <c r="BJ14" i="18"/>
  <c r="BI14" i="18"/>
  <c r="BF14" i="18"/>
  <c r="BE14" i="18"/>
  <c r="BQ13" i="18"/>
  <c r="BP13" i="18"/>
  <c r="BO13" i="18"/>
  <c r="BN13" i="18"/>
  <c r="BM13" i="18"/>
  <c r="BJ13" i="18"/>
  <c r="BI13" i="18"/>
  <c r="BF13" i="18"/>
  <c r="BE13" i="18"/>
  <c r="BQ12" i="18"/>
  <c r="BP12" i="18"/>
  <c r="BO12" i="18"/>
  <c r="BN12" i="18"/>
  <c r="BM12" i="18"/>
  <c r="BJ12" i="18"/>
  <c r="BI12" i="18"/>
  <c r="BF12" i="18"/>
  <c r="BE12" i="18"/>
  <c r="BQ11" i="18"/>
  <c r="BP11" i="18"/>
  <c r="BO11" i="18"/>
  <c r="BN11" i="18"/>
  <c r="BM11" i="18"/>
  <c r="BJ11" i="18"/>
  <c r="BI11" i="18"/>
  <c r="BF11" i="18"/>
  <c r="BE11" i="18"/>
  <c r="BQ10" i="18"/>
  <c r="BP10" i="18"/>
  <c r="BO10" i="18"/>
  <c r="BN10" i="18"/>
  <c r="BM10" i="18"/>
  <c r="BJ10" i="18"/>
  <c r="BI10" i="18"/>
  <c r="BF10" i="18"/>
  <c r="BE10" i="18"/>
  <c r="BQ9" i="18"/>
  <c r="BP9" i="18"/>
  <c r="BO9" i="18"/>
  <c r="BN9" i="18"/>
  <c r="BM9" i="18"/>
  <c r="BJ9" i="18"/>
  <c r="BI9" i="18"/>
  <c r="BF9" i="18"/>
  <c r="BE9" i="18"/>
  <c r="BQ8" i="18"/>
  <c r="BP8" i="18"/>
  <c r="BO8" i="18"/>
  <c r="BN8" i="18"/>
  <c r="BM8" i="18"/>
  <c r="BJ8" i="18"/>
  <c r="BI8" i="18"/>
  <c r="BF8" i="18"/>
  <c r="BE8" i="18"/>
  <c r="BQ7" i="18"/>
  <c r="BP7" i="18"/>
  <c r="BO7" i="18"/>
  <c r="BN7" i="18"/>
  <c r="BM7" i="18"/>
  <c r="BJ7" i="18"/>
  <c r="BI7" i="18"/>
  <c r="BF7" i="18"/>
  <c r="BE7" i="18"/>
  <c r="BQ6" i="18"/>
  <c r="BP6" i="18"/>
  <c r="BO6" i="18"/>
  <c r="BN6" i="18"/>
  <c r="BM6" i="18"/>
  <c r="BJ6" i="18"/>
  <c r="BI6" i="18"/>
  <c r="BF6" i="18"/>
  <c r="BE6" i="18"/>
  <c r="BQ5" i="18"/>
  <c r="BP5" i="18"/>
  <c r="BO5" i="18"/>
  <c r="BN5" i="18"/>
  <c r="BM5" i="18"/>
  <c r="BJ5" i="18"/>
  <c r="BI5" i="18"/>
  <c r="BF5" i="18"/>
  <c r="BE5" i="18"/>
  <c r="BR3" i="18"/>
  <c r="BQ4" i="18"/>
  <c r="BQ3" i="18" s="1"/>
  <c r="BP4" i="18"/>
  <c r="BO4" i="18"/>
  <c r="BO3" i="18" s="1"/>
  <c r="BN4" i="18"/>
  <c r="BM4" i="18"/>
  <c r="BM3" i="18" s="1"/>
  <c r="BJ4" i="18"/>
  <c r="BI4" i="18"/>
  <c r="BI3" i="18" s="1"/>
  <c r="BF4" i="18"/>
  <c r="BE4" i="18"/>
  <c r="BF3" i="18" l="1"/>
  <c r="BE3" i="18"/>
  <c r="BH3" i="18"/>
  <c r="BJ3" i="18"/>
  <c r="BN3" i="18"/>
  <c r="BP3" i="18"/>
  <c r="AM57" i="18"/>
  <c r="AG57" i="18"/>
  <c r="AG56" i="18" s="1"/>
  <c r="AC57" i="18"/>
  <c r="AK57" i="18"/>
  <c r="AK56" i="18" s="1"/>
  <c r="AM40" i="18"/>
  <c r="AG40" i="18"/>
  <c r="AG39" i="18" s="1"/>
  <c r="AC23" i="18"/>
  <c r="AM23" i="18"/>
  <c r="AG23" i="18"/>
  <c r="AG22" i="18" s="1"/>
  <c r="AM6" i="18"/>
  <c r="AG6" i="18"/>
  <c r="AG5" i="18" s="1"/>
  <c r="E74" i="18"/>
  <c r="M74" i="18"/>
  <c r="M73" i="18" s="1"/>
  <c r="I74" i="18"/>
  <c r="I73" i="18" s="1"/>
  <c r="O74" i="18"/>
  <c r="O57" i="18"/>
  <c r="I57" i="18"/>
  <c r="I56" i="18" s="1"/>
  <c r="E57" i="18"/>
  <c r="M57" i="18"/>
  <c r="M56" i="18" s="1"/>
  <c r="I40" i="18"/>
  <c r="I39" i="18" s="1"/>
  <c r="E40" i="18"/>
  <c r="O40" i="18"/>
  <c r="M40" i="18"/>
  <c r="M39" i="18" s="1"/>
  <c r="Q57" i="18" l="1"/>
  <c r="AO57" i="18"/>
  <c r="Q40" i="18"/>
  <c r="Q74" i="18"/>
  <c r="AC22" i="18"/>
  <c r="AC56" i="18"/>
  <c r="E39" i="18"/>
  <c r="E56" i="18"/>
  <c r="E73" i="18"/>
  <c r="BD3" i="18"/>
  <c r="E23" i="18"/>
  <c r="AC6" i="18"/>
  <c r="AM74" i="18"/>
  <c r="K23" i="18"/>
  <c r="K40" i="18"/>
  <c r="T40" i="18" s="1"/>
  <c r="AI40" i="18"/>
  <c r="K74" i="18"/>
  <c r="T74" i="18" s="1"/>
  <c r="AI74" i="18"/>
  <c r="Y74" i="18"/>
  <c r="AK74" i="18"/>
  <c r="AK73" i="18" s="1"/>
  <c r="AG74" i="18"/>
  <c r="AG73" i="18" s="1"/>
  <c r="Z74" i="18"/>
  <c r="Z73" i="18" s="1"/>
  <c r="AI57" i="18"/>
  <c r="AR57" i="18" s="1"/>
  <c r="Z57" i="18"/>
  <c r="Z56" i="18" s="1"/>
  <c r="AK40" i="18"/>
  <c r="AK39" i="18" s="1"/>
  <c r="AC40" i="18"/>
  <c r="AI23" i="18"/>
  <c r="AR23" i="18" s="1"/>
  <c r="AK23" i="18"/>
  <c r="AK22" i="18" s="1"/>
  <c r="AK6" i="18"/>
  <c r="AK5" i="18" s="1"/>
  <c r="AI6" i="18"/>
  <c r="K57" i="18"/>
  <c r="T57" i="18" s="1"/>
  <c r="B23" i="18"/>
  <c r="B22" i="18" s="1"/>
  <c r="O23" i="18"/>
  <c r="I23" i="18"/>
  <c r="I22" i="18" s="1"/>
  <c r="M23" i="18"/>
  <c r="M22" i="18" s="1"/>
  <c r="A23" i="18"/>
  <c r="AC74" i="18"/>
  <c r="B40" i="18"/>
  <c r="B39" i="18" s="1"/>
  <c r="B57" i="18"/>
  <c r="B74" i="18"/>
  <c r="Z6" i="18"/>
  <c r="Z23" i="18"/>
  <c r="Z40" i="18"/>
  <c r="A40" i="18"/>
  <c r="A57" i="18"/>
  <c r="A74" i="18"/>
  <c r="Y6" i="18"/>
  <c r="Y23" i="18"/>
  <c r="Y40" i="18"/>
  <c r="Y57" i="18"/>
  <c r="C23" i="18"/>
  <c r="AA74" i="18"/>
  <c r="C40" i="18"/>
  <c r="C57" i="18"/>
  <c r="C74" i="18"/>
  <c r="AA6" i="18"/>
  <c r="AA23" i="18"/>
  <c r="AA40" i="18"/>
  <c r="AA57" i="18"/>
  <c r="C6" i="18"/>
  <c r="A6" i="18"/>
  <c r="O6" i="18"/>
  <c r="M6" i="18"/>
  <c r="M5" i="18" s="1"/>
  <c r="K6" i="18"/>
  <c r="I6" i="18"/>
  <c r="E6" i="18"/>
  <c r="B6" i="18"/>
  <c r="B5" i="18" s="1"/>
  <c r="AO74" i="18" l="1"/>
  <c r="Q6" i="18"/>
  <c r="T6" i="18"/>
  <c r="AT23" i="18"/>
  <c r="V57" i="18"/>
  <c r="AT74" i="18"/>
  <c r="C2" i="6"/>
  <c r="V6" i="18"/>
  <c r="AT40" i="18"/>
  <c r="AT6" i="18"/>
  <c r="V74" i="18"/>
  <c r="V23" i="18"/>
  <c r="T23" i="18"/>
  <c r="Q23" i="18"/>
  <c r="R74" i="18"/>
  <c r="R57" i="18"/>
  <c r="R40" i="18"/>
  <c r="V40" i="18"/>
  <c r="AT57" i="18"/>
  <c r="AR40" i="18"/>
  <c r="AP57" i="18"/>
  <c r="AP23" i="18"/>
  <c r="AO40" i="18"/>
  <c r="AR74" i="18"/>
  <c r="AO23" i="18"/>
  <c r="AR6" i="18"/>
  <c r="AO6" i="18"/>
  <c r="AC73" i="18"/>
  <c r="AP74" i="18" s="1"/>
  <c r="AC39" i="18"/>
  <c r="AP40" i="18" s="1"/>
  <c r="AC5" i="18"/>
  <c r="E5" i="18"/>
  <c r="R6" i="18" s="1"/>
  <c r="E22" i="18"/>
  <c r="R23" i="18" s="1"/>
  <c r="I5" i="18"/>
  <c r="Z22" i="18"/>
  <c r="B73" i="18"/>
  <c r="Z39" i="18"/>
  <c r="Z5" i="18"/>
  <c r="B56" i="18"/>
  <c r="AY45" i="18" l="1"/>
  <c r="AY41" i="18"/>
  <c r="AP6" i="18"/>
  <c r="AY39" i="18" s="1"/>
  <c r="AZ20" i="18"/>
  <c r="AZ21" i="18"/>
  <c r="AZ45" i="18"/>
  <c r="AZ43" i="18"/>
  <c r="AZ42" i="18"/>
  <c r="D2" i="6" l="1"/>
  <c r="BA42" i="18"/>
  <c r="AZ19" i="18" l="1"/>
  <c r="AE23" i="18" l="1"/>
  <c r="AU23" i="18" s="1"/>
  <c r="G74" i="18"/>
  <c r="W74" i="18" s="1"/>
  <c r="G23" i="18"/>
  <c r="W23" i="18" s="1"/>
  <c r="AE40" i="18"/>
  <c r="AU40" i="18" s="1"/>
  <c r="AE74" i="18"/>
  <c r="AE57" i="18"/>
  <c r="G40" i="18"/>
  <c r="W40" i="18" s="1"/>
  <c r="G57" i="18"/>
  <c r="W57" i="18" s="1"/>
  <c r="G6" i="18"/>
  <c r="W6" i="18" s="1"/>
  <c r="AE6" i="18"/>
  <c r="AU6" i="18" s="1"/>
  <c r="AS6" i="18" l="1"/>
  <c r="U57" i="18"/>
  <c r="U40" i="18"/>
  <c r="U74" i="18"/>
  <c r="U6" i="18"/>
  <c r="U23" i="18"/>
  <c r="S6" i="18"/>
  <c r="S57" i="18"/>
  <c r="S40" i="18"/>
  <c r="S23" i="18"/>
  <c r="S74" i="18"/>
  <c r="AQ74" i="18"/>
  <c r="AS74" i="18"/>
  <c r="AQ40" i="18"/>
  <c r="AS40" i="18"/>
  <c r="AQ23" i="18"/>
  <c r="AS23" i="18"/>
  <c r="AQ57" i="18"/>
  <c r="AS57" i="18"/>
  <c r="AQ6" i="18"/>
  <c r="AY44" i="18" l="1"/>
  <c r="AZ44" i="18" s="1"/>
  <c r="AY40" i="18"/>
  <c r="BB3" i="18"/>
  <c r="AZ22" i="18" s="1"/>
  <c r="AZ23" i="18" s="1"/>
  <c r="AZ24" i="18" l="1"/>
</calcChain>
</file>

<file path=xl/comments1.xml><?xml version="1.0" encoding="utf-8"?>
<comments xmlns="http://schemas.openxmlformats.org/spreadsheetml/2006/main">
  <authors>
    <author>user10</author>
  </authors>
  <commentList>
    <comment ref="M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5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M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2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22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M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9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39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M5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6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5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56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M7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3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  <comment ref="AK7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Сумма для общей таблицы контрактов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N73" authorId="0">
      <text>
        <r>
          <rPr>
            <sz val="9"/>
            <color indexed="81"/>
            <rFont val="Tahoma"/>
            <family val="2"/>
            <charset val="204"/>
          </rPr>
          <t xml:space="preserve">Коэффициент приращения
</t>
        </r>
      </text>
    </comment>
  </commentList>
</comments>
</file>

<file path=xl/sharedStrings.xml><?xml version="1.0" encoding="utf-8"?>
<sst xmlns="http://schemas.openxmlformats.org/spreadsheetml/2006/main" count="424" uniqueCount="165">
  <si>
    <t>№</t>
  </si>
  <si>
    <t>-</t>
  </si>
  <si>
    <t xml:space="preserve">Обозначение </t>
  </si>
  <si>
    <t xml:space="preserve">Поступление </t>
  </si>
  <si>
    <t>б/н</t>
  </si>
  <si>
    <t>Коммент</t>
  </si>
  <si>
    <t xml:space="preserve">Дата </t>
  </si>
  <si>
    <t>Сумма</t>
  </si>
  <si>
    <t>Отправлено</t>
  </si>
  <si>
    <t>№п/п</t>
  </si>
  <si>
    <t>Дата</t>
  </si>
  <si>
    <t>Подрядчик</t>
  </si>
  <si>
    <t>Выдача</t>
  </si>
  <si>
    <t>Услуги Банка</t>
  </si>
  <si>
    <t xml:space="preserve">Наименование </t>
  </si>
  <si>
    <t>Материалы</t>
  </si>
  <si>
    <t>нал</t>
  </si>
  <si>
    <t>з/п / Подряд</t>
  </si>
  <si>
    <t>Входящий остаток с прошлой недели</t>
  </si>
  <si>
    <t>Коэфф</t>
  </si>
  <si>
    <t>Возв.</t>
  </si>
  <si>
    <t>ТМ1916</t>
  </si>
  <si>
    <t xml:space="preserve">Аренда техники </t>
  </si>
  <si>
    <t>ТМ4517</t>
  </si>
  <si>
    <t>СМР0216</t>
  </si>
  <si>
    <t xml:space="preserve">Коммент </t>
  </si>
  <si>
    <t xml:space="preserve">Офис аренда </t>
  </si>
  <si>
    <t>З/п на карту</t>
  </si>
  <si>
    <t xml:space="preserve">З/п наличными </t>
  </si>
  <si>
    <t>Налоги з/п</t>
  </si>
  <si>
    <t>Налоги квартал</t>
  </si>
  <si>
    <t>Склады аренда</t>
  </si>
  <si>
    <t>Хоз.расходы</t>
  </si>
  <si>
    <t>Канцелярия, картриджи</t>
  </si>
  <si>
    <t xml:space="preserve">Оборудование, мебель  для офиса </t>
  </si>
  <si>
    <t xml:space="preserve">Телефония </t>
  </si>
  <si>
    <t>Банк платежки</t>
  </si>
  <si>
    <t>НАКЛАДНЫЕ РАСХОДЫ</t>
  </si>
  <si>
    <t xml:space="preserve">Прочие расходы </t>
  </si>
  <si>
    <t>Таблица контрольных данных</t>
  </si>
  <si>
    <t>Контроль</t>
  </si>
  <si>
    <t>Выписка</t>
  </si>
  <si>
    <t>Таблица</t>
  </si>
  <si>
    <t>Входящий остаток</t>
  </si>
  <si>
    <t>Исходящий остаток</t>
  </si>
  <si>
    <t>Итого оборотов Дебет</t>
  </si>
  <si>
    <t>Итого оборотов Кредит</t>
  </si>
  <si>
    <t>Выдано подрядчикам</t>
  </si>
  <si>
    <t>Всего получено</t>
  </si>
  <si>
    <t xml:space="preserve">Получено + остаток </t>
  </si>
  <si>
    <t>Общий остаток Н</t>
  </si>
  <si>
    <t>Остаток Н на руках</t>
  </si>
  <si>
    <t>СК02/17</t>
  </si>
  <si>
    <t>ПИР0116</t>
  </si>
  <si>
    <t>ТМ0116</t>
  </si>
  <si>
    <t>СМР0116</t>
  </si>
  <si>
    <t>ПИР0216</t>
  </si>
  <si>
    <t>ТМ0216</t>
  </si>
  <si>
    <t>ТМ0316</t>
  </si>
  <si>
    <t>ТМ0416</t>
  </si>
  <si>
    <t>ТМ0516</t>
  </si>
  <si>
    <t>ТМ0616</t>
  </si>
  <si>
    <t>СМР0716</t>
  </si>
  <si>
    <t>ТМ0816</t>
  </si>
  <si>
    <t>ТМ0916</t>
  </si>
  <si>
    <t>ПИР1016</t>
  </si>
  <si>
    <t>ТМ1116</t>
  </si>
  <si>
    <t>ТМ1216</t>
  </si>
  <si>
    <t>ТМ1316</t>
  </si>
  <si>
    <t>ТМ1416</t>
  </si>
  <si>
    <t>ПИР1516</t>
  </si>
  <si>
    <t>СМР1616</t>
  </si>
  <si>
    <t>СМР1716</t>
  </si>
  <si>
    <t>ТМ1816</t>
  </si>
  <si>
    <t>ТМ2016</t>
  </si>
  <si>
    <t>ПИР2116</t>
  </si>
  <si>
    <t>ТМ2216</t>
  </si>
  <si>
    <t>ТМ2317</t>
  </si>
  <si>
    <t>ТМ2417</t>
  </si>
  <si>
    <t>ТМ2517</t>
  </si>
  <si>
    <t>ПИР2617</t>
  </si>
  <si>
    <t>ПИР2717</t>
  </si>
  <si>
    <t>МР2817</t>
  </si>
  <si>
    <t>СМР2917</t>
  </si>
  <si>
    <t>ТМ3017</t>
  </si>
  <si>
    <t>ТМ3117</t>
  </si>
  <si>
    <t>ТМ3217</t>
  </si>
  <si>
    <t>ТМ3317</t>
  </si>
  <si>
    <t>ПИР3417</t>
  </si>
  <si>
    <t>ТМ3517</t>
  </si>
  <si>
    <t>ТМ3617</t>
  </si>
  <si>
    <t>СМР3717</t>
  </si>
  <si>
    <t>ТМ3817</t>
  </si>
  <si>
    <t>ТМ3917</t>
  </si>
  <si>
    <t>ТМ4017</t>
  </si>
  <si>
    <t>ТМ4117</t>
  </si>
  <si>
    <t>ТМ4217</t>
  </si>
  <si>
    <t>ПИР4317</t>
  </si>
  <si>
    <t>СМР4417</t>
  </si>
  <si>
    <t>ТМ4617</t>
  </si>
  <si>
    <t>Расход б/н</t>
  </si>
  <si>
    <t>Комментарий</t>
  </si>
  <si>
    <t>Расход нал.</t>
  </si>
  <si>
    <t>Доход б/н</t>
  </si>
  <si>
    <t>Доход нал.</t>
  </si>
  <si>
    <t>ТМ4717</t>
  </si>
  <si>
    <t>ТМ4817</t>
  </si>
  <si>
    <t>ТМ4917</t>
  </si>
  <si>
    <t>ПИР5017</t>
  </si>
  <si>
    <t>ТМ5117</t>
  </si>
  <si>
    <t>ТМ5217</t>
  </si>
  <si>
    <t>ТМ5317</t>
  </si>
  <si>
    <t>СМР5417</t>
  </si>
  <si>
    <t>ТМ5617</t>
  </si>
  <si>
    <t>ТМ5717</t>
  </si>
  <si>
    <t>СМР5817</t>
  </si>
  <si>
    <t>ТМ5917</t>
  </si>
  <si>
    <t>Аренда техники</t>
  </si>
  <si>
    <t>З/п подряд</t>
  </si>
  <si>
    <t>24 Расход</t>
  </si>
  <si>
    <t>24 Доход</t>
  </si>
  <si>
    <t>Комиссия в другие банки (кредитные организации, Банк России) за ПП/ПТ через ДБО согласно договору РКО №40702810655100002559 от '12/11/2015'. Документы: №527 (9000 RUR 1 ) от 19/06/17 Без НДС</t>
  </si>
  <si>
    <t>{ТМ2317} Оплата за ТМЦ по счету № 1974 от 16.06.17г. (напорн. шланг д. воды,возд) Сумма 9000-00 В т.ч. НДС  (18%) 1372-88</t>
  </si>
  <si>
    <t>АВАНС ЗА ВЫПОЛНЕНИЕ РАБОТ ПО ДОГОВОРУ №54-2017-С ОТ 13.06.17 Г. В РАЗМЕРЕ 50% ОТ СТОИМОСТИ РАБОТ. В ТОМ ЧИСЛЕ НДС (18%), 15 254.24 РУБ.</t>
  </si>
  <si>
    <t>Комиссия внутри Сбербанка за ПП/ПТ через ДБО согласно договору РКО № 40702810655100002559 от '12/11/2015'.  Документ(ы):; от 20/06/17 №№: 531 (3150 RUR 1 ), 530 (5668.42 RUR 1 ), 529 (2559 RUR 1 ). Без НДС</t>
  </si>
  <si>
    <t>Комиссия в другие банки (кредитные организации, Банк России) за ПП/ПТ через ДБО согласно договору РКО №40702810655100002559 от '12/11/2015'. Документы:  Документ(ы):; от 20/06/17 №№: 528 (2550 RUR 1 ), 532 (155</t>
  </si>
  <si>
    <t>{ТМ2216} Оплата за ТМЦ по Счету № 97 от 19.06.17г.(пенекрит) Сумма 2550-00 В т.ч. НДС  (18%) 388-98</t>
  </si>
  <si>
    <t>{ТМ2216} Опл.заТМЦпо сч.№СЭ00100512от06.06.17;№СЭ00097648от 05.06.17;№СЭ00118490,СЭ00118657от 16.06.17. Сумма 2559-00 В т.ч. НДС  (18%) 390-35</t>
  </si>
  <si>
    <t>{ТМ4517} Оплата за ТМЦ по сч. №СЭ00094372 от 02.06.17г.(шнур плетен.) Сумма 3150-00 В т.ч. НДС  (18%) 480-51</t>
  </si>
  <si>
    <t>{ОФ1/17}Оплата по договору  № 61-17 от 19.06.2017г.за консултатционные услуги Сумма 5000-00 Без налога (НДС)</t>
  </si>
  <si>
    <t>{СМР3717} Оплата заТМЦ по сч. № СЭ00097300 от 05.06.17г.; сч.№ СЭ00089680 от 31.05.17г. Сумма 5668-42 В т.ч. НДС  (18%) 864-67</t>
  </si>
  <si>
    <t>{ТМ2317} Оплата за ТМЦ по Счету № 564172 от 19.06.2017г.(резьбовой соед.,фильтр,штуцер,манометр и.т.д.) Сумма 15580-72 В т.ч. НДС  (18%) 2376-72</t>
  </si>
  <si>
    <t>{ТМ3717}Оплата услуг по Сч. № 559 от 15.06.17г.,Сч.№ 564 от 16.06.17г.(аренда экскав.-погрузчика) Сумма 18000-00 В т.ч. НДС  (18%) 2745-76</t>
  </si>
  <si>
    <t>Оплата по счету № 145 от 26.05.2017,№ 76 от 27.03.2017 за услуги         ВКЛЮЧАЯ НДС 36147.24</t>
  </si>
  <si>
    <t>Комиссия внутри Сбербанка за ПП/ПТ через ДБО согласно договору РКО № 40702810655100002559 от '12/11/2015'. №536 (5667.82 RUR 1 ) от 21/06/17. Без НДС</t>
  </si>
  <si>
    <t>Комиссия в другие банки (кредитные организации, Банк России) за ПП/ПТ через ДБО согласно договору РКО №40702810655100002559 от '12/11/2015'. Документы:  Документ(ы):; от 21/06/17 №№: 535 (33200 RUR 1 ), 537 (12</t>
  </si>
  <si>
    <t>{ТМ2216} Оплата за ТМЦ по Счету № 102 от 21.06.17г.(пенеплаг) Сумма 1220-00 В т.ч. НДС  (18%) 186-10</t>
  </si>
  <si>
    <t>{ТМ2317} Опл.заТМЦпо сч.№СЭ00124969 от 20.06.17; № ШЭ00404475 от 06.05.17г. (прожектор,строп,стяжка,ключи) Сумма 5667-82 В т.ч. НДС  (18%) 864-59</t>
  </si>
  <si>
    <t>{СМР3717} Оплата по счету № 250 от 15.06.17г. (песок), сч. № 253 от 16.06.17г.(транспортн. услуги) Сумма 33200-00 В т.ч. НДС  (18%) 5064-40</t>
  </si>
  <si>
    <t>Оплата по счету № 169 от 20.06.2017г. Аванс по договору № 56-2017-С от 14.06.2017г. (комплекс  работ)  В том числе НДС 118691.16</t>
  </si>
  <si>
    <t>Взносы на обязательное социальное страхование. Регистрационный номер в ФСС 7809026514. Требование № 106225 от 19.06.2017г.</t>
  </si>
  <si>
    <t>ОПЛАТА ПО СЧ N 171 ОТ 21.06.17 Г., АВАНС ПО ДОГ N 58-2017-П ОТ 16.06.17 Г., 50% ЗА РАБОТЫСУММА 41810-00В Т.Ч. НДС (18%) 6377-80</t>
  </si>
  <si>
    <t>Комиссия внутри Сбербанка за ПП/ПТ через ДБО согласно договору РКО № 40702810655100002559 от '12/11/2015'.  Документ(ы):; от 23/06/17 №№: 543 (11020.82 RUR 1 ), 542 (1598.98 RUR 1 ). Без НДС</t>
  </si>
  <si>
    <t xml:space="preserve">Комиссия в другие банки (кредитные организации, Банк России) за ПП/ПТ через ДБО согласно договору РКО №40702810655100002559 от '12/11/2015'. Документы:  Документ(ы):; от 23/06/17 №№: 547 (14466.67 RUR 1 ), 541 </t>
  </si>
  <si>
    <t>{ОФ2/17}Оплата услуги связи по договору № 636706082 от 27.01.2017г. Счет № 100259138727 от 25.05.17г. Сумма 1598-98 В т.ч. НДС  (18%) 243-91</t>
  </si>
  <si>
    <t>Налог на доходы физических лиц за июнь 2017 года. НДС не облагается</t>
  </si>
  <si>
    <t>Аванс.Налог на прибыль, федеральный бюджет за июнь 2017 года. НДС не облагается.</t>
  </si>
  <si>
    <t>{Ф0717}Оплата за ТМЦ по Счету № 11698 от 21.06.2017г.(плентус,карниз) Сумма 8414-50 В т.ч. НДС  (18%) 1283-57</t>
  </si>
  <si>
    <t>{ТМ2216} Опл.заТМЦпо сч.№ ЛЭ00125129 от 22.06.17; № СЭ00127509 от 21.06.17г. (уплотнитель,наплавл.кровля,герметик,праймер и.т.д.) Сумма 11020-82 В т.ч. НДС  (18%) 1681-15</t>
  </si>
  <si>
    <t>{ТМ2317}Предоплата за аренду подъемника по Счету № 408 от 21.06.17г. Доплата по сч.1112 от 01.12.16г.(266-67) Сумма 14466-67 В т.ч. НДС  (18%) 2206-78</t>
  </si>
  <si>
    <t>Для зачисления по реестру номер 20 от 23.06.2017 цель платежа 01 - Заработная плата в соответствии с Договором 55022916 от 03.02.2016</t>
  </si>
  <si>
    <t>Аванс. Налог на прибыль, региональный бюджет за июнь 2017 года. НДС не облагается.</t>
  </si>
  <si>
    <t>Налог на добавленную стоимость за 1 квартал 2017 года.</t>
  </si>
  <si>
    <t>Аванс 50% по дог. п.5.2.1 по счету от 15.05.17 №122 по договору №40-2017-И от 15.05.17 Cумма 190000-00, вт.ч. НДС(18%) - 28983-05.</t>
  </si>
  <si>
    <t>Проч. нал</t>
  </si>
  <si>
    <t>Реклама</t>
  </si>
  <si>
    <t>проч нал расходы</t>
  </si>
  <si>
    <t>реклама сайта</t>
  </si>
  <si>
    <t>Получено</t>
  </si>
  <si>
    <t>Остаток к получению</t>
  </si>
  <si>
    <t>ПИР0116 аренда инструмента</t>
  </si>
  <si>
    <t>СМР0116 трактор</t>
  </si>
  <si>
    <t>ТМ0116 экскав</t>
  </si>
  <si>
    <t>СМР0216 экскав</t>
  </si>
  <si>
    <t>ТМ0316 экскав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</si>
</sst>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[$-F800]dddd\,\ mmmm\ dd\,\ yyyy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trike/>
      <sz val="11"/>
      <color theme="1"/>
      <name val="Times New Roman"/>
      <family val="1"/>
      <charset val="204"/>
    </font>
    <font>
      <strike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rgb="FF92D05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/>
        <bgColor theme="7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5" tint="0.39997558519241921"/>
      </left>
      <right/>
      <top style="thin">
        <color auto="1"/>
      </top>
      <bottom style="thin">
        <color theme="5" tint="0.39997558519241921"/>
      </bottom>
      <diagonal/>
    </border>
    <border>
      <left/>
      <right/>
      <top style="thin">
        <color auto="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auto="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4" fillId="0" borderId="0"/>
    <xf numFmtId="0" fontId="8" fillId="0" borderId="0"/>
    <xf numFmtId="0" fontId="9" fillId="0" borderId="0"/>
    <xf numFmtId="0" fontId="10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1" fillId="12" borderId="20" applyNumberFormat="0" applyFont="0" applyAlignment="0" applyProtection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2" xfId="2" applyFont="1" applyBorder="1" applyAlignment="1">
      <alignment horizontal="center" vertical="center" wrapText="1"/>
    </xf>
    <xf numFmtId="0" fontId="14" fillId="3" borderId="2" xfId="2" applyFont="1" applyBorder="1" applyAlignment="1">
      <alignment horizontal="center" vertical="center" wrapText="1"/>
    </xf>
    <xf numFmtId="0" fontId="12" fillId="3" borderId="2" xfId="2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4" fontId="15" fillId="7" borderId="8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2" fillId="8" borderId="9" xfId="0" applyFont="1" applyFill="1" applyBorder="1"/>
    <xf numFmtId="10" fontId="2" fillId="8" borderId="10" xfId="0" applyNumberFormat="1" applyFont="1" applyFill="1" applyBorder="1"/>
    <xf numFmtId="10" fontId="2" fillId="8" borderId="11" xfId="0" applyNumberFormat="1" applyFont="1" applyFill="1" applyBorder="1"/>
    <xf numFmtId="1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9" borderId="12" xfId="0" applyFont="1" applyFill="1" applyBorder="1"/>
    <xf numFmtId="165" fontId="0" fillId="9" borderId="13" xfId="0" applyNumberFormat="1" applyFont="1" applyFill="1" applyBorder="1"/>
    <xf numFmtId="44" fontId="20" fillId="9" borderId="14" xfId="7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12" xfId="0" applyFont="1" applyBorder="1"/>
    <xf numFmtId="10" fontId="0" fillId="0" borderId="13" xfId="0" applyNumberFormat="1" applyFont="1" applyBorder="1"/>
    <xf numFmtId="4" fontId="0" fillId="0" borderId="0" xfId="0" applyNumberFormat="1" applyAlignment="1">
      <alignment horizontal="center" vertical="center"/>
    </xf>
    <xf numFmtId="0" fontId="16" fillId="0" borderId="0" xfId="0" applyFont="1" applyBorder="1" applyAlignment="1">
      <alignment vertical="center"/>
    </xf>
    <xf numFmtId="4" fontId="24" fillId="0" borderId="0" xfId="0" applyNumberFormat="1" applyFont="1" applyBorder="1" applyAlignment="1">
      <alignment horizontal="center" vertical="center"/>
    </xf>
    <xf numFmtId="0" fontId="4" fillId="10" borderId="2" xfId="3" applyFill="1" applyBorder="1" applyAlignment="1">
      <alignment horizontal="center" vertical="center" wrapText="1"/>
    </xf>
    <xf numFmtId="4" fontId="4" fillId="10" borderId="2" xfId="3" applyNumberFormat="1" applyFill="1" applyBorder="1" applyAlignment="1">
      <alignment horizontal="center" vertical="center" wrapText="1"/>
    </xf>
    <xf numFmtId="0" fontId="4" fillId="10" borderId="17" xfId="3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1"/>
    <xf numFmtId="3" fontId="2" fillId="2" borderId="1" xfId="1" applyNumberFormat="1"/>
    <xf numFmtId="164" fontId="2" fillId="2" borderId="1" xfId="1" applyNumberFormat="1"/>
    <xf numFmtId="0" fontId="30" fillId="12" borderId="20" xfId="19" applyFont="1"/>
    <xf numFmtId="10" fontId="30" fillId="12" borderId="20" xfId="19" applyNumberFormat="1" applyFont="1"/>
    <xf numFmtId="44" fontId="30" fillId="12" borderId="20" xfId="19" applyNumberFormat="1" applyFont="1"/>
    <xf numFmtId="0" fontId="29" fillId="0" borderId="19" xfId="18"/>
    <xf numFmtId="16" fontId="0" fillId="3" borderId="2" xfId="2" applyNumberFormat="1" applyFont="1" applyBorder="1" applyAlignment="1">
      <alignment horizontal="center" wrapText="1" shrinkToFit="1"/>
    </xf>
    <xf numFmtId="0" fontId="32" fillId="0" borderId="19" xfId="18" applyFont="1" applyAlignment="1">
      <alignment horizontal="center" vertical="center"/>
    </xf>
    <xf numFmtId="0" fontId="11" fillId="3" borderId="16" xfId="2" applyFont="1" applyBorder="1" applyAlignment="1">
      <alignment horizontal="center" vertical="center" wrapText="1"/>
    </xf>
    <xf numFmtId="0" fontId="3" fillId="3" borderId="16" xfId="2" applyFont="1" applyBorder="1" applyAlignment="1">
      <alignment horizontal="center" vertical="center" wrapText="1"/>
    </xf>
    <xf numFmtId="0" fontId="11" fillId="3" borderId="18" xfId="2" applyFont="1" applyBorder="1" applyAlignment="1">
      <alignment horizontal="center" vertical="center" wrapText="1"/>
    </xf>
    <xf numFmtId="0" fontId="1" fillId="3" borderId="2" xfId="2" applyBorder="1" applyAlignment="1">
      <alignment wrapText="1"/>
    </xf>
    <xf numFmtId="0" fontId="5" fillId="3" borderId="2" xfId="2" applyFont="1" applyBorder="1" applyAlignment="1">
      <alignment horizontal="center" vertical="center" wrapText="1"/>
    </xf>
    <xf numFmtId="3" fontId="5" fillId="3" borderId="2" xfId="2" applyNumberFormat="1" applyFont="1" applyBorder="1" applyAlignment="1">
      <alignment horizontal="center" vertical="center" wrapText="1"/>
    </xf>
    <xf numFmtId="0" fontId="11" fillId="3" borderId="16" xfId="2" applyFont="1" applyBorder="1" applyAlignment="1">
      <alignment horizontal="center" vertical="center" wrapText="1"/>
    </xf>
    <xf numFmtId="0" fontId="3" fillId="3" borderId="16" xfId="2" applyFont="1" applyBorder="1" applyAlignment="1">
      <alignment horizontal="center" vertical="center" wrapText="1"/>
    </xf>
    <xf numFmtId="0" fontId="11" fillId="3" borderId="18" xfId="2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3" fillId="0" borderId="0" xfId="0" applyFont="1"/>
    <xf numFmtId="0" fontId="0" fillId="0" borderId="23" xfId="0" applyBorder="1"/>
    <xf numFmtId="4" fontId="0" fillId="0" borderId="0" xfId="0" applyNumberFormat="1" applyAlignment="1">
      <alignment horizontal="left" vertical="center"/>
    </xf>
    <xf numFmtId="0" fontId="29" fillId="0" borderId="19" xfId="18" applyAlignment="1">
      <alignment horizontal="left" vertical="center"/>
    </xf>
    <xf numFmtId="3" fontId="29" fillId="0" borderId="19" xfId="18" applyNumberFormat="1" applyAlignment="1">
      <alignment horizontal="left" vertical="center"/>
    </xf>
    <xf numFmtId="4" fontId="29" fillId="0" borderId="19" xfId="18" applyNumberFormat="1" applyAlignment="1">
      <alignment horizontal="left" vertical="center"/>
    </xf>
    <xf numFmtId="4" fontId="31" fillId="0" borderId="19" xfId="18" applyNumberFormat="1" applyFont="1" applyAlignment="1">
      <alignment horizontal="left" vertical="center"/>
    </xf>
    <xf numFmtId="3" fontId="28" fillId="0" borderId="0" xfId="0" applyNumberFormat="1" applyFont="1" applyAlignment="1">
      <alignment horizontal="center" vertical="center"/>
    </xf>
    <xf numFmtId="0" fontId="0" fillId="0" borderId="23" xfId="0" applyBorder="1" applyAlignment="1">
      <alignment wrapText="1"/>
    </xf>
    <xf numFmtId="0" fontId="0" fillId="13" borderId="23" xfId="0" applyFill="1" applyBorder="1"/>
    <xf numFmtId="4" fontId="3" fillId="10" borderId="2" xfId="3" applyNumberFormat="1" applyFont="1" applyFill="1" applyBorder="1" applyAlignment="1">
      <alignment horizontal="center" vertical="center" wrapText="1"/>
    </xf>
    <xf numFmtId="0" fontId="20" fillId="0" borderId="14" xfId="7" applyNumberFormat="1" applyFont="1" applyBorder="1" applyAlignment="1">
      <alignment horizontal="center" vertical="center"/>
    </xf>
    <xf numFmtId="0" fontId="14" fillId="3" borderId="0" xfId="2" applyFont="1" applyBorder="1" applyAlignment="1">
      <alignment horizontal="center" vertical="center" wrapText="1"/>
    </xf>
    <xf numFmtId="0" fontId="12" fillId="3" borderId="0" xfId="2" applyFont="1" applyBorder="1" applyAlignment="1">
      <alignment horizontal="center" vertical="center" wrapText="1"/>
    </xf>
    <xf numFmtId="0" fontId="5" fillId="3" borderId="0" xfId="2" applyFont="1" applyBorder="1" applyAlignment="1">
      <alignment horizontal="center" vertical="center" wrapText="1"/>
    </xf>
    <xf numFmtId="0" fontId="1" fillId="3" borderId="0" xfId="2" applyBorder="1" applyAlignment="1">
      <alignment wrapText="1"/>
    </xf>
    <xf numFmtId="3" fontId="5" fillId="3" borderId="0" xfId="2" applyNumberFormat="1" applyFont="1" applyBorder="1" applyAlignment="1">
      <alignment horizontal="center" vertical="center" wrapText="1"/>
    </xf>
    <xf numFmtId="3" fontId="33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1" fillId="3" borderId="15" xfId="2" applyFont="1" applyBorder="1" applyAlignment="1">
      <alignment horizontal="center" vertical="center" wrapText="1"/>
    </xf>
    <xf numFmtId="0" fontId="11" fillId="3" borderId="18" xfId="2" applyFont="1" applyBorder="1" applyAlignment="1">
      <alignment horizontal="center" vertical="center" wrapText="1"/>
    </xf>
    <xf numFmtId="0" fontId="11" fillId="3" borderId="16" xfId="2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32" fillId="0" borderId="19" xfId="18" applyFont="1" applyAlignment="1">
      <alignment horizontal="center" vertical="center"/>
    </xf>
    <xf numFmtId="0" fontId="25" fillId="11" borderId="0" xfId="0" applyFont="1" applyFill="1" applyBorder="1" applyAlignment="1">
      <alignment horizontal="center"/>
    </xf>
  </cellXfs>
  <cellStyles count="20">
    <cellStyle name="20% - Акцент1" xfId="2" builtinId="30"/>
    <cellStyle name="Excel Built-in Normal" xfId="4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 2" xfId="5"/>
    <cellStyle name="Денежный 2" xfId="7"/>
    <cellStyle name="Заголовок 1" xfId="18" builtinId="16"/>
    <cellStyle name="Контрольная ячейка" xfId="1" builtinId="23"/>
    <cellStyle name="Обычный" xfId="0" builtinId="0"/>
    <cellStyle name="Обычный 2" xfId="6"/>
    <cellStyle name="Обычный 2 2" xfId="3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Примечание" xfId="19" builtinId="10"/>
  </cellStyles>
  <dxfs count="25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font>
        <i/>
      </font>
      <numFmt numFmtId="0" formatCode="General"/>
      <alignment horizontal="center"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Таблица35" displayName="Таблица35" ref="A1:D203" totalsRowShown="0" headerRowDxfId="24">
  <autoFilter ref="A1:D203"/>
  <tableColumns count="4">
    <tableColumn id="2" name="№" dataDxfId="23"/>
    <tableColumn id="3" name="Обозначение " dataDxfId="22"/>
    <tableColumn id="11" name="24 Расход" dataDxfId="21"/>
    <tableColumn id="12" name="24 Доход" dataDxfId="2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id="7" name="Таблица252834567291011121314161718192021222436238" displayName="Таблица252834567291011121314161718192021222436238" ref="AW2:BB10" totalsRowShown="0" headerRowDxfId="19" tableBorderDxfId="18">
  <autoFilter ref="AW2:BB10"/>
  <tableColumns count="6">
    <tableColumn id="1" name="№п/п" dataDxfId="17"/>
    <tableColumn id="2" name="Дата" dataDxfId="16"/>
    <tableColumn id="3" name="Подрядчик" dataDxfId="15"/>
    <tableColumn id="4" name="Отправлено" dataDxfId="14"/>
    <tableColumn id="5" name="Коэфф" dataDxfId="13"/>
    <tableColumn id="6" name="Выдача" dataDxfId="1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1:D203"/>
  <sheetViews>
    <sheetView workbookViewId="0">
      <selection activeCell="B4" sqref="B4"/>
    </sheetView>
  </sheetViews>
  <sheetFormatPr defaultColWidth="8.85546875" defaultRowHeight="15" x14ac:dyDescent="0.25"/>
  <cols>
    <col min="1" max="1" width="3.85546875" customWidth="1"/>
    <col min="2" max="2" width="13.42578125" customWidth="1"/>
    <col min="3" max="3" width="13" bestFit="1" customWidth="1"/>
    <col min="4" max="4" width="14" bestFit="1" customWidth="1"/>
  </cols>
  <sheetData>
    <row r="1" spans="1:4" s="2" customFormat="1" ht="39" customHeight="1" thickBot="1" x14ac:dyDescent="0.3">
      <c r="A1" s="8" t="s">
        <v>0</v>
      </c>
      <c r="B1" s="2" t="s">
        <v>2</v>
      </c>
      <c r="C1" s="2" t="s">
        <v>119</v>
      </c>
      <c r="D1" s="2" t="s">
        <v>120</v>
      </c>
    </row>
    <row r="2" spans="1:4" s="2" customFormat="1" ht="39" customHeight="1" thickTop="1" x14ac:dyDescent="0.25">
      <c r="A2" s="3"/>
      <c r="B2" s="1"/>
      <c r="C2" s="15">
        <f>SUM(C3:C203)</f>
        <v>0</v>
      </c>
      <c r="D2" s="15">
        <f>SUM(D3:D203)</f>
        <v>0</v>
      </c>
    </row>
    <row r="3" spans="1:4" s="2" customFormat="1" ht="39" customHeight="1" x14ac:dyDescent="0.25">
      <c r="A3" s="12">
        <v>0</v>
      </c>
      <c r="B3" s="70" t="s">
        <v>52</v>
      </c>
      <c r="C3" s="15"/>
      <c r="D3" s="9"/>
    </row>
    <row r="4" spans="1:4" ht="15.75" customHeight="1" x14ac:dyDescent="0.25">
      <c r="A4" s="13">
        <v>1</v>
      </c>
      <c r="B4" s="70" t="s">
        <v>53</v>
      </c>
      <c r="C4" s="11"/>
      <c r="D4" s="10"/>
    </row>
    <row r="5" spans="1:4" ht="15.75" customHeight="1" x14ac:dyDescent="0.25">
      <c r="A5" s="12">
        <v>2</v>
      </c>
      <c r="B5" s="70" t="s">
        <v>55</v>
      </c>
      <c r="C5" s="11"/>
      <c r="D5" s="10"/>
    </row>
    <row r="6" spans="1:4" ht="15.75" x14ac:dyDescent="0.25">
      <c r="A6" s="13">
        <v>3</v>
      </c>
      <c r="B6" s="70" t="s">
        <v>54</v>
      </c>
      <c r="C6" s="11"/>
      <c r="D6" s="10"/>
    </row>
    <row r="7" spans="1:4" ht="15.75" x14ac:dyDescent="0.25">
      <c r="A7" s="12">
        <v>4</v>
      </c>
      <c r="B7" s="70" t="s">
        <v>56</v>
      </c>
      <c r="C7" s="11"/>
      <c r="D7" s="10"/>
    </row>
    <row r="8" spans="1:4" ht="15.75" x14ac:dyDescent="0.25">
      <c r="A8" s="13">
        <v>5</v>
      </c>
      <c r="B8" s="70" t="s">
        <v>24</v>
      </c>
      <c r="C8" s="11"/>
      <c r="D8" s="10"/>
    </row>
    <row r="9" spans="1:4" ht="15.75" x14ac:dyDescent="0.25">
      <c r="A9" s="12">
        <v>6</v>
      </c>
      <c r="B9" s="70" t="s">
        <v>57</v>
      </c>
      <c r="C9" s="11"/>
      <c r="D9" s="10"/>
    </row>
    <row r="10" spans="1:4" ht="15.75" x14ac:dyDescent="0.25">
      <c r="A10" s="13">
        <v>7</v>
      </c>
      <c r="B10" s="70" t="s">
        <v>58</v>
      </c>
      <c r="C10" s="11"/>
      <c r="D10" s="10"/>
    </row>
    <row r="11" spans="1:4" ht="15.75" x14ac:dyDescent="0.25">
      <c r="A11" s="12">
        <v>8</v>
      </c>
      <c r="B11" s="70" t="s">
        <v>59</v>
      </c>
      <c r="C11" s="11"/>
      <c r="D11" s="10"/>
    </row>
    <row r="12" spans="1:4" ht="15.75" x14ac:dyDescent="0.25">
      <c r="A12" s="13">
        <v>9</v>
      </c>
      <c r="B12" s="70" t="s">
        <v>60</v>
      </c>
      <c r="C12" s="11"/>
      <c r="D12" s="10"/>
    </row>
    <row r="13" spans="1:4" ht="15.75" x14ac:dyDescent="0.25">
      <c r="A13" s="12">
        <v>10</v>
      </c>
      <c r="B13" s="70" t="s">
        <v>61</v>
      </c>
      <c r="C13" s="11"/>
      <c r="D13" s="10"/>
    </row>
    <row r="14" spans="1:4" ht="15.75" x14ac:dyDescent="0.25">
      <c r="A14" s="13">
        <v>11</v>
      </c>
      <c r="B14" s="70" t="s">
        <v>62</v>
      </c>
      <c r="C14" s="11"/>
      <c r="D14" s="10"/>
    </row>
    <row r="15" spans="1:4" ht="15.75" x14ac:dyDescent="0.25">
      <c r="A15" s="12">
        <v>12</v>
      </c>
      <c r="B15" s="70" t="s">
        <v>63</v>
      </c>
      <c r="C15" s="11"/>
      <c r="D15" s="10"/>
    </row>
    <row r="16" spans="1:4" ht="15.75" x14ac:dyDescent="0.25">
      <c r="A16" s="13">
        <v>13</v>
      </c>
      <c r="B16" s="70" t="s">
        <v>64</v>
      </c>
      <c r="C16" s="11"/>
      <c r="D16" s="10"/>
    </row>
    <row r="17" spans="1:4" ht="15.75" x14ac:dyDescent="0.25">
      <c r="A17" s="12">
        <v>14</v>
      </c>
      <c r="B17" s="70" t="s">
        <v>65</v>
      </c>
      <c r="C17" s="11"/>
      <c r="D17" s="10"/>
    </row>
    <row r="18" spans="1:4" ht="15.75" x14ac:dyDescent="0.25">
      <c r="A18" s="13">
        <v>15</v>
      </c>
      <c r="B18" s="70" t="s">
        <v>66</v>
      </c>
      <c r="C18" s="11"/>
      <c r="D18" s="10"/>
    </row>
    <row r="19" spans="1:4" ht="15.75" x14ac:dyDescent="0.25">
      <c r="A19" s="12">
        <v>16</v>
      </c>
      <c r="B19" s="70" t="s">
        <v>67</v>
      </c>
      <c r="C19" s="11"/>
      <c r="D19" s="10"/>
    </row>
    <row r="20" spans="1:4" ht="15.75" x14ac:dyDescent="0.25">
      <c r="A20" s="14">
        <v>17</v>
      </c>
      <c r="B20" s="70" t="s">
        <v>68</v>
      </c>
      <c r="C20" s="11"/>
      <c r="D20" s="10"/>
    </row>
    <row r="21" spans="1:4" ht="15.75" x14ac:dyDescent="0.25">
      <c r="A21" s="12">
        <v>18</v>
      </c>
      <c r="B21" s="70" t="s">
        <v>69</v>
      </c>
      <c r="C21" s="11"/>
      <c r="D21" s="10"/>
    </row>
    <row r="22" spans="1:4" ht="15.75" x14ac:dyDescent="0.25">
      <c r="A22" s="14">
        <v>19</v>
      </c>
      <c r="B22" s="70" t="s">
        <v>70</v>
      </c>
      <c r="C22" s="11"/>
      <c r="D22" s="10"/>
    </row>
    <row r="23" spans="1:4" ht="15.75" x14ac:dyDescent="0.25">
      <c r="A23" s="12">
        <v>20</v>
      </c>
      <c r="B23" s="70" t="s">
        <v>71</v>
      </c>
      <c r="C23" s="11"/>
      <c r="D23" s="10"/>
    </row>
    <row r="24" spans="1:4" ht="15.75" x14ac:dyDescent="0.25">
      <c r="A24" s="14">
        <v>21</v>
      </c>
      <c r="B24" s="70" t="s">
        <v>72</v>
      </c>
      <c r="C24" s="11"/>
      <c r="D24" s="10"/>
    </row>
    <row r="25" spans="1:4" ht="15.75" x14ac:dyDescent="0.25">
      <c r="A25" s="12">
        <v>22</v>
      </c>
      <c r="B25" s="70" t="s">
        <v>73</v>
      </c>
      <c r="C25" s="11"/>
      <c r="D25" s="10"/>
    </row>
    <row r="26" spans="1:4" ht="15.75" x14ac:dyDescent="0.25">
      <c r="A26" s="14">
        <v>23</v>
      </c>
      <c r="B26" s="70" t="s">
        <v>21</v>
      </c>
      <c r="C26" s="11"/>
      <c r="D26" s="10"/>
    </row>
    <row r="27" spans="1:4" ht="15.75" x14ac:dyDescent="0.25">
      <c r="A27" s="12">
        <v>24</v>
      </c>
      <c r="B27" s="70" t="s">
        <v>74</v>
      </c>
      <c r="C27" s="11"/>
      <c r="D27" s="10"/>
    </row>
    <row r="28" spans="1:4" ht="15.75" x14ac:dyDescent="0.25">
      <c r="A28" s="14">
        <v>25</v>
      </c>
      <c r="B28" s="70" t="s">
        <v>75</v>
      </c>
      <c r="C28" s="11"/>
      <c r="D28" s="10"/>
    </row>
    <row r="29" spans="1:4" ht="15.75" x14ac:dyDescent="0.25">
      <c r="A29" s="12">
        <v>26</v>
      </c>
      <c r="B29" s="70" t="s">
        <v>76</v>
      </c>
      <c r="C29" s="11"/>
      <c r="D29" s="10"/>
    </row>
    <row r="30" spans="1:4" ht="15.75" x14ac:dyDescent="0.25">
      <c r="A30" s="14">
        <v>27</v>
      </c>
      <c r="B30" s="70" t="s">
        <v>77</v>
      </c>
      <c r="C30" s="11"/>
      <c r="D30" s="10"/>
    </row>
    <row r="31" spans="1:4" ht="15.75" x14ac:dyDescent="0.25">
      <c r="A31" s="12">
        <v>28</v>
      </c>
      <c r="B31" s="70" t="s">
        <v>78</v>
      </c>
      <c r="C31" s="11"/>
      <c r="D31" s="10"/>
    </row>
    <row r="32" spans="1:4" ht="15.75" x14ac:dyDescent="0.25">
      <c r="A32" s="14">
        <v>29</v>
      </c>
      <c r="B32" s="70" t="s">
        <v>79</v>
      </c>
      <c r="C32" s="11"/>
      <c r="D32" s="10"/>
    </row>
    <row r="33" spans="1:4" ht="15.75" x14ac:dyDescent="0.25">
      <c r="A33" s="12">
        <v>30</v>
      </c>
      <c r="B33" s="70" t="s">
        <v>80</v>
      </c>
      <c r="C33" s="11"/>
      <c r="D33" s="10"/>
    </row>
    <row r="34" spans="1:4" ht="15.75" x14ac:dyDescent="0.25">
      <c r="A34" s="14">
        <v>31</v>
      </c>
      <c r="B34" s="70" t="s">
        <v>81</v>
      </c>
      <c r="C34" s="11"/>
      <c r="D34" s="10"/>
    </row>
    <row r="35" spans="1:4" ht="15.75" x14ac:dyDescent="0.25">
      <c r="A35" s="12">
        <v>32</v>
      </c>
      <c r="B35" s="70" t="s">
        <v>82</v>
      </c>
      <c r="C35" s="11"/>
      <c r="D35" s="10"/>
    </row>
    <row r="36" spans="1:4" ht="15.75" x14ac:dyDescent="0.25">
      <c r="A36" s="14">
        <v>33</v>
      </c>
      <c r="B36" s="70" t="s">
        <v>83</v>
      </c>
      <c r="C36" s="11"/>
      <c r="D36" s="10"/>
    </row>
    <row r="37" spans="1:4" ht="15.75" x14ac:dyDescent="0.25">
      <c r="A37" s="12">
        <v>34</v>
      </c>
      <c r="B37" s="70" t="s">
        <v>84</v>
      </c>
      <c r="C37" s="11"/>
      <c r="D37" s="10"/>
    </row>
    <row r="38" spans="1:4" ht="15.75" x14ac:dyDescent="0.25">
      <c r="A38" s="14">
        <v>35</v>
      </c>
      <c r="B38" s="70" t="s">
        <v>85</v>
      </c>
      <c r="C38" s="11"/>
      <c r="D38" s="10"/>
    </row>
    <row r="39" spans="1:4" ht="15.75" x14ac:dyDescent="0.25">
      <c r="A39" s="12">
        <v>36</v>
      </c>
      <c r="B39" s="70" t="s">
        <v>86</v>
      </c>
      <c r="C39" s="11"/>
      <c r="D39" s="10"/>
    </row>
    <row r="40" spans="1:4" ht="15.75" x14ac:dyDescent="0.25">
      <c r="A40" s="14">
        <v>37</v>
      </c>
      <c r="B40" s="70" t="s">
        <v>87</v>
      </c>
      <c r="C40" s="11"/>
      <c r="D40" s="10"/>
    </row>
    <row r="41" spans="1:4" ht="15.75" x14ac:dyDescent="0.25">
      <c r="A41" s="12">
        <v>38</v>
      </c>
      <c r="B41" s="70" t="s">
        <v>88</v>
      </c>
      <c r="C41" s="11"/>
      <c r="D41" s="10"/>
    </row>
    <row r="42" spans="1:4" ht="15.75" x14ac:dyDescent="0.25">
      <c r="A42" s="7">
        <v>39</v>
      </c>
      <c r="B42" s="70" t="s">
        <v>89</v>
      </c>
      <c r="C42" s="11"/>
      <c r="D42" s="10"/>
    </row>
    <row r="43" spans="1:4" ht="15.75" x14ac:dyDescent="0.25">
      <c r="A43" s="7">
        <v>40</v>
      </c>
      <c r="B43" s="70" t="s">
        <v>90</v>
      </c>
      <c r="C43" s="11"/>
      <c r="D43" s="10"/>
    </row>
    <row r="44" spans="1:4" ht="15.75" x14ac:dyDescent="0.25">
      <c r="A44" s="7">
        <v>41</v>
      </c>
      <c r="B44" s="70" t="s">
        <v>91</v>
      </c>
      <c r="C44" s="11"/>
      <c r="D44" s="10"/>
    </row>
    <row r="45" spans="1:4" ht="15.75" x14ac:dyDescent="0.25">
      <c r="A45" s="7">
        <v>42</v>
      </c>
      <c r="B45" s="70" t="s">
        <v>92</v>
      </c>
      <c r="C45" s="11"/>
      <c r="D45" s="10"/>
    </row>
    <row r="46" spans="1:4" ht="15.75" x14ac:dyDescent="0.25">
      <c r="A46" s="7">
        <v>43</v>
      </c>
      <c r="B46" s="70" t="s">
        <v>93</v>
      </c>
      <c r="C46" s="11"/>
      <c r="D46" s="10"/>
    </row>
    <row r="47" spans="1:4" ht="15.75" x14ac:dyDescent="0.25">
      <c r="A47" s="7">
        <v>44</v>
      </c>
      <c r="B47" s="70" t="s">
        <v>94</v>
      </c>
      <c r="C47" s="11"/>
      <c r="D47" s="10"/>
    </row>
    <row r="48" spans="1:4" ht="15.75" x14ac:dyDescent="0.25">
      <c r="A48" s="7">
        <v>45</v>
      </c>
      <c r="B48" s="70" t="s">
        <v>95</v>
      </c>
      <c r="C48" s="11"/>
      <c r="D48" s="10"/>
    </row>
    <row r="49" spans="1:4" ht="15.75" x14ac:dyDescent="0.25">
      <c r="A49" s="7">
        <v>46</v>
      </c>
      <c r="B49" s="70" t="s">
        <v>96</v>
      </c>
      <c r="C49" s="11"/>
      <c r="D49" s="10"/>
    </row>
    <row r="50" spans="1:4" ht="15.75" x14ac:dyDescent="0.25">
      <c r="A50" s="7">
        <v>47</v>
      </c>
      <c r="B50" s="70" t="s">
        <v>97</v>
      </c>
      <c r="C50" s="11"/>
      <c r="D50" s="10"/>
    </row>
    <row r="51" spans="1:4" ht="15.75" x14ac:dyDescent="0.25">
      <c r="A51" s="7">
        <v>48</v>
      </c>
      <c r="B51" s="70" t="s">
        <v>98</v>
      </c>
      <c r="C51" s="11"/>
      <c r="D51" s="10"/>
    </row>
    <row r="52" spans="1:4" ht="15.75" x14ac:dyDescent="0.25">
      <c r="A52" s="7">
        <v>49</v>
      </c>
      <c r="B52" s="70" t="s">
        <v>23</v>
      </c>
      <c r="C52" s="11"/>
      <c r="D52" s="10"/>
    </row>
    <row r="53" spans="1:4" ht="15.75" x14ac:dyDescent="0.25">
      <c r="A53" s="7">
        <v>50</v>
      </c>
      <c r="B53" s="70" t="s">
        <v>99</v>
      </c>
      <c r="C53" s="11"/>
      <c r="D53" s="10"/>
    </row>
    <row r="54" spans="1:4" ht="15.75" x14ac:dyDescent="0.25">
      <c r="A54" s="7">
        <v>51</v>
      </c>
      <c r="B54" s="70" t="s">
        <v>105</v>
      </c>
      <c r="C54" s="11"/>
      <c r="D54" s="10"/>
    </row>
    <row r="55" spans="1:4" ht="15.75" x14ac:dyDescent="0.25">
      <c r="A55" s="7">
        <v>52</v>
      </c>
      <c r="B55" s="70" t="s">
        <v>106</v>
      </c>
      <c r="C55" s="11"/>
      <c r="D55" s="10"/>
    </row>
    <row r="56" spans="1:4" ht="15.75" x14ac:dyDescent="0.25">
      <c r="A56" s="7">
        <v>53</v>
      </c>
      <c r="B56" s="70" t="s">
        <v>107</v>
      </c>
      <c r="C56" s="11"/>
      <c r="D56" s="10"/>
    </row>
    <row r="57" spans="1:4" ht="15.75" x14ac:dyDescent="0.25">
      <c r="A57" s="7">
        <v>54</v>
      </c>
      <c r="B57" s="70" t="s">
        <v>108</v>
      </c>
      <c r="C57" s="11"/>
      <c r="D57" s="10"/>
    </row>
    <row r="58" spans="1:4" ht="15.75" x14ac:dyDescent="0.25">
      <c r="A58" s="7">
        <v>55</v>
      </c>
      <c r="B58" s="70" t="s">
        <v>109</v>
      </c>
      <c r="C58" s="11"/>
      <c r="D58" s="10"/>
    </row>
    <row r="59" spans="1:4" ht="15.75" x14ac:dyDescent="0.25">
      <c r="A59" s="7">
        <v>56</v>
      </c>
      <c r="B59" s="70" t="s">
        <v>110</v>
      </c>
      <c r="C59" s="11"/>
      <c r="D59" s="10"/>
    </row>
    <row r="60" spans="1:4" ht="15.75" x14ac:dyDescent="0.25">
      <c r="A60" s="7">
        <v>57</v>
      </c>
      <c r="B60" s="70" t="s">
        <v>111</v>
      </c>
      <c r="C60" s="11"/>
      <c r="D60" s="10"/>
    </row>
    <row r="61" spans="1:4" ht="15.75" x14ac:dyDescent="0.25">
      <c r="A61" s="7">
        <v>58</v>
      </c>
      <c r="B61" s="70" t="s">
        <v>112</v>
      </c>
      <c r="C61" s="11"/>
      <c r="D61" s="10"/>
    </row>
    <row r="62" spans="1:4" ht="15.75" x14ac:dyDescent="0.25">
      <c r="A62" s="7">
        <v>59</v>
      </c>
      <c r="B62" s="70" t="s">
        <v>113</v>
      </c>
      <c r="C62" s="11"/>
      <c r="D62" s="10"/>
    </row>
    <row r="63" spans="1:4" ht="15.75" x14ac:dyDescent="0.25">
      <c r="A63" s="7">
        <v>60</v>
      </c>
      <c r="B63" s="70" t="s">
        <v>114</v>
      </c>
      <c r="C63" s="11"/>
      <c r="D63" s="10"/>
    </row>
    <row r="64" spans="1:4" ht="15.75" x14ac:dyDescent="0.25">
      <c r="A64" s="7">
        <v>61</v>
      </c>
      <c r="B64" s="70" t="s">
        <v>115</v>
      </c>
      <c r="C64" s="11"/>
      <c r="D64" s="10"/>
    </row>
    <row r="65" spans="1:4" ht="15.75" x14ac:dyDescent="0.25">
      <c r="A65" s="7">
        <v>62</v>
      </c>
      <c r="B65" s="70" t="s">
        <v>116</v>
      </c>
      <c r="C65" s="11"/>
      <c r="D65" s="10"/>
    </row>
    <row r="66" spans="1:4" ht="15.75" x14ac:dyDescent="0.25">
      <c r="A66" s="7">
        <v>63</v>
      </c>
      <c r="B66" s="70"/>
      <c r="C66" s="11"/>
      <c r="D66" s="10"/>
    </row>
    <row r="67" spans="1:4" ht="15.75" x14ac:dyDescent="0.25">
      <c r="A67" s="7">
        <v>64</v>
      </c>
      <c r="B67" s="70"/>
      <c r="C67" s="11"/>
      <c r="D67" s="10"/>
    </row>
    <row r="68" spans="1:4" ht="15.75" x14ac:dyDescent="0.25">
      <c r="A68" s="7">
        <v>65</v>
      </c>
      <c r="B68" s="70"/>
      <c r="C68" s="11"/>
      <c r="D68" s="10"/>
    </row>
    <row r="69" spans="1:4" ht="15.75" x14ac:dyDescent="0.25">
      <c r="A69" s="7">
        <v>66</v>
      </c>
      <c r="B69" s="70"/>
      <c r="C69" s="11"/>
      <c r="D69" s="10"/>
    </row>
    <row r="70" spans="1:4" ht="15.75" x14ac:dyDescent="0.25">
      <c r="A70" s="7">
        <v>67</v>
      </c>
      <c r="B70" s="70"/>
      <c r="C70" s="11"/>
      <c r="D70" s="10"/>
    </row>
    <row r="71" spans="1:4" ht="15.75" x14ac:dyDescent="0.25">
      <c r="A71" s="7">
        <v>68</v>
      </c>
      <c r="B71" s="70"/>
      <c r="C71" s="11"/>
      <c r="D71" s="10"/>
    </row>
    <row r="72" spans="1:4" ht="15.75" x14ac:dyDescent="0.25">
      <c r="A72" s="7">
        <v>69</v>
      </c>
      <c r="B72" s="70"/>
      <c r="C72" s="11"/>
      <c r="D72" s="10"/>
    </row>
    <row r="73" spans="1:4" ht="15.75" x14ac:dyDescent="0.25">
      <c r="A73" s="7">
        <v>70</v>
      </c>
      <c r="B73" s="70"/>
      <c r="C73" s="11"/>
      <c r="D73" s="10"/>
    </row>
    <row r="74" spans="1:4" ht="15.75" x14ac:dyDescent="0.25">
      <c r="A74" s="7">
        <v>71</v>
      </c>
      <c r="B74" s="70"/>
      <c r="C74" s="11"/>
      <c r="D74" s="10"/>
    </row>
    <row r="75" spans="1:4" ht="15.75" x14ac:dyDescent="0.25">
      <c r="A75" s="7">
        <v>72</v>
      </c>
      <c r="B75" s="70"/>
      <c r="C75" s="11"/>
      <c r="D75" s="10"/>
    </row>
    <row r="76" spans="1:4" ht="15.75" x14ac:dyDescent="0.25">
      <c r="A76" s="7">
        <v>73</v>
      </c>
      <c r="B76" s="70"/>
      <c r="C76" s="11"/>
      <c r="D76" s="10"/>
    </row>
    <row r="77" spans="1:4" ht="15.75" x14ac:dyDescent="0.25">
      <c r="A77" s="7">
        <v>74</v>
      </c>
      <c r="B77" s="70"/>
      <c r="C77" s="11"/>
      <c r="D77" s="10"/>
    </row>
    <row r="78" spans="1:4" ht="15.75" x14ac:dyDescent="0.25">
      <c r="A78" s="7">
        <v>75</v>
      </c>
      <c r="B78" s="70"/>
      <c r="C78" s="11"/>
      <c r="D78" s="10"/>
    </row>
    <row r="79" spans="1:4" ht="15.75" x14ac:dyDescent="0.25">
      <c r="A79" s="7">
        <v>76</v>
      </c>
      <c r="B79" s="70"/>
      <c r="C79" s="11"/>
      <c r="D79" s="10"/>
    </row>
    <row r="80" spans="1:4" ht="15.75" x14ac:dyDescent="0.25">
      <c r="A80" s="7">
        <v>77</v>
      </c>
      <c r="B80" s="70"/>
      <c r="C80" s="11"/>
      <c r="D80" s="10"/>
    </row>
    <row r="81" spans="1:4" ht="15.75" x14ac:dyDescent="0.25">
      <c r="A81" s="7">
        <v>78</v>
      </c>
      <c r="B81" s="70"/>
      <c r="C81" s="11"/>
      <c r="D81" s="10"/>
    </row>
    <row r="82" spans="1:4" ht="15.75" x14ac:dyDescent="0.25">
      <c r="A82" s="7">
        <v>79</v>
      </c>
      <c r="B82" s="70"/>
      <c r="C82" s="11"/>
      <c r="D82" s="10"/>
    </row>
    <row r="83" spans="1:4" ht="15.75" x14ac:dyDescent="0.25">
      <c r="A83" s="7">
        <v>80</v>
      </c>
      <c r="B83" s="70"/>
      <c r="C83" s="11"/>
      <c r="D83" s="10"/>
    </row>
    <row r="84" spans="1:4" ht="15.75" x14ac:dyDescent="0.25">
      <c r="A84" s="7">
        <v>81</v>
      </c>
      <c r="B84" s="70"/>
      <c r="C84" s="11"/>
      <c r="D84" s="10"/>
    </row>
    <row r="85" spans="1:4" ht="15.75" x14ac:dyDescent="0.25">
      <c r="A85" s="7">
        <v>82</v>
      </c>
      <c r="B85" s="70"/>
      <c r="C85" s="11"/>
      <c r="D85" s="10"/>
    </row>
    <row r="86" spans="1:4" ht="15.75" x14ac:dyDescent="0.25">
      <c r="A86" s="7">
        <v>83</v>
      </c>
      <c r="B86" s="70"/>
      <c r="C86" s="11"/>
      <c r="D86" s="10"/>
    </row>
    <row r="87" spans="1:4" ht="15.75" x14ac:dyDescent="0.25">
      <c r="A87" s="7">
        <v>84</v>
      </c>
      <c r="B87" s="70"/>
      <c r="C87" s="11"/>
      <c r="D87" s="10"/>
    </row>
    <row r="88" spans="1:4" ht="15.75" x14ac:dyDescent="0.25">
      <c r="A88" s="7">
        <v>85</v>
      </c>
      <c r="B88" s="70"/>
      <c r="C88" s="11"/>
      <c r="D88" s="10"/>
    </row>
    <row r="89" spans="1:4" ht="15.75" x14ac:dyDescent="0.25">
      <c r="A89" s="7">
        <v>86</v>
      </c>
      <c r="B89" s="70"/>
      <c r="C89" s="11"/>
      <c r="D89" s="10"/>
    </row>
    <row r="90" spans="1:4" ht="15.75" x14ac:dyDescent="0.25">
      <c r="A90" s="7">
        <v>87</v>
      </c>
      <c r="B90" s="70"/>
      <c r="C90" s="11"/>
      <c r="D90" s="10"/>
    </row>
    <row r="91" spans="1:4" ht="15.75" x14ac:dyDescent="0.25">
      <c r="A91" s="7">
        <v>88</v>
      </c>
      <c r="B91" s="70"/>
      <c r="C91" s="11"/>
      <c r="D91" s="10"/>
    </row>
    <row r="92" spans="1:4" ht="15.75" x14ac:dyDescent="0.25">
      <c r="A92" s="7">
        <v>89</v>
      </c>
      <c r="B92" s="70"/>
      <c r="C92" s="11"/>
      <c r="D92" s="10"/>
    </row>
    <row r="93" spans="1:4" ht="15.75" x14ac:dyDescent="0.25">
      <c r="A93" s="7">
        <v>90</v>
      </c>
      <c r="B93" s="70"/>
      <c r="C93" s="11"/>
      <c r="D93" s="10"/>
    </row>
    <row r="94" spans="1:4" ht="15.75" x14ac:dyDescent="0.25">
      <c r="A94" s="7">
        <v>91</v>
      </c>
      <c r="B94" s="70"/>
      <c r="C94" s="11"/>
      <c r="D94" s="10"/>
    </row>
    <row r="95" spans="1:4" ht="15.75" x14ac:dyDescent="0.25">
      <c r="A95" s="7">
        <v>92</v>
      </c>
      <c r="B95" s="70"/>
      <c r="C95" s="11"/>
      <c r="D95" s="10"/>
    </row>
    <row r="96" spans="1:4" ht="15.75" x14ac:dyDescent="0.25">
      <c r="A96" s="7">
        <v>93</v>
      </c>
      <c r="B96" s="70"/>
      <c r="C96" s="11"/>
      <c r="D96" s="10"/>
    </row>
    <row r="97" spans="1:4" ht="15.75" x14ac:dyDescent="0.25">
      <c r="A97" s="7">
        <v>94</v>
      </c>
      <c r="B97" s="70"/>
      <c r="C97" s="11"/>
      <c r="D97" s="10"/>
    </row>
    <row r="98" spans="1:4" ht="15.75" x14ac:dyDescent="0.25">
      <c r="A98" s="7">
        <v>95</v>
      </c>
      <c r="B98" s="70"/>
      <c r="C98" s="11"/>
      <c r="D98" s="10"/>
    </row>
    <row r="99" spans="1:4" ht="15.75" x14ac:dyDescent="0.25">
      <c r="A99" s="7">
        <v>96</v>
      </c>
      <c r="B99" s="70"/>
      <c r="C99" s="11"/>
      <c r="D99" s="10"/>
    </row>
    <row r="100" spans="1:4" ht="15.75" x14ac:dyDescent="0.25">
      <c r="A100" s="7">
        <v>97</v>
      </c>
      <c r="B100" s="70"/>
      <c r="C100" s="11"/>
      <c r="D100" s="10"/>
    </row>
    <row r="101" spans="1:4" ht="15.75" x14ac:dyDescent="0.25">
      <c r="A101" s="7">
        <v>98</v>
      </c>
      <c r="B101" s="70"/>
      <c r="C101" s="75"/>
      <c r="D101" s="10"/>
    </row>
    <row r="102" spans="1:4" ht="15.75" x14ac:dyDescent="0.25">
      <c r="A102" s="7">
        <v>99</v>
      </c>
      <c r="B102" s="70"/>
      <c r="C102" s="75"/>
      <c r="D102" s="10"/>
    </row>
    <row r="103" spans="1:4" ht="15.75" x14ac:dyDescent="0.25">
      <c r="A103" s="7">
        <v>100</v>
      </c>
      <c r="B103" s="70"/>
      <c r="C103" s="75"/>
      <c r="D103" s="10"/>
    </row>
    <row r="104" spans="1:4" ht="15.75" x14ac:dyDescent="0.25">
      <c r="A104" s="7">
        <v>101</v>
      </c>
      <c r="B104" s="70"/>
      <c r="C104" s="11"/>
      <c r="D104" s="10"/>
    </row>
    <row r="105" spans="1:4" ht="15.75" x14ac:dyDescent="0.25">
      <c r="A105" s="7">
        <v>102</v>
      </c>
      <c r="B105" s="70"/>
      <c r="C105" s="11"/>
      <c r="D105" s="10"/>
    </row>
    <row r="106" spans="1:4" ht="15.75" x14ac:dyDescent="0.25">
      <c r="A106" s="7">
        <v>103</v>
      </c>
      <c r="B106" s="70"/>
      <c r="C106" s="11"/>
      <c r="D106" s="10"/>
    </row>
    <row r="107" spans="1:4" ht="15.75" x14ac:dyDescent="0.25">
      <c r="A107" s="7">
        <v>104</v>
      </c>
      <c r="B107" s="70"/>
      <c r="C107" s="11"/>
      <c r="D107" s="10"/>
    </row>
    <row r="108" spans="1:4" ht="15.75" x14ac:dyDescent="0.25">
      <c r="A108" s="7">
        <v>105</v>
      </c>
      <c r="B108" s="70"/>
      <c r="C108" s="11"/>
      <c r="D108" s="10"/>
    </row>
    <row r="109" spans="1:4" ht="15.75" x14ac:dyDescent="0.25">
      <c r="A109" s="7">
        <v>106</v>
      </c>
      <c r="B109" s="70"/>
      <c r="C109" s="11"/>
      <c r="D109" s="10"/>
    </row>
    <row r="110" spans="1:4" ht="15.75" x14ac:dyDescent="0.25">
      <c r="A110" s="7">
        <v>107</v>
      </c>
      <c r="B110" s="70"/>
      <c r="C110" s="11"/>
      <c r="D110" s="10"/>
    </row>
    <row r="111" spans="1:4" ht="15.75" x14ac:dyDescent="0.25">
      <c r="A111" s="7">
        <v>108</v>
      </c>
      <c r="B111" s="70"/>
      <c r="C111" s="11"/>
      <c r="D111" s="10"/>
    </row>
    <row r="112" spans="1:4" ht="15.75" x14ac:dyDescent="0.25">
      <c r="A112" s="7">
        <v>109</v>
      </c>
      <c r="B112" s="70"/>
      <c r="C112" s="11"/>
      <c r="D112" s="10"/>
    </row>
    <row r="113" spans="1:4" ht="15.75" x14ac:dyDescent="0.25">
      <c r="A113" s="7">
        <v>110</v>
      </c>
      <c r="B113" s="70"/>
      <c r="C113" s="11"/>
      <c r="D113" s="10"/>
    </row>
    <row r="114" spans="1:4" ht="15.75" x14ac:dyDescent="0.25">
      <c r="A114" s="7">
        <v>111</v>
      </c>
      <c r="B114" s="70"/>
      <c r="C114" s="11"/>
      <c r="D114" s="10"/>
    </row>
    <row r="115" spans="1:4" ht="15.75" x14ac:dyDescent="0.25">
      <c r="A115" s="7">
        <v>112</v>
      </c>
      <c r="B115" s="70"/>
      <c r="C115" s="11"/>
      <c r="D115" s="10"/>
    </row>
    <row r="116" spans="1:4" ht="15.75" x14ac:dyDescent="0.25">
      <c r="A116" s="7">
        <v>113</v>
      </c>
      <c r="B116" s="42"/>
      <c r="C116" s="85"/>
      <c r="D116" s="86"/>
    </row>
    <row r="117" spans="1:4" ht="15.75" x14ac:dyDescent="0.25">
      <c r="A117" s="7">
        <v>114</v>
      </c>
      <c r="B117" s="42"/>
      <c r="C117" s="85"/>
      <c r="D117" s="86"/>
    </row>
    <row r="118" spans="1:4" ht="15.75" x14ac:dyDescent="0.25">
      <c r="A118" s="7">
        <v>115</v>
      </c>
      <c r="B118" s="42"/>
      <c r="C118" s="85"/>
      <c r="D118" s="86"/>
    </row>
    <row r="119" spans="1:4" ht="15.75" x14ac:dyDescent="0.25">
      <c r="A119" s="7">
        <v>116</v>
      </c>
      <c r="B119" s="42"/>
      <c r="C119" s="85"/>
      <c r="D119" s="86"/>
    </row>
    <row r="120" spans="1:4" ht="15.75" x14ac:dyDescent="0.25">
      <c r="A120" s="7">
        <v>117</v>
      </c>
      <c r="B120" s="42"/>
      <c r="C120" s="85"/>
      <c r="D120" s="86"/>
    </row>
    <row r="121" spans="1:4" ht="15.75" x14ac:dyDescent="0.25">
      <c r="A121" s="7">
        <v>118</v>
      </c>
      <c r="B121" s="42"/>
      <c r="C121" s="85"/>
      <c r="D121" s="86"/>
    </row>
    <row r="122" spans="1:4" ht="15.75" x14ac:dyDescent="0.25">
      <c r="A122" s="7">
        <v>119</v>
      </c>
      <c r="B122" s="42"/>
      <c r="C122" s="85"/>
      <c r="D122" s="86"/>
    </row>
    <row r="123" spans="1:4" ht="15.75" x14ac:dyDescent="0.25">
      <c r="A123" s="7">
        <v>120</v>
      </c>
      <c r="B123" s="42"/>
      <c r="C123" s="85"/>
      <c r="D123" s="86"/>
    </row>
    <row r="124" spans="1:4" ht="15.75" x14ac:dyDescent="0.25">
      <c r="A124" s="7">
        <v>121</v>
      </c>
      <c r="B124" s="42"/>
      <c r="C124" s="85"/>
      <c r="D124" s="86"/>
    </row>
    <row r="125" spans="1:4" ht="15.75" x14ac:dyDescent="0.25">
      <c r="A125" s="7">
        <v>122</v>
      </c>
      <c r="B125" s="42"/>
      <c r="C125" s="85"/>
      <c r="D125" s="86"/>
    </row>
    <row r="126" spans="1:4" ht="15.75" x14ac:dyDescent="0.25">
      <c r="A126" s="7">
        <v>123</v>
      </c>
      <c r="B126" s="42"/>
      <c r="C126" s="85"/>
      <c r="D126" s="86"/>
    </row>
    <row r="127" spans="1:4" ht="15.75" x14ac:dyDescent="0.25">
      <c r="A127" s="7">
        <v>124</v>
      </c>
      <c r="B127" s="42"/>
      <c r="C127" s="85"/>
      <c r="D127" s="86"/>
    </row>
    <row r="128" spans="1:4" ht="15.75" x14ac:dyDescent="0.25">
      <c r="A128" s="7">
        <v>125</v>
      </c>
      <c r="B128" s="42"/>
      <c r="C128" s="85"/>
      <c r="D128" s="86"/>
    </row>
    <row r="129" spans="1:4" ht="15.75" x14ac:dyDescent="0.25">
      <c r="A129" s="7">
        <v>126</v>
      </c>
      <c r="B129" s="42"/>
      <c r="C129" s="85"/>
      <c r="D129" s="86"/>
    </row>
    <row r="130" spans="1:4" ht="15.75" x14ac:dyDescent="0.25">
      <c r="A130" s="7">
        <v>127</v>
      </c>
      <c r="B130" s="42"/>
      <c r="C130" s="85"/>
      <c r="D130" s="86"/>
    </row>
    <row r="131" spans="1:4" ht="15.75" x14ac:dyDescent="0.25">
      <c r="A131" s="7">
        <v>128</v>
      </c>
      <c r="B131" s="42"/>
      <c r="C131" s="85"/>
      <c r="D131" s="86"/>
    </row>
    <row r="132" spans="1:4" ht="15.75" x14ac:dyDescent="0.25">
      <c r="A132" s="7">
        <v>129</v>
      </c>
      <c r="B132" s="42"/>
      <c r="C132" s="85"/>
      <c r="D132" s="86"/>
    </row>
    <row r="133" spans="1:4" ht="15.75" x14ac:dyDescent="0.25">
      <c r="A133" s="7">
        <v>130</v>
      </c>
      <c r="B133" s="42"/>
      <c r="C133" s="85"/>
      <c r="D133" s="86"/>
    </row>
    <row r="134" spans="1:4" ht="15.75" x14ac:dyDescent="0.25">
      <c r="A134" s="7">
        <v>131</v>
      </c>
      <c r="B134" s="42"/>
      <c r="C134" s="85"/>
      <c r="D134" s="86"/>
    </row>
    <row r="135" spans="1:4" ht="15.75" x14ac:dyDescent="0.25">
      <c r="A135" s="7">
        <v>132</v>
      </c>
      <c r="B135" s="42"/>
      <c r="C135" s="85"/>
      <c r="D135" s="86"/>
    </row>
    <row r="136" spans="1:4" ht="15.75" x14ac:dyDescent="0.25">
      <c r="A136" s="7">
        <v>133</v>
      </c>
      <c r="B136" s="42"/>
      <c r="C136" s="85"/>
      <c r="D136" s="86"/>
    </row>
    <row r="137" spans="1:4" ht="15.75" x14ac:dyDescent="0.25">
      <c r="A137" s="7">
        <v>134</v>
      </c>
      <c r="B137" s="42"/>
      <c r="C137" s="85"/>
      <c r="D137" s="86"/>
    </row>
    <row r="138" spans="1:4" ht="15.75" x14ac:dyDescent="0.25">
      <c r="A138" s="7">
        <v>135</v>
      </c>
      <c r="B138" s="42"/>
      <c r="C138" s="85"/>
      <c r="D138" s="86"/>
    </row>
    <row r="139" spans="1:4" ht="15.75" x14ac:dyDescent="0.25">
      <c r="A139" s="7">
        <v>136</v>
      </c>
      <c r="B139" s="42"/>
      <c r="C139" s="85"/>
      <c r="D139" s="86"/>
    </row>
    <row r="140" spans="1:4" ht="15.75" x14ac:dyDescent="0.25">
      <c r="A140" s="7">
        <v>137</v>
      </c>
      <c r="B140" s="42"/>
      <c r="C140" s="85"/>
      <c r="D140" s="86"/>
    </row>
    <row r="141" spans="1:4" ht="15.75" x14ac:dyDescent="0.25">
      <c r="A141" s="7">
        <v>138</v>
      </c>
      <c r="B141" s="42"/>
      <c r="C141" s="85"/>
      <c r="D141" s="86"/>
    </row>
    <row r="142" spans="1:4" ht="15.75" x14ac:dyDescent="0.25">
      <c r="A142" s="7">
        <v>139</v>
      </c>
      <c r="B142" s="42"/>
      <c r="C142" s="85"/>
      <c r="D142" s="86"/>
    </row>
    <row r="143" spans="1:4" ht="15.75" x14ac:dyDescent="0.25">
      <c r="A143" s="7">
        <v>140</v>
      </c>
      <c r="B143" s="42"/>
      <c r="C143" s="85"/>
      <c r="D143" s="86"/>
    </row>
    <row r="144" spans="1:4" ht="15.75" x14ac:dyDescent="0.25">
      <c r="A144" s="7">
        <v>141</v>
      </c>
      <c r="B144" s="42"/>
      <c r="C144" s="85"/>
      <c r="D144" s="86"/>
    </row>
    <row r="145" spans="1:4" ht="15.75" x14ac:dyDescent="0.25">
      <c r="A145" s="7">
        <v>142</v>
      </c>
      <c r="B145" s="42"/>
      <c r="C145" s="85"/>
      <c r="D145" s="86"/>
    </row>
    <row r="146" spans="1:4" ht="15.75" x14ac:dyDescent="0.25">
      <c r="A146" s="7">
        <v>143</v>
      </c>
      <c r="B146" s="42"/>
      <c r="C146" s="85"/>
      <c r="D146" s="86"/>
    </row>
    <row r="147" spans="1:4" ht="15.75" x14ac:dyDescent="0.25">
      <c r="A147" s="7">
        <v>144</v>
      </c>
      <c r="B147" s="42"/>
      <c r="C147" s="85"/>
      <c r="D147" s="86"/>
    </row>
    <row r="148" spans="1:4" ht="15.75" x14ac:dyDescent="0.25">
      <c r="A148" s="7">
        <v>145</v>
      </c>
      <c r="B148" s="42"/>
      <c r="C148" s="85"/>
      <c r="D148" s="86"/>
    </row>
    <row r="149" spans="1:4" ht="15.75" x14ac:dyDescent="0.25">
      <c r="A149" s="7">
        <v>146</v>
      </c>
      <c r="B149" s="42"/>
      <c r="C149" s="85"/>
      <c r="D149" s="86"/>
    </row>
    <row r="150" spans="1:4" ht="15.75" x14ac:dyDescent="0.25">
      <c r="A150" s="7">
        <v>147</v>
      </c>
      <c r="B150" s="42"/>
      <c r="C150" s="85"/>
      <c r="D150" s="86"/>
    </row>
    <row r="151" spans="1:4" ht="15.75" x14ac:dyDescent="0.25">
      <c r="A151" s="7">
        <v>148</v>
      </c>
      <c r="B151" s="42"/>
      <c r="C151" s="85"/>
      <c r="D151" s="86"/>
    </row>
    <row r="152" spans="1:4" ht="15.75" x14ac:dyDescent="0.25">
      <c r="A152" s="7">
        <v>149</v>
      </c>
      <c r="B152" s="42"/>
      <c r="C152" s="85"/>
      <c r="D152" s="86"/>
    </row>
    <row r="153" spans="1:4" ht="15.75" x14ac:dyDescent="0.25">
      <c r="A153" s="7">
        <v>150</v>
      </c>
      <c r="B153" s="42"/>
      <c r="C153" s="85"/>
      <c r="D153" s="86"/>
    </row>
    <row r="154" spans="1:4" ht="15.75" x14ac:dyDescent="0.25">
      <c r="A154" s="7">
        <v>151</v>
      </c>
      <c r="B154" s="42"/>
      <c r="C154" s="85"/>
      <c r="D154" s="86"/>
    </row>
    <row r="155" spans="1:4" ht="15.75" x14ac:dyDescent="0.25">
      <c r="A155" s="7">
        <v>152</v>
      </c>
      <c r="B155" s="42"/>
      <c r="C155" s="85"/>
      <c r="D155" s="86"/>
    </row>
    <row r="156" spans="1:4" ht="15.75" x14ac:dyDescent="0.25">
      <c r="A156" s="7">
        <v>153</v>
      </c>
      <c r="B156" s="42"/>
      <c r="C156" s="85"/>
      <c r="D156" s="86"/>
    </row>
    <row r="157" spans="1:4" ht="15.75" x14ac:dyDescent="0.25">
      <c r="A157" s="7">
        <v>154</v>
      </c>
      <c r="B157" s="42"/>
      <c r="C157" s="85"/>
      <c r="D157" s="86"/>
    </row>
    <row r="158" spans="1:4" ht="15.75" x14ac:dyDescent="0.25">
      <c r="A158" s="7">
        <v>155</v>
      </c>
      <c r="B158" s="42"/>
      <c r="C158" s="85"/>
      <c r="D158" s="86"/>
    </row>
    <row r="159" spans="1:4" ht="15.75" x14ac:dyDescent="0.25">
      <c r="A159" s="7">
        <v>156</v>
      </c>
      <c r="B159" s="42"/>
      <c r="C159" s="85"/>
      <c r="D159" s="86"/>
    </row>
    <row r="160" spans="1:4" ht="15.75" x14ac:dyDescent="0.25">
      <c r="A160" s="7">
        <v>157</v>
      </c>
      <c r="B160" s="42"/>
      <c r="C160" s="85"/>
      <c r="D160" s="86"/>
    </row>
    <row r="161" spans="1:4" ht="15.75" x14ac:dyDescent="0.25">
      <c r="A161" s="7">
        <v>158</v>
      </c>
      <c r="B161" s="42"/>
      <c r="C161" s="85"/>
      <c r="D161" s="86"/>
    </row>
    <row r="162" spans="1:4" ht="15.75" x14ac:dyDescent="0.25">
      <c r="A162" s="7">
        <v>159</v>
      </c>
      <c r="B162" s="42"/>
      <c r="C162" s="85"/>
      <c r="D162" s="86"/>
    </row>
    <row r="163" spans="1:4" ht="15.75" x14ac:dyDescent="0.25">
      <c r="A163" s="7">
        <v>160</v>
      </c>
      <c r="B163" s="42"/>
      <c r="C163" s="85"/>
      <c r="D163" s="86"/>
    </row>
    <row r="164" spans="1:4" ht="15.75" x14ac:dyDescent="0.25">
      <c r="A164" s="7">
        <v>161</v>
      </c>
      <c r="B164" s="42"/>
      <c r="C164" s="85"/>
      <c r="D164" s="86"/>
    </row>
    <row r="165" spans="1:4" ht="15.75" x14ac:dyDescent="0.25">
      <c r="A165" s="7">
        <v>162</v>
      </c>
      <c r="B165" s="42"/>
      <c r="C165" s="85"/>
      <c r="D165" s="86"/>
    </row>
    <row r="166" spans="1:4" ht="15.75" x14ac:dyDescent="0.25">
      <c r="A166" s="7">
        <v>163</v>
      </c>
      <c r="B166" s="42"/>
      <c r="C166" s="85"/>
      <c r="D166" s="86"/>
    </row>
    <row r="167" spans="1:4" ht="15.75" x14ac:dyDescent="0.25">
      <c r="A167" s="7">
        <v>164</v>
      </c>
      <c r="B167" s="42"/>
      <c r="C167" s="85"/>
      <c r="D167" s="86"/>
    </row>
    <row r="168" spans="1:4" ht="15.75" x14ac:dyDescent="0.25">
      <c r="A168" s="7">
        <v>165</v>
      </c>
      <c r="B168" s="42"/>
      <c r="C168" s="85"/>
      <c r="D168" s="86"/>
    </row>
    <row r="169" spans="1:4" ht="15.75" x14ac:dyDescent="0.25">
      <c r="A169" s="7">
        <v>166</v>
      </c>
      <c r="B169" s="42"/>
      <c r="C169" s="85"/>
      <c r="D169" s="86"/>
    </row>
    <row r="170" spans="1:4" ht="15.75" x14ac:dyDescent="0.25">
      <c r="A170" s="7">
        <v>167</v>
      </c>
      <c r="B170" s="42"/>
      <c r="C170" s="85"/>
      <c r="D170" s="86"/>
    </row>
    <row r="171" spans="1:4" ht="15.75" x14ac:dyDescent="0.25">
      <c r="A171" s="7">
        <v>168</v>
      </c>
      <c r="B171" s="42"/>
      <c r="C171" s="85"/>
      <c r="D171" s="86"/>
    </row>
    <row r="172" spans="1:4" ht="15.75" x14ac:dyDescent="0.25">
      <c r="A172" s="7">
        <v>169</v>
      </c>
      <c r="B172" s="42"/>
      <c r="C172" s="85"/>
      <c r="D172" s="86"/>
    </row>
    <row r="173" spans="1:4" ht="15.75" x14ac:dyDescent="0.25">
      <c r="A173" s="7">
        <v>170</v>
      </c>
      <c r="B173" s="42"/>
      <c r="C173" s="85"/>
      <c r="D173" s="86"/>
    </row>
    <row r="174" spans="1:4" ht="15.75" x14ac:dyDescent="0.25">
      <c r="A174" s="7">
        <v>171</v>
      </c>
      <c r="B174" s="42"/>
      <c r="C174" s="85"/>
      <c r="D174" s="86"/>
    </row>
    <row r="175" spans="1:4" ht="15.75" x14ac:dyDescent="0.25">
      <c r="A175" s="7">
        <v>172</v>
      </c>
      <c r="B175" s="42"/>
      <c r="C175" s="85"/>
      <c r="D175" s="86"/>
    </row>
    <row r="176" spans="1:4" ht="15.75" x14ac:dyDescent="0.25">
      <c r="A176" s="7">
        <v>173</v>
      </c>
      <c r="B176" s="42"/>
      <c r="C176" s="85"/>
      <c r="D176" s="86"/>
    </row>
    <row r="177" spans="1:4" ht="15.75" x14ac:dyDescent="0.25">
      <c r="A177" s="7">
        <v>174</v>
      </c>
      <c r="B177" s="42"/>
      <c r="C177" s="85"/>
      <c r="D177" s="86"/>
    </row>
    <row r="178" spans="1:4" ht="15.75" x14ac:dyDescent="0.25">
      <c r="A178" s="7">
        <v>175</v>
      </c>
      <c r="B178" s="42"/>
      <c r="C178" s="85"/>
      <c r="D178" s="86"/>
    </row>
    <row r="179" spans="1:4" ht="15.75" x14ac:dyDescent="0.25">
      <c r="A179" s="7">
        <v>176</v>
      </c>
      <c r="B179" s="42"/>
      <c r="C179" s="85"/>
      <c r="D179" s="86"/>
    </row>
    <row r="180" spans="1:4" ht="15.75" x14ac:dyDescent="0.25">
      <c r="A180" s="7">
        <v>177</v>
      </c>
      <c r="B180" s="42"/>
      <c r="C180" s="85"/>
      <c r="D180" s="86"/>
    </row>
    <row r="181" spans="1:4" ht="15.75" x14ac:dyDescent="0.25">
      <c r="A181" s="7">
        <v>178</v>
      </c>
      <c r="B181" s="42"/>
      <c r="C181" s="85"/>
      <c r="D181" s="86"/>
    </row>
    <row r="182" spans="1:4" ht="15.75" x14ac:dyDescent="0.25">
      <c r="A182" s="7">
        <v>179</v>
      </c>
      <c r="B182" s="42"/>
      <c r="C182" s="85"/>
      <c r="D182" s="86"/>
    </row>
    <row r="183" spans="1:4" ht="15.75" x14ac:dyDescent="0.25">
      <c r="A183" s="7">
        <v>180</v>
      </c>
      <c r="B183" s="42"/>
      <c r="C183" s="85"/>
      <c r="D183" s="86"/>
    </row>
    <row r="184" spans="1:4" ht="15.75" x14ac:dyDescent="0.25">
      <c r="A184" s="7">
        <v>181</v>
      </c>
      <c r="B184" s="42"/>
      <c r="C184" s="85"/>
      <c r="D184" s="86"/>
    </row>
    <row r="185" spans="1:4" ht="15.75" x14ac:dyDescent="0.25">
      <c r="A185" s="7">
        <v>182</v>
      </c>
      <c r="B185" s="42"/>
      <c r="C185" s="85"/>
      <c r="D185" s="86"/>
    </row>
    <row r="186" spans="1:4" ht="15.75" x14ac:dyDescent="0.25">
      <c r="A186" s="7">
        <v>183</v>
      </c>
      <c r="B186" s="42"/>
      <c r="C186" s="85"/>
      <c r="D186" s="86"/>
    </row>
    <row r="187" spans="1:4" ht="15.75" x14ac:dyDescent="0.25">
      <c r="A187" s="7">
        <v>184</v>
      </c>
      <c r="B187" s="42"/>
      <c r="C187" s="85"/>
      <c r="D187" s="86"/>
    </row>
    <row r="188" spans="1:4" ht="15.75" x14ac:dyDescent="0.25">
      <c r="A188" s="7">
        <v>185</v>
      </c>
      <c r="B188" s="42"/>
      <c r="C188" s="85"/>
      <c r="D188" s="86"/>
    </row>
    <row r="189" spans="1:4" ht="15.75" x14ac:dyDescent="0.25">
      <c r="A189" s="7">
        <v>186</v>
      </c>
      <c r="B189" s="42"/>
      <c r="C189" s="85"/>
      <c r="D189" s="86"/>
    </row>
    <row r="190" spans="1:4" ht="15.75" x14ac:dyDescent="0.25">
      <c r="A190" s="7">
        <v>187</v>
      </c>
      <c r="B190" s="42"/>
      <c r="C190" s="85"/>
      <c r="D190" s="86"/>
    </row>
    <row r="191" spans="1:4" ht="15.75" x14ac:dyDescent="0.25">
      <c r="A191" s="7">
        <v>188</v>
      </c>
      <c r="B191" s="42"/>
      <c r="C191" s="85"/>
      <c r="D191" s="86"/>
    </row>
    <row r="192" spans="1:4" ht="15.75" x14ac:dyDescent="0.25">
      <c r="A192" s="7">
        <v>189</v>
      </c>
      <c r="B192" s="42"/>
      <c r="C192" s="85"/>
      <c r="D192" s="86"/>
    </row>
    <row r="193" spans="1:4" ht="15.75" x14ac:dyDescent="0.25">
      <c r="A193" s="7">
        <v>190</v>
      </c>
      <c r="B193" s="42"/>
      <c r="C193" s="85"/>
      <c r="D193" s="86"/>
    </row>
    <row r="194" spans="1:4" ht="15.75" x14ac:dyDescent="0.25">
      <c r="A194" s="7">
        <v>191</v>
      </c>
      <c r="B194" s="42"/>
      <c r="C194" s="85"/>
      <c r="D194" s="86"/>
    </row>
    <row r="195" spans="1:4" ht="15.75" x14ac:dyDescent="0.25">
      <c r="A195" s="7">
        <v>192</v>
      </c>
      <c r="B195" s="42"/>
      <c r="C195" s="85"/>
      <c r="D195" s="86"/>
    </row>
    <row r="196" spans="1:4" ht="15.75" x14ac:dyDescent="0.25">
      <c r="A196" s="7">
        <v>193</v>
      </c>
      <c r="B196" s="42"/>
      <c r="C196" s="85"/>
      <c r="D196" s="86"/>
    </row>
    <row r="197" spans="1:4" ht="15.75" x14ac:dyDescent="0.25">
      <c r="A197" s="7">
        <v>194</v>
      </c>
      <c r="B197" s="42"/>
      <c r="C197" s="85"/>
      <c r="D197" s="86"/>
    </row>
    <row r="198" spans="1:4" ht="15.75" x14ac:dyDescent="0.25">
      <c r="A198" s="7">
        <v>195</v>
      </c>
      <c r="B198" s="42"/>
      <c r="C198" s="85"/>
      <c r="D198" s="86"/>
    </row>
    <row r="199" spans="1:4" ht="15.75" x14ac:dyDescent="0.25">
      <c r="A199" s="7">
        <v>196</v>
      </c>
      <c r="B199" s="42"/>
      <c r="C199" s="85"/>
      <c r="D199" s="86"/>
    </row>
    <row r="200" spans="1:4" ht="15.75" x14ac:dyDescent="0.25">
      <c r="A200" s="7">
        <v>197</v>
      </c>
      <c r="B200" s="42"/>
      <c r="C200" s="85"/>
      <c r="D200" s="86"/>
    </row>
    <row r="201" spans="1:4" ht="15.75" x14ac:dyDescent="0.25">
      <c r="A201" s="7">
        <v>198</v>
      </c>
      <c r="B201" s="42"/>
      <c r="C201" s="85"/>
      <c r="D201" s="86"/>
    </row>
    <row r="202" spans="1:4" ht="15.75" x14ac:dyDescent="0.25">
      <c r="A202" s="7">
        <v>199</v>
      </c>
      <c r="B202" s="42"/>
      <c r="C202" s="85"/>
      <c r="D202" s="86"/>
    </row>
    <row r="203" spans="1:4" ht="15.75" x14ac:dyDescent="0.25">
      <c r="A203" s="7">
        <v>200</v>
      </c>
      <c r="B203" s="42"/>
      <c r="C203" s="85"/>
      <c r="D203" s="86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CB84"/>
  <sheetViews>
    <sheetView tabSelected="1" zoomScale="70" zoomScaleNormal="70" workbookViewId="0">
      <selection activeCell="A2" sqref="A2"/>
    </sheetView>
  </sheetViews>
  <sheetFormatPr defaultColWidth="8.85546875" defaultRowHeight="15" x14ac:dyDescent="0.25"/>
  <cols>
    <col min="1" max="14" width="10.7109375" customWidth="1"/>
    <col min="15" max="15" width="20.42578125" customWidth="1"/>
    <col min="16" max="27" width="10.7109375" customWidth="1"/>
    <col min="28" max="28" width="9.5703125" bestFit="1" customWidth="1"/>
    <col min="29" max="47" width="10.7109375" customWidth="1"/>
    <col min="48" max="48" width="7.28515625" customWidth="1"/>
    <col min="49" max="49" width="32.28515625" customWidth="1"/>
    <col min="50" max="50" width="19.42578125" customWidth="1"/>
    <col min="51" max="51" width="18.42578125" bestFit="1" customWidth="1"/>
    <col min="52" max="52" width="18.28515625" bestFit="1" customWidth="1"/>
    <col min="53" max="53" width="14" bestFit="1" customWidth="1"/>
    <col min="54" max="54" width="13.7109375" bestFit="1" customWidth="1"/>
    <col min="55" max="55" width="5.42578125" customWidth="1"/>
    <col min="56" max="56" width="11" bestFit="1" customWidth="1"/>
    <col min="57" max="57" width="17.42578125" customWidth="1"/>
    <col min="58" max="58" width="10.85546875" customWidth="1"/>
    <col min="59" max="59" width="12.7109375" customWidth="1"/>
    <col min="60" max="60" width="16.140625" bestFit="1" customWidth="1"/>
    <col min="61" max="61" width="9.5703125" customWidth="1"/>
    <col min="66" max="66" width="10" bestFit="1" customWidth="1"/>
    <col min="67" max="67" width="10.85546875" customWidth="1"/>
    <col min="69" max="69" width="10.7109375" customWidth="1"/>
    <col min="70" max="70" width="10" customWidth="1"/>
    <col min="73" max="73" width="11.5703125" bestFit="1" customWidth="1"/>
    <col min="74" max="74" width="13.85546875" bestFit="1" customWidth="1"/>
    <col min="75" max="75" width="11.5703125" bestFit="1" customWidth="1"/>
    <col min="76" max="76" width="13.85546875" bestFit="1" customWidth="1"/>
    <col min="77" max="77" width="13.85546875" customWidth="1"/>
    <col min="78" max="78" width="13.85546875" bestFit="1" customWidth="1"/>
    <col min="79" max="79" width="11.140625" bestFit="1" customWidth="1"/>
    <col min="80" max="80" width="13.85546875" bestFit="1" customWidth="1"/>
  </cols>
  <sheetData>
    <row r="1" spans="1:80" ht="26.25" x14ac:dyDescent="0.4">
      <c r="A1" s="92">
        <v>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67"/>
      <c r="R1" s="67"/>
      <c r="S1" s="67"/>
      <c r="T1" s="67"/>
      <c r="U1" s="67"/>
      <c r="V1" s="67"/>
      <c r="W1" s="67"/>
      <c r="Y1" s="92">
        <v>2</v>
      </c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67"/>
      <c r="AP1" s="67"/>
      <c r="AQ1" s="67"/>
      <c r="AR1" s="67"/>
      <c r="AS1" s="67"/>
      <c r="AT1" s="67"/>
      <c r="AU1" s="67"/>
      <c r="BD1" s="95" t="s">
        <v>37</v>
      </c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U1" s="68" t="s">
        <v>100</v>
      </c>
      <c r="BV1" s="68" t="s">
        <v>101</v>
      </c>
      <c r="BW1" s="68" t="s">
        <v>102</v>
      </c>
      <c r="BX1" s="68" t="s">
        <v>101</v>
      </c>
      <c r="BY1" s="68" t="s">
        <v>103</v>
      </c>
      <c r="BZ1" s="68" t="s">
        <v>101</v>
      </c>
      <c r="CA1" s="68" t="s">
        <v>104</v>
      </c>
      <c r="CB1" s="68" t="s">
        <v>101</v>
      </c>
    </row>
    <row r="2" spans="1:80" ht="63.75" customHeight="1" x14ac:dyDescent="0.25">
      <c r="A2" s="6"/>
      <c r="B2" s="6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53</v>
      </c>
      <c r="N2" s="4"/>
      <c r="O2" s="4"/>
      <c r="P2" s="5" t="s">
        <v>25</v>
      </c>
      <c r="Q2" s="80"/>
      <c r="R2" s="80"/>
      <c r="S2" s="80"/>
      <c r="T2" s="80"/>
      <c r="U2" s="80"/>
      <c r="V2" s="80"/>
      <c r="W2" s="80"/>
      <c r="Y2" s="6"/>
      <c r="Z2" s="6"/>
      <c r="AA2" s="4"/>
      <c r="AB2" s="4"/>
      <c r="AC2" s="4"/>
      <c r="AD2" s="4"/>
      <c r="AE2" s="4"/>
      <c r="AF2" s="4"/>
      <c r="AG2" s="4"/>
      <c r="AH2" s="4"/>
      <c r="AI2" s="4"/>
      <c r="AJ2" s="4"/>
      <c r="AK2" s="4" t="s">
        <v>55</v>
      </c>
      <c r="AL2" s="4"/>
      <c r="AM2" s="4"/>
      <c r="AN2" s="5" t="s">
        <v>25</v>
      </c>
      <c r="AO2" s="80"/>
      <c r="AP2" s="80"/>
      <c r="AQ2" s="80"/>
      <c r="AR2" s="80"/>
      <c r="AS2" s="80"/>
      <c r="AT2" s="80"/>
      <c r="AU2" s="80"/>
      <c r="AW2" s="16" t="s">
        <v>9</v>
      </c>
      <c r="AX2" s="17" t="s">
        <v>10</v>
      </c>
      <c r="AY2" s="17" t="s">
        <v>11</v>
      </c>
      <c r="AZ2" s="18" t="s">
        <v>8</v>
      </c>
      <c r="BA2" s="17" t="s">
        <v>19</v>
      </c>
      <c r="BB2" s="18" t="s">
        <v>12</v>
      </c>
      <c r="BD2" s="45"/>
      <c r="BE2" s="45" t="s">
        <v>26</v>
      </c>
      <c r="BF2" s="45" t="s">
        <v>27</v>
      </c>
      <c r="BG2" s="45" t="s">
        <v>28</v>
      </c>
      <c r="BH2" s="45" t="s">
        <v>29</v>
      </c>
      <c r="BI2" s="45" t="s">
        <v>30</v>
      </c>
      <c r="BJ2" s="45" t="s">
        <v>31</v>
      </c>
      <c r="BK2" s="45" t="s">
        <v>154</v>
      </c>
      <c r="BL2" s="45" t="s">
        <v>155</v>
      </c>
      <c r="BM2" s="45" t="s">
        <v>32</v>
      </c>
      <c r="BN2" s="45" t="s">
        <v>33</v>
      </c>
      <c r="BO2" s="45" t="s">
        <v>34</v>
      </c>
      <c r="BP2" s="45" t="s">
        <v>35</v>
      </c>
      <c r="BQ2" s="45" t="s">
        <v>36</v>
      </c>
      <c r="BR2" s="47" t="s">
        <v>38</v>
      </c>
      <c r="BU2" s="69"/>
      <c r="BV2" s="69"/>
      <c r="BW2" s="69"/>
      <c r="BX2" s="69"/>
      <c r="BY2" s="69"/>
      <c r="BZ2" s="69"/>
      <c r="CA2" s="69"/>
      <c r="CB2" s="69"/>
    </row>
    <row r="3" spans="1:80" ht="15" customHeight="1" x14ac:dyDescent="0.25">
      <c r="A3" s="87" t="s">
        <v>3</v>
      </c>
      <c r="B3" s="88"/>
      <c r="C3" s="87" t="s">
        <v>15</v>
      </c>
      <c r="D3" s="88"/>
      <c r="E3" s="89"/>
      <c r="F3" s="60"/>
      <c r="G3" s="87" t="s">
        <v>22</v>
      </c>
      <c r="H3" s="88"/>
      <c r="I3" s="89"/>
      <c r="J3" s="60"/>
      <c r="K3" s="87" t="s">
        <v>17</v>
      </c>
      <c r="L3" s="88"/>
      <c r="M3" s="89"/>
      <c r="N3" s="58"/>
      <c r="O3" s="59" t="s">
        <v>20</v>
      </c>
      <c r="P3" s="5"/>
      <c r="Q3" s="80"/>
      <c r="R3" s="80"/>
      <c r="S3" s="80"/>
      <c r="T3" s="80"/>
      <c r="U3" s="80"/>
      <c r="V3" s="80"/>
      <c r="W3" s="80"/>
      <c r="Y3" s="87" t="s">
        <v>3</v>
      </c>
      <c r="Z3" s="88"/>
      <c r="AA3" s="87" t="s">
        <v>15</v>
      </c>
      <c r="AB3" s="88"/>
      <c r="AC3" s="89"/>
      <c r="AD3" s="66"/>
      <c r="AE3" s="87" t="s">
        <v>22</v>
      </c>
      <c r="AF3" s="88"/>
      <c r="AG3" s="89"/>
      <c r="AH3" s="66"/>
      <c r="AI3" s="87" t="s">
        <v>17</v>
      </c>
      <c r="AJ3" s="88"/>
      <c r="AK3" s="89"/>
      <c r="AL3" s="64"/>
      <c r="AM3" s="65" t="s">
        <v>20</v>
      </c>
      <c r="AN3" s="5"/>
      <c r="AO3" s="80"/>
      <c r="AP3" s="80"/>
      <c r="AQ3" s="80"/>
      <c r="AR3" s="80"/>
      <c r="AS3" s="80"/>
      <c r="AT3" s="80"/>
      <c r="AU3" s="80"/>
      <c r="AW3" s="19"/>
      <c r="AX3" s="43"/>
      <c r="AY3" s="19" t="s">
        <v>18</v>
      </c>
      <c r="AZ3" s="20"/>
      <c r="BA3" s="21"/>
      <c r="BB3" s="44" t="e">
        <f>#REF!</f>
        <v>#REF!</v>
      </c>
      <c r="BD3" s="78">
        <f>BE3+BF3+BH3+BI3+BJ3+BM3+BN3+BO3+BP3+BQ3+BR3</f>
        <v>121267.87999999999</v>
      </c>
      <c r="BE3" s="78">
        <f>SUM(BE4:BE20)</f>
        <v>0</v>
      </c>
      <c r="BF3" s="78">
        <f t="shared" ref="BF3:BR3" si="0">SUM(BF4:BF20)</f>
        <v>36129.879999999997</v>
      </c>
      <c r="BG3" s="78">
        <f t="shared" si="0"/>
        <v>0</v>
      </c>
      <c r="BH3" s="78">
        <f t="shared" si="0"/>
        <v>6893.02</v>
      </c>
      <c r="BI3" s="78">
        <f t="shared" si="0"/>
        <v>76265</v>
      </c>
      <c r="BJ3" s="78">
        <f t="shared" si="0"/>
        <v>0</v>
      </c>
      <c r="BK3" s="78">
        <f t="shared" ref="BK3" si="1">SUM(BK4:BK20)</f>
        <v>7000</v>
      </c>
      <c r="BL3" s="78">
        <f t="shared" ref="BL3" si="2">SUM(BL4:BL20)</f>
        <v>555</v>
      </c>
      <c r="BM3" s="78">
        <f t="shared" si="0"/>
        <v>0</v>
      </c>
      <c r="BN3" s="78">
        <f t="shared" si="0"/>
        <v>0</v>
      </c>
      <c r="BO3" s="78">
        <f t="shared" si="0"/>
        <v>0</v>
      </c>
      <c r="BP3" s="78">
        <f t="shared" si="0"/>
        <v>1598.98</v>
      </c>
      <c r="BQ3" s="78">
        <f t="shared" si="0"/>
        <v>381</v>
      </c>
      <c r="BR3" s="78">
        <f t="shared" si="0"/>
        <v>0</v>
      </c>
      <c r="BU3" s="77">
        <v>35</v>
      </c>
      <c r="BV3" s="76" t="s">
        <v>121</v>
      </c>
      <c r="BW3" s="69">
        <v>5000</v>
      </c>
      <c r="BX3" s="69"/>
      <c r="BY3" s="69">
        <v>100000</v>
      </c>
      <c r="BZ3" s="76" t="s">
        <v>123</v>
      </c>
      <c r="CA3" s="69"/>
      <c r="CB3" s="69"/>
    </row>
    <row r="4" spans="1:80" ht="15" customHeight="1" x14ac:dyDescent="0.25">
      <c r="A4" s="62" t="s">
        <v>4</v>
      </c>
      <c r="B4" s="4" t="s">
        <v>16</v>
      </c>
      <c r="C4" s="62" t="s">
        <v>4</v>
      </c>
      <c r="D4" s="4" t="s">
        <v>5</v>
      </c>
      <c r="E4" s="4" t="s">
        <v>16</v>
      </c>
      <c r="F4" s="4" t="s">
        <v>5</v>
      </c>
      <c r="G4" s="62" t="s">
        <v>4</v>
      </c>
      <c r="H4" s="4" t="s">
        <v>5</v>
      </c>
      <c r="I4" s="4" t="s">
        <v>16</v>
      </c>
      <c r="J4" s="4" t="s">
        <v>5</v>
      </c>
      <c r="K4" s="4" t="s">
        <v>4</v>
      </c>
      <c r="L4" s="4" t="s">
        <v>5</v>
      </c>
      <c r="M4" s="4" t="s">
        <v>16</v>
      </c>
      <c r="N4" s="4" t="s">
        <v>5</v>
      </c>
      <c r="O4" s="4" t="s">
        <v>16</v>
      </c>
      <c r="P4" s="5"/>
      <c r="Q4" s="80"/>
      <c r="R4" s="80"/>
      <c r="S4" s="80"/>
      <c r="T4" s="80"/>
      <c r="U4" s="80"/>
      <c r="V4" s="80"/>
      <c r="W4" s="80"/>
      <c r="Y4" s="62" t="s">
        <v>4</v>
      </c>
      <c r="Z4" s="4" t="s">
        <v>16</v>
      </c>
      <c r="AA4" s="62" t="s">
        <v>4</v>
      </c>
      <c r="AB4" s="4" t="s">
        <v>5</v>
      </c>
      <c r="AC4" s="4" t="s">
        <v>16</v>
      </c>
      <c r="AD4" s="4" t="s">
        <v>5</v>
      </c>
      <c r="AE4" s="62" t="s">
        <v>4</v>
      </c>
      <c r="AF4" s="4" t="s">
        <v>5</v>
      </c>
      <c r="AG4" s="4" t="s">
        <v>16</v>
      </c>
      <c r="AH4" s="4" t="s">
        <v>5</v>
      </c>
      <c r="AI4" s="4" t="s">
        <v>4</v>
      </c>
      <c r="AJ4" s="4" t="s">
        <v>5</v>
      </c>
      <c r="AK4" s="4" t="s">
        <v>16</v>
      </c>
      <c r="AL4" s="4" t="s">
        <v>5</v>
      </c>
      <c r="AM4" s="4" t="s">
        <v>16</v>
      </c>
      <c r="AN4" s="5"/>
      <c r="AO4" s="80"/>
      <c r="AP4" s="80"/>
      <c r="AQ4" s="80"/>
      <c r="AR4" s="80"/>
      <c r="AS4" s="80"/>
      <c r="AT4" s="80"/>
      <c r="AU4" s="80"/>
      <c r="AW4" s="19"/>
      <c r="AX4" s="19"/>
      <c r="AY4" s="19"/>
      <c r="AZ4" s="20">
        <f>SUM(AZ5:AZ10)</f>
        <v>0</v>
      </c>
      <c r="BA4" s="22"/>
      <c r="BB4" s="20" t="e">
        <f>SUM(BB5:BB10)</f>
        <v>#VALUE!</v>
      </c>
      <c r="BD4" s="45"/>
      <c r="BE4" s="46" t="str">
        <f>IFERROR(INDEX($BU$1:$BU$84,_xlfn.AGGREGATE(15,6,ROW($BU$1:$BU$84)/(ISNUMBER(SEARCH("помещений",$BV$1:$BV$84))),ROW($BU$1))),"")</f>
        <v/>
      </c>
      <c r="BF4" s="46">
        <f>IFERROR(INDEX($BU$1:$BU$84,_xlfn.AGGREGATE(15,6,ROW($BU$1:$BU$84)/(ISNUMBER(SEARCH("заработная",$BV$1:$BV$84))),ROW($BU$1))),"")</f>
        <v>36129.879999999997</v>
      </c>
      <c r="BG4" s="46" t="str">
        <f>IFERROR(INDEX($BW$1:$BW$84,_xlfn.AGGREGATE(15,6,ROW($BW$1:$BW$84)/(ISNUMBER(SEARCH("з/п нал",$BX$1:$BX$84))),ROW($BW$1))),"")</f>
        <v/>
      </c>
      <c r="BH4" s="46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$1))),"")</f>
        <v>0.02</v>
      </c>
      <c r="BI4" s="46">
        <f>IFERROR(INDEX($BU$1:$BU$84,_xlfn.AGGREGATE(15,6,ROW($BU$1:$BU$84)/(ISNUMBER(SEARCH("квартал",$BV$1:$BV$84))),ROW($BU$1))),"")</f>
        <v>76265</v>
      </c>
      <c r="BJ4" s="46" t="str">
        <f>IFERROR(INDEX($BU$1:$BU$84,_xlfn.AGGREGATE(15,6,ROW($BU$1:$BU$84)/(ISNUMBER(SEARCH("склад",$BV$1:$BV$84))),ROW($BU$1))),"")</f>
        <v/>
      </c>
      <c r="BK4" s="46">
        <f>IFERROR(INDEX($BW$1:$BW$84,_xlfn.AGGREGATE(15,6,ROW($BW$1:$BW$84)/(ISNUMBER(SEARCH("проч нал",$BX$1:$BX$84))),ROW($BW$1))),"")</f>
        <v>7000</v>
      </c>
      <c r="BL4" s="46">
        <f>IFERROR(INDEX($BW$1:$BW$84,_xlfn.AGGREGATE(15,6,ROW($BW$1:$BW$84)/(ISNUMBER(SEARCH("реклама",$BX$1:$BX$84))),ROW($BW$1))),"")</f>
        <v>555</v>
      </c>
      <c r="BM4" s="46" t="str">
        <f>IFERROR(INDEX($BU$1:$BU$84,_xlfn.AGGREGATE(15,6,ROW($BU$1:$BU$84)/(ISNUMBER(SEARCH("х/р",$BV$1:$BV$84))),ROW($BU$1))),"")</f>
        <v/>
      </c>
      <c r="BN4" s="46" t="str">
        <f>IFERROR(INDEX($BU$1:$BU$84,_xlfn.AGGREGATE(15,6,ROW($BU$1:$BU$84)/(ISNUMBER(SEARCH("канц",$BV$1:$BV$84))),ROW($BU$1))),"")</f>
        <v/>
      </c>
      <c r="BO4" s="46" t="str">
        <f>IFERROR(INDEX($BU$1:$BU$84,_xlfn.AGGREGATE(15,6,ROW($BU$1:$BU$84)/(ISNUMBER(SEARCH("мебель",$BV$1:$BV$84))),ROW($BU$1))),"")</f>
        <v/>
      </c>
      <c r="BP4" s="46">
        <f>IFERROR(INDEX($BU$1:$BU$84,_xlfn.AGGREGATE(15,6,ROW($BU$1:$BU$84)/(ISNUMBER(SEARCH("связи",$BV$1:$BV$84))),ROW($BU$1))),"")</f>
        <v>1598.98</v>
      </c>
      <c r="BQ4" s="46">
        <f>IFERROR(INDEX($BU$1:$BU$84,_xlfn.AGGREGATE(15,6,ROW($BU$1:$BU$84)/(ISNUMBER(SEARCH("комиссия",$BV$1:$BV$84))),ROW($BU$1))),"")</f>
        <v>35</v>
      </c>
      <c r="BR4" s="46" t="str">
        <f>IFERROR(INDEX($BU$1:$BU$84,_xlfn.AGGREGATE(15,6,ROW($BU$1:$BU$84)/(ISNUMBER(SEARCH("проч",$BV$1:$BV$84))),ROW($BU$1))),"")</f>
        <v/>
      </c>
      <c r="BU4" s="69">
        <v>9000</v>
      </c>
      <c r="BV4" s="76" t="s">
        <v>122</v>
      </c>
      <c r="BW4" s="69">
        <v>5000</v>
      </c>
      <c r="BX4" s="69"/>
      <c r="BY4" s="69">
        <v>236965.24</v>
      </c>
      <c r="BZ4" s="76" t="s">
        <v>133</v>
      </c>
      <c r="CA4" s="69"/>
      <c r="CB4" s="69"/>
    </row>
    <row r="5" spans="1:80" ht="15" customHeight="1" x14ac:dyDescent="0.25">
      <c r="A5" s="62" t="s">
        <v>1</v>
      </c>
      <c r="B5" s="62">
        <f>B6*P5</f>
        <v>0</v>
      </c>
      <c r="C5" s="62" t="s">
        <v>1</v>
      </c>
      <c r="D5" s="62"/>
      <c r="E5" s="62">
        <f>E6*P5</f>
        <v>0</v>
      </c>
      <c r="F5" s="62"/>
      <c r="G5" s="62" t="s">
        <v>1</v>
      </c>
      <c r="H5" s="62"/>
      <c r="I5" s="62">
        <f>I6*P5</f>
        <v>0</v>
      </c>
      <c r="J5" s="62"/>
      <c r="K5" s="62" t="s">
        <v>1</v>
      </c>
      <c r="L5" s="62"/>
      <c r="M5" s="63">
        <f>M6*P5</f>
        <v>0</v>
      </c>
      <c r="N5" s="63"/>
      <c r="O5" s="63"/>
      <c r="P5" s="6">
        <v>1.1000000000000001</v>
      </c>
      <c r="Q5" s="82"/>
      <c r="R5" s="81"/>
      <c r="S5" s="81"/>
      <c r="T5" s="81"/>
      <c r="U5" s="81"/>
      <c r="V5" s="81"/>
      <c r="W5" s="81"/>
      <c r="Y5" s="62" t="s">
        <v>1</v>
      </c>
      <c r="Z5" s="62">
        <f>Z6*AN5</f>
        <v>0</v>
      </c>
      <c r="AA5" s="62" t="s">
        <v>1</v>
      </c>
      <c r="AB5" s="62"/>
      <c r="AC5" s="62">
        <f>AC6*AN5</f>
        <v>0</v>
      </c>
      <c r="AD5" s="62"/>
      <c r="AE5" s="62" t="s">
        <v>1</v>
      </c>
      <c r="AF5" s="62"/>
      <c r="AG5" s="62">
        <f>AG6*AN5</f>
        <v>1100</v>
      </c>
      <c r="AH5" s="62"/>
      <c r="AI5" s="62" t="s">
        <v>1</v>
      </c>
      <c r="AJ5" s="62"/>
      <c r="AK5" s="63">
        <f>AK6*AN5</f>
        <v>0</v>
      </c>
      <c r="AL5" s="63"/>
      <c r="AM5" s="63"/>
      <c r="AN5" s="6">
        <v>1.1000000000000001</v>
      </c>
      <c r="AO5" s="82"/>
      <c r="AP5" s="81"/>
      <c r="AQ5" s="81"/>
      <c r="AR5" s="81"/>
      <c r="AS5" s="81"/>
      <c r="AT5" s="81"/>
      <c r="AU5" s="81"/>
      <c r="AW5" s="23">
        <v>1</v>
      </c>
      <c r="AX5" s="24"/>
      <c r="AY5" s="25"/>
      <c r="AZ5" s="26" t="str">
        <f>IFERROR(INDEX($BU$1:$BU$84,_xlfn.AGGREGATE(15,6,ROW($BU$1:$BU$84)/(ISNUMBER(SEARCH("зел",$BV$1:$BV$84))),ROW($BU$1))),"")</f>
        <v/>
      </c>
      <c r="BA5" s="27">
        <v>0.9</v>
      </c>
      <c r="BB5" s="28" t="e">
        <f>AZ5*BA5</f>
        <v>#VALUE!</v>
      </c>
      <c r="BD5" s="45"/>
      <c r="BE5" s="46" t="str">
        <f>IFERROR(INDEX($BU$1:$BU$84,_xlfn.AGGREGATE(15,6,ROW($BU$1:$BU$84)/(ISNUMBER(SEARCH("помещений",$BV$1:$BV$84))),ROW($BU$2))),"")</f>
        <v/>
      </c>
      <c r="BF5" s="46" t="str">
        <f>IFERROR(INDEX($BU$1:$BU$84,_xlfn.AGGREGATE(15,6,ROW($BU$1:$BU$84)/(ISNUMBER(SEARCH("заработная",$BV$1:$BV$84))),ROW($BU$2))),"")</f>
        <v/>
      </c>
      <c r="BG5" s="46" t="str">
        <f>IFERROR(INDEX($BW$1:$BW$84,_xlfn.AGGREGATE(15,6,ROW($BW$1:$BW$84)/(ISNUMBER(SEARCH("з/п нал",$BX$1:$BX$84))),ROW($BW$2))),"")</f>
        <v/>
      </c>
      <c r="BH5" s="46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$2))),"")</f>
        <v>6893</v>
      </c>
      <c r="BI5" s="46" t="str">
        <f>IFERROR(INDEX($BU$1:$BU$84,_xlfn.AGGREGATE(15,6,ROW($BU$1:$BU$84)/(ISNUMBER(SEARCH("квартал",$BV$1:$BV$84))),ROW($BU$2))),"")</f>
        <v/>
      </c>
      <c r="BJ5" s="46" t="str">
        <f>IFERROR(INDEX($BU$1:$BU$84,_xlfn.AGGREGATE(15,6,ROW($BU$1:$BU$84)/(ISNUMBER(SEARCH("склад",$BV$1:$BV$84))),ROW($BU$2))),"")</f>
        <v/>
      </c>
      <c r="BK5" s="46" t="str">
        <f>IFERROR(INDEX($BW$1:$BW$84,_xlfn.AGGREGATE(15,6,ROW($BW$1:$BW$84)/(ISNUMBER(SEARCH("проч нал",$BX$1:$BX$84))),ROW($BW$2))),"")</f>
        <v/>
      </c>
      <c r="BL5" s="46" t="str">
        <f>IFERROR(INDEX($BW$1:$BW$84,_xlfn.AGGREGATE(15,6,ROW($BW$1:$BW$84)/(ISNUMBER(SEARCH("реклама",$BX$1:$BX$84))),ROW($BW$2))),"")</f>
        <v/>
      </c>
      <c r="BM5" s="46" t="str">
        <f>IFERROR(INDEX($BU$1:$BU$84,_xlfn.AGGREGATE(15,6,ROW($BU$1:$BU$84)/(ISNUMBER(SEARCH("х/р",$BV$1:$BV$84))),ROW($BU$2))),"")</f>
        <v/>
      </c>
      <c r="BN5" s="46" t="str">
        <f>IFERROR(INDEX($BU$1:$BU$84,_xlfn.AGGREGATE(15,6,ROW($BU$1:$BU$84)/(ISNUMBER(SEARCH("канц",$BV$1:$BV$84))),ROW($BU$2))),"")</f>
        <v/>
      </c>
      <c r="BO5" s="46" t="str">
        <f>IFERROR(INDEX($BU$1:$BU$84,_xlfn.AGGREGATE(15,6,ROW($BU$1:$BU$84)/(ISNUMBER(SEARCH("мебель",$BV$1:$BV$84))),ROW($BU$2))),"")</f>
        <v/>
      </c>
      <c r="BP5" s="46" t="str">
        <f>IFERROR(INDEX($BU$1:$BU$84,_xlfn.AGGREGATE(15,6,ROW($BU$1:$BU$84)/(ISNUMBER(SEARCH("связи",$BV$1:$BV$84))),ROW($BU$2))),"")</f>
        <v/>
      </c>
      <c r="BQ5" s="46">
        <f>IFERROR(INDEX($BU$1:$BU$84,_xlfn.AGGREGATE(15,6,ROW($BU$1:$BU$84)/(ISNUMBER(SEARCH("комиссия",$BV$1:$BV$84))),ROW($BU$2))),"")</f>
        <v>33</v>
      </c>
      <c r="BR5" s="46" t="str">
        <f>IFERROR(INDEX($BU$1:$BU$84,_xlfn.AGGREGATE(15,6,ROW($BU$1:$BU$84)/(ISNUMBER(SEARCH("проч",$BV$1:$BV$84))),ROW($BU$2))),"")</f>
        <v/>
      </c>
      <c r="BU5" s="77">
        <v>33</v>
      </c>
      <c r="BV5" s="76" t="s">
        <v>124</v>
      </c>
      <c r="BW5" s="69"/>
      <c r="BX5" s="69"/>
      <c r="BY5" s="69">
        <v>778086.5</v>
      </c>
      <c r="BZ5" s="76" t="s">
        <v>139</v>
      </c>
      <c r="CA5" s="69"/>
      <c r="CB5" s="69"/>
    </row>
    <row r="6" spans="1:80" ht="15" customHeight="1" x14ac:dyDescent="0.25">
      <c r="A6" s="6">
        <f>SUM(A7:A16)</f>
        <v>0</v>
      </c>
      <c r="B6" s="6">
        <f>SUM(B7:B16)</f>
        <v>0</v>
      </c>
      <c r="C6" s="6">
        <f>SUM(C7:C16)</f>
        <v>0</v>
      </c>
      <c r="D6" s="6"/>
      <c r="E6" s="6">
        <f>SUM(E7:E16)</f>
        <v>0</v>
      </c>
      <c r="F6" s="6"/>
      <c r="G6" s="6">
        <f>SUM(G7:G16)</f>
        <v>147</v>
      </c>
      <c r="H6" s="6"/>
      <c r="I6" s="6">
        <f>SUM(I7:I16)</f>
        <v>0</v>
      </c>
      <c r="J6" s="6"/>
      <c r="K6" s="6">
        <f>SUM(K7:K16)</f>
        <v>0</v>
      </c>
      <c r="L6" s="6"/>
      <c r="M6" s="6">
        <f>SUM(M7:M16)</f>
        <v>0</v>
      </c>
      <c r="N6" s="6"/>
      <c r="O6" s="6">
        <f>SUM(O7:O16)</f>
        <v>0</v>
      </c>
      <c r="P6" s="62"/>
      <c r="Q6" s="82">
        <f>SUM(E6,I6,M6,O6)</f>
        <v>0</v>
      </c>
      <c r="R6" s="82">
        <f>SUM(C6,E5)</f>
        <v>0</v>
      </c>
      <c r="S6" s="82">
        <f>SUM(G6,I5)</f>
        <v>147</v>
      </c>
      <c r="T6" s="84">
        <f>SUM(K6,M5)</f>
        <v>0</v>
      </c>
      <c r="U6" s="84">
        <f>SUM(C6,G6,K6)</f>
        <v>147</v>
      </c>
      <c r="V6" s="84">
        <f>SUM(A6)</f>
        <v>0</v>
      </c>
      <c r="W6" s="84">
        <f>SUM(C6,E5,G6,I5,K6,M5,O6)</f>
        <v>147</v>
      </c>
      <c r="Y6" s="6">
        <f>SUM(Y7:Y16)</f>
        <v>0</v>
      </c>
      <c r="Z6" s="6">
        <f>SUM(Z7:Z16)</f>
        <v>0</v>
      </c>
      <c r="AA6" s="6">
        <f>SUM(AA7:AA16)</f>
        <v>0</v>
      </c>
      <c r="AB6" s="6"/>
      <c r="AC6" s="6">
        <f>SUM(AC7:AC16)</f>
        <v>0</v>
      </c>
      <c r="AD6" s="6"/>
      <c r="AE6" s="6">
        <f>SUM(AE7:AE16)</f>
        <v>0</v>
      </c>
      <c r="AF6" s="6"/>
      <c r="AG6" s="6">
        <f>SUM(AG7:AG16)</f>
        <v>1000</v>
      </c>
      <c r="AH6" s="6"/>
      <c r="AI6" s="6">
        <f>SUM(AI7:AI16)</f>
        <v>0</v>
      </c>
      <c r="AJ6" s="6"/>
      <c r="AK6" s="6">
        <f>SUM(AK7:AK16)</f>
        <v>0</v>
      </c>
      <c r="AL6" s="6"/>
      <c r="AM6" s="6">
        <f>SUM(AM7:AM16)</f>
        <v>0</v>
      </c>
      <c r="AN6" s="62"/>
      <c r="AO6" s="82">
        <f>SUM(AC6,AG6,AK6,AM6)</f>
        <v>1000</v>
      </c>
      <c r="AP6" s="82">
        <f>SUM(AA6,AC5)</f>
        <v>0</v>
      </c>
      <c r="AQ6" s="82">
        <f>SUM(AE6,AG5)</f>
        <v>1100</v>
      </c>
      <c r="AR6" s="84">
        <f>SUM(AI6,AK5)</f>
        <v>0</v>
      </c>
      <c r="AS6" s="84">
        <f>SUM(AA6,AE6,AI6)</f>
        <v>0</v>
      </c>
      <c r="AT6" s="84">
        <f>SUM(Y6)</f>
        <v>0</v>
      </c>
      <c r="AU6" s="84">
        <f>SUM(AA6,AC5,AE6,AG5,AI6,AK5,AM6)</f>
        <v>1100</v>
      </c>
      <c r="AW6" s="23">
        <v>2</v>
      </c>
      <c r="AX6" s="24"/>
      <c r="AY6" s="25"/>
      <c r="AZ6" s="26" t="str">
        <f>IFERROR(INDEX($BU$1:$BU$84,_xlfn.AGGREGATE(15,6,ROW($BU$1:$BU$84)/(ISNUMBER(SEARCH("зел",$BV$1:$BV$84))),ROW($BU$2))),"")</f>
        <v/>
      </c>
      <c r="BA6" s="27">
        <v>0.9</v>
      </c>
      <c r="BB6" s="28" t="e">
        <f t="shared" ref="BB6:BB10" si="3">AZ6*BA6</f>
        <v>#VALUE!</v>
      </c>
      <c r="BD6" s="45"/>
      <c r="BE6" s="46" t="str">
        <f>IFERROR(INDEX($BU$1:$BU$84,_xlfn.AGGREGATE(15,6,ROW($BU$1:$BU$84)/(ISNUMBER(SEARCH("помещений",$BV$1:$BV$84))),ROW($BU$3))),"")</f>
        <v/>
      </c>
      <c r="BF6" s="46" t="str">
        <f>IFERROR(INDEX($BU$1:$BU$84,_xlfn.AGGREGATE(15,6,ROW($BU$1:$BU$84)/(ISNUMBER(SEARCH("заработная",$BV$1:$BV$84))),ROW($BU$3))),"")</f>
        <v/>
      </c>
      <c r="BG6" s="46" t="str">
        <f>IFERROR(INDEX($BW$1:$BW$84,_xlfn.AGGREGATE(15,6,ROW($BW$1:$BW$84)/(ISNUMBER(SEARCH("з/п нал",$BX$1:$BX$84))),ROW($BW$3))),"")</f>
        <v/>
      </c>
      <c r="BH6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$3))),"")</f>
        <v/>
      </c>
      <c r="BI6" s="46" t="str">
        <f>IFERROR(INDEX($BU$1:$BU$84,_xlfn.AGGREGATE(15,6,ROW($BU$1:$BU$84)/(ISNUMBER(SEARCH("квартал",$BV$1:$BV$84))),ROW($BU$3))),"")</f>
        <v/>
      </c>
      <c r="BJ6" s="46" t="str">
        <f>IFERROR(INDEX($BU$1:$BU$84,_xlfn.AGGREGATE(15,6,ROW($BU$1:$BU$84)/(ISNUMBER(SEARCH("склад",$BV$1:$BV$84))),ROW($BU$3))),"")</f>
        <v/>
      </c>
      <c r="BK6" s="46" t="str">
        <f>IFERROR(INDEX($BW$1:$BW$84,_xlfn.AGGREGATE(15,6,ROW($BW$1:$BW$84)/(ISNUMBER(SEARCH("проч нал",$BX$1:$BX$84))),ROW($BW$3))),"")</f>
        <v/>
      </c>
      <c r="BL6" s="46" t="str">
        <f>IFERROR(INDEX($BW$1:$BW$84,_xlfn.AGGREGATE(15,6,ROW($BW$1:$BW$84)/(ISNUMBER(SEARCH("реклама",$BX$1:$BX$84))),ROW($BW$3))),"")</f>
        <v/>
      </c>
      <c r="BM6" s="46" t="str">
        <f>IFERROR(INDEX($BU$1:$BU$84,_xlfn.AGGREGATE(15,6,ROW($BU$1:$BU$84)/(ISNUMBER(SEARCH("х/р",$BV$1:$BV$84))),ROW($BU$3))),"")</f>
        <v/>
      </c>
      <c r="BN6" s="46" t="str">
        <f>IFERROR(INDEX($BU$1:$BU$84,_xlfn.AGGREGATE(15,6,ROW($BU$1:$BU$84)/(ISNUMBER(SEARCH("канц",$BV$1:$BV$84))),ROW($BU$3))),"")</f>
        <v/>
      </c>
      <c r="BO6" s="46" t="str">
        <f>IFERROR(INDEX($BU$1:$BU$84,_xlfn.AGGREGATE(15,6,ROW($BU$1:$BU$84)/(ISNUMBER(SEARCH("мебель",$BV$1:$BV$84))),ROW($BU$3))),"")</f>
        <v/>
      </c>
      <c r="BP6" s="46" t="str">
        <f>IFERROR(INDEX($BU$1:$BU$84,_xlfn.AGGREGATE(15,6,ROW($BU$1:$BU$84)/(ISNUMBER(SEARCH("связи",$BV$1:$BV$84))),ROW($BU$3))),"")</f>
        <v/>
      </c>
      <c r="BQ6" s="46">
        <f>IFERROR(INDEX($BU$1:$BU$84,_xlfn.AGGREGATE(15,6,ROW($BU$1:$BU$84)/(ISNUMBER(SEARCH("комиссия",$BV$1:$BV$84))),ROW($BU$3))),"")</f>
        <v>140</v>
      </c>
      <c r="BR6" s="46" t="str">
        <f>IFERROR(INDEX($BU$1:$BU$84,_xlfn.AGGREGATE(15,6,ROW($BU$1:$BU$84)/(ISNUMBER(SEARCH("проч",$BV$1:$BV$84))),ROW($BU$3))),"")</f>
        <v/>
      </c>
      <c r="BU6" s="77">
        <v>140</v>
      </c>
      <c r="BV6" s="76" t="s">
        <v>125</v>
      </c>
      <c r="BW6" s="69"/>
      <c r="BX6" s="69"/>
      <c r="BY6" s="69">
        <v>41810</v>
      </c>
      <c r="BZ6" s="76" t="s">
        <v>141</v>
      </c>
      <c r="CA6" s="69"/>
      <c r="CB6" s="69"/>
    </row>
    <row r="7" spans="1:80" ht="15" customHeight="1" x14ac:dyDescent="0.25">
      <c r="A7" s="61" t="str">
        <f>IFERROR(INDEX($BY$1:$BY$84,_xlfn.AGGREGATE(15,6,ROW($BY$1:$BY$84)/(ISNUMBER(SEARCH(M2,$BZ$1:$BZ$84))),ROW($BU$1))),"")</f>
        <v/>
      </c>
      <c r="B7" s="61" t="str">
        <f>IFERROR(INDEX($CA$1:$CA$84,_xlfn.AGGREGATE(15,6,ROW($CA$1:$CA$84)/(ISNUMBER(SEARCH(M2,$CB$1:$CB$84))),ROW($BU$1))),"")</f>
        <v/>
      </c>
      <c r="C7" s="61" t="str">
        <f>IFERROR(INDEX($BU$1:$BU$84,_xlfn.AGGREGATE(15,6,ROW($BU$1:$BU$84)/((ISNUMBER(SEARCH(M2,$BV$1:$BV$84)))*(ISNUMBER(SEARCH("ТМЦ",$BV$1:$BV$84)))),ROW($BU$1))),"")</f>
        <v/>
      </c>
      <c r="D7" s="61" t="str">
        <f>IFERROR(INDEX($BV$1:$BV$84,_xlfn.AGGREGATE(15,6,ROW($BV$1:$BV$84)/((ISNUMBER(SEARCH(M2,$BV$1:$BV$84)))*(ISNUMBER(SEARCH("ТМЦ",$BV$1:$BV$84)))),ROW($BU$1))),"")</f>
        <v/>
      </c>
      <c r="E7" s="61" t="str">
        <f>IFERROR(INDEX($BW$1:$BW$84,_xlfn.AGGREGATE(15,6,ROW($BW$1:$BW$84)/((ISNUMBER(SEARCH(M2,$BX$1:$BX$84)))*(ISNUMBER(SEARCH("ТМЦ",$BX$1:$BX$84)))),ROW($BW$1))),"")</f>
        <v/>
      </c>
      <c r="F7" s="61" t="str">
        <f>IFERROR(INDEX($BX$1:$BX$84,_xlfn.AGGREGATE(15,6,ROW($BX$1:$BX$84)/((ISNUMBER(SEARCH(M2,$BX$1:$BX$84)))*(ISNUMBER(SEARCH("ТМЦ",$BX$1:$BX$84)))),ROW($BW$1))),"")</f>
        <v/>
      </c>
      <c r="G7" s="61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$1))),"")</f>
        <v>147</v>
      </c>
      <c r="H7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$1))),"")</f>
        <v>ПИР0116 аренда инструмента</v>
      </c>
      <c r="I7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$1))),"")</f>
        <v/>
      </c>
      <c r="J7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$1))),"")</f>
        <v/>
      </c>
      <c r="K7" s="61" t="str">
        <f>IFERROR(INDEX($BU$1:$BU$84,_xlfn.AGGREGATE(15,6,ROW($BU$1:$BU$84)/((ISNUMBER(SEARCH(M2,$BV$1:$BV$84)))*(ISNUMBER(SEARCH("подряд",$BV$1:$BV$84)))),ROW($BU$1))),"")</f>
        <v/>
      </c>
      <c r="L7" s="61" t="str">
        <f>IFERROR(INDEX($BV$1:$BV$84,_xlfn.AGGREGATE(15,6,ROW($BV$1:$BV$84)/((ISNUMBER(SEARCH(M2,$BV$1:$BV$84)))*(ISNUMBER(SEARCH("подряд",$BV$1:$BV$84)))),ROW($BU$1))),"")</f>
        <v/>
      </c>
      <c r="M7" s="61" t="str">
        <f>IFERROR(INDEX($BW$1:$BW$84,_xlfn.AGGREGATE(15,6,ROW($BW$1:$BW$84)/((ISNUMBER(SEARCH(M2,$BX$1:$BX$84)))*(ISNUMBER(SEARCH("подряд",$BX$1:$BX$84)))),ROW($BW$1))),"")</f>
        <v/>
      </c>
      <c r="N7" s="61" t="str">
        <f>IFERROR(INDEX($BX$1:$BX$84,_xlfn.AGGREGATE(15,6,ROW($BX$1:$BX$84)/((ISNUMBER(SEARCH(M2,$BX$1:$BX$84)))*(ISNUMBER(SEARCH("подряд",$BX$1:$BX$84)))),ROW($BW$1))),"")</f>
        <v/>
      </c>
      <c r="O7" s="61" t="str">
        <f>IFERROR(INDEX($BW$1:$BW$84,_xlfn.AGGREGATE(15,6,ROW($BW$1:$BW$84)/((ISNUMBER(SEARCH(M2,$BX$1:$BX$84)))*(ISNUMBER(SEARCH("благ",$BX$1:$BX$84)))),ROW($BW$1))),"")</f>
        <v/>
      </c>
      <c r="P7" s="61" t="str">
        <f>IFERROR(INDEX($BX$1:$BX$84,_xlfn.AGGREGATE(15,6,ROW($BX$1:$BX$84)/((ISNUMBER(SEARCH(M2,$BX$1:$BX$84)))*(ISNUMBER(SEARCH("благ",$BX$1:$BX$84)))),ROW($BW$1))),"")</f>
        <v/>
      </c>
      <c r="Q7" s="83"/>
      <c r="R7" s="83"/>
      <c r="S7" s="83"/>
      <c r="T7" s="83"/>
      <c r="U7" s="83"/>
      <c r="V7" s="83"/>
      <c r="W7" s="83"/>
      <c r="Y7" s="61" t="str">
        <f>IFERROR(INDEX($BY$1:$BY$84,_xlfn.AGGREGATE(15,6,ROW($BY$1:$BY$84)/(ISNUMBER(SEARCH(AK2,$BZ$1:$BZ$84))),ROW($BY$1))),"")</f>
        <v/>
      </c>
      <c r="Z7" s="61" t="str">
        <f>IFERROR(INDEX($CA$1:$CA$84,_xlfn.AGGREGATE(15,6,ROW($CA$1:$CA$84)/(ISNUMBER(SEARCH(AK2,$CB$1:$CB$84))),ROW($CA$1))),"")</f>
        <v/>
      </c>
      <c r="AA7" s="61" t="str">
        <f>IFERROR(INDEX($BU$1:$BU$84,_xlfn.AGGREGATE(15,6,ROW($BU$1:$BU$84)/((ISNUMBER(SEARCH(AK2,$BV$1:$BV$84)))*(ISNUMBER(SEARCH("ТМЦ",$BV$1:$BV$84)))),ROW($BU$1))),"")</f>
        <v/>
      </c>
      <c r="AB7" s="61" t="str">
        <f>IFERROR(INDEX($BV$1:$BV$84,_xlfn.AGGREGATE(15,6,ROW($BV$1:$BV$84)/((ISNUMBER(SEARCH(AK2,$BV$1:$BV$84)))*(ISNUMBER(SEARCH("ТМЦ",$BV$1:$BV$84)))),ROW($BU$1))),"")</f>
        <v/>
      </c>
      <c r="AC7" s="61" t="str">
        <f>IFERROR(INDEX($BW$1:$BW$84,_xlfn.AGGREGATE(15,6,ROW($BW$1:$BW$84)/((ISNUMBER(SEARCH(AK2,$BX$1:$BX$84)))*(ISNUMBER(SEARCH("ТМЦ",$BX$1:$BX$84)))),ROW($BW$1))),"")</f>
        <v/>
      </c>
      <c r="AD7" s="61" t="str">
        <f>IFERROR(INDEX($BX$1:$BX$84,_xlfn.AGGREGATE(15,6,ROW($BX$1:$BX$84)/((ISNUMBER(SEARCH(AK2,$BX$1:$BX$84)))*(ISNUMBER(SEARCH("ТМЦ",$BX$1:$BX$84)))),ROW($BW$1))),"")</f>
        <v/>
      </c>
      <c r="AE7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$1))),"")</f>
        <v/>
      </c>
      <c r="AF7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$1))),"")</f>
        <v/>
      </c>
      <c r="AG7" s="61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$1))),"")</f>
        <v>1000</v>
      </c>
      <c r="AH7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$1))),"")</f>
        <v>СМР0116 трактор</v>
      </c>
      <c r="AI7" s="61" t="str">
        <f>IFERROR(INDEX($BU$1:$BU$84,_xlfn.AGGREGATE(15,6,ROW($BU$1:$BU$84)/((ISNUMBER(SEARCH(AK2,$BV$1:$BV$84)))*(ISNUMBER(SEARCH("подряд",$BV$1:$BV$84)))),ROW($BU$1))),"")</f>
        <v/>
      </c>
      <c r="AJ7" s="61" t="str">
        <f>IFERROR(INDEX($BV$1:$BV$84,_xlfn.AGGREGATE(15,6,ROW($BV$1:$BV$84)/((ISNUMBER(SEARCH(AK2,$BV$1:$BV$84)))*(ISNUMBER(SEARCH("подряд",$BV$1:$BV$84)))),ROW($BU$1))),"")</f>
        <v/>
      </c>
      <c r="AK7" s="61" t="str">
        <f>IFERROR(INDEX($BW$1:$BW$84,_xlfn.AGGREGATE(15,6,ROW($BW$1:$BW$84)/((ISNUMBER(SEARCH(AK2,$BX$1:$BX$84)))*(ISNUMBER(SEARCH("подряд",$BX$1:$BX$84)))),ROW($BW$1))),"")</f>
        <v/>
      </c>
      <c r="AL7" s="56" t="str">
        <f>IFERROR(INDEX($BV$1:$BV$84,_xlfn.AGGREGATE(15,6,ROW($BV$1:$BV$84)/((ISNUMBER(SEARCH(AK2,$BV$1:$BV$84)))*(ISNUMBER(SEARCH("подряд",$BV$1:$BV$84)))),ROW($BU$1))),"")</f>
        <v/>
      </c>
      <c r="AM7" s="61" t="str">
        <f>IFERROR(INDEX($BW$1:$BW$84,_xlfn.AGGREGATE(15,6,ROW($BW$1:$BW$84)/((ISNUMBER(SEARCH(AK2,$BX$1:$BX$84)))*(ISNUMBER(SEARCH("благ",$BX$1:$BX$84)))),ROW($BW$1))),"")</f>
        <v/>
      </c>
      <c r="AN7" s="61" t="str">
        <f>IFERROR(INDEX($BX$1:$BX$84,_xlfn.AGGREGATE(15,6,ROW($BX$1:$BX$84)/((ISNUMBER(SEARCH(AK2,$BX$1:$BX$84)))*(ISNUMBER(SEARCH("благ",$BX$1:$BX$84)))),ROW($BW$1))),"")</f>
        <v/>
      </c>
      <c r="AO7" s="83"/>
      <c r="AP7" s="83"/>
      <c r="AQ7" s="83"/>
      <c r="AR7" s="83"/>
      <c r="AS7" s="83"/>
      <c r="AT7" s="83"/>
      <c r="AU7" s="83"/>
      <c r="AW7" s="23">
        <v>3</v>
      </c>
      <c r="AX7" s="32"/>
      <c r="AY7" s="33"/>
      <c r="AZ7" s="26" t="str">
        <f>IFERROR(INDEX($BU$1:$BU$84,_xlfn.AGGREGATE(15,6,ROW($BU$1:$BU$84)/(ISNUMBER(SEARCH("зел",$BV$1:$BV$84))),ROW($BU$3))),"")</f>
        <v/>
      </c>
      <c r="BA7" s="35"/>
      <c r="BB7" s="28" t="e">
        <f t="shared" si="3"/>
        <v>#VALUE!</v>
      </c>
      <c r="BD7" s="45"/>
      <c r="BE7" s="46" t="str">
        <f>IFERROR(INDEX($BU$1:$BU$84,_xlfn.AGGREGATE(15,6,ROW($BU$1:$BU$84)/(ISNUMBER(SEARCH("помещений",$BV$1:$BV$84))),ROW($BU$4))),"")</f>
        <v/>
      </c>
      <c r="BF7" s="46" t="str">
        <f>IFERROR(INDEX($BU$1:$BU$84,_xlfn.AGGREGATE(15,6,ROW($BU$1:$BU$84)/(ISNUMBER(SEARCH("заработная",$BV$1:$BV$84))),ROW($BU$4))),"")</f>
        <v/>
      </c>
      <c r="BG7" s="46" t="str">
        <f>IFERROR(INDEX($BW$1:$BW$84,_xlfn.AGGREGATE(15,6,ROW($BW$1:$BW$84)/(ISNUMBER(SEARCH("з/п нал",$BX$1:$BX$84))),ROW($BW$4))),"")</f>
        <v/>
      </c>
      <c r="BH7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$4))),"")</f>
        <v/>
      </c>
      <c r="BI7" s="46" t="str">
        <f>IFERROR(INDEX($BU$1:$BU$84,_xlfn.AGGREGATE(15,6,ROW($BU$1:$BU$84)/(ISNUMBER(SEARCH("квартал",$BV$1:$BV$84))),ROW($BU$4))),"")</f>
        <v/>
      </c>
      <c r="BJ7" s="46" t="str">
        <f>IFERROR(INDEX($BU$1:$BU$84,_xlfn.AGGREGATE(15,6,ROW($BU$1:$BU$84)/(ISNUMBER(SEARCH("склад",$BV$1:$BV$84))),ROW($BU$4))),"")</f>
        <v/>
      </c>
      <c r="BK7" s="46" t="str">
        <f>IFERROR(INDEX($BW$1:$BW$84,_xlfn.AGGREGATE(15,6,ROW($BW$1:$BW$84)/(ISNUMBER(SEARCH("проч нал",$BX$1:$BX$84))),ROW($BW$4))),"")</f>
        <v/>
      </c>
      <c r="BL7" s="46" t="str">
        <f>IFERROR(INDEX($BW$1:$BW$84,_xlfn.AGGREGATE(15,6,ROW($BW$1:$BW$84)/(ISNUMBER(SEARCH("реклама",$BX$1:$BX$84))),ROW($BW$4))),"")</f>
        <v/>
      </c>
      <c r="BM7" s="46" t="str">
        <f>IFERROR(INDEX($BU$1:$BU$84,_xlfn.AGGREGATE(15,6,ROW($BU$1:$BU$84)/(ISNUMBER(SEARCH("х/р",$BV$1:$BV$84))),ROW($BU$4))),"")</f>
        <v/>
      </c>
      <c r="BN7" s="46" t="str">
        <f>IFERROR(INDEX($BU$1:$BU$84,_xlfn.AGGREGATE(15,6,ROW($BU$1:$BU$84)/(ISNUMBER(SEARCH("канц",$BV$1:$BV$84))),ROW($BU$4))),"")</f>
        <v/>
      </c>
      <c r="BO7" s="46" t="str">
        <f>IFERROR(INDEX($BU$1:$BU$84,_xlfn.AGGREGATE(15,6,ROW($BU$1:$BU$84)/(ISNUMBER(SEARCH("мебель",$BV$1:$BV$84))),ROW($BU$4))),"")</f>
        <v/>
      </c>
      <c r="BP7" s="46" t="str">
        <f>IFERROR(INDEX($BU$1:$BU$84,_xlfn.AGGREGATE(15,6,ROW($BU$1:$BU$84)/(ISNUMBER(SEARCH("связи",$BV$1:$BV$84))),ROW($BU$4))),"")</f>
        <v/>
      </c>
      <c r="BQ7" s="46">
        <f>IFERROR(INDEX($BU$1:$BU$84,_xlfn.AGGREGATE(15,6,ROW($BU$1:$BU$84)/(ISNUMBER(SEARCH("комиссия",$BV$1:$BV$84))),ROW($BU$4))),"")</f>
        <v>11</v>
      </c>
      <c r="BR7" s="46" t="str">
        <f>IFERROR(INDEX($BU$1:$BU$84,_xlfn.AGGREGATE(15,6,ROW($BU$1:$BU$84)/(ISNUMBER(SEARCH("проч",$BV$1:$BV$84))),ROW($BU$4))),"")</f>
        <v/>
      </c>
      <c r="BU7" s="69">
        <v>2550</v>
      </c>
      <c r="BV7" s="76" t="s">
        <v>126</v>
      </c>
      <c r="BW7" s="69"/>
      <c r="BX7" s="69"/>
      <c r="BY7" s="69">
        <v>190000</v>
      </c>
      <c r="BZ7" s="76" t="s">
        <v>153</v>
      </c>
      <c r="CA7" s="69"/>
      <c r="CB7" s="69"/>
    </row>
    <row r="8" spans="1:80" ht="15" customHeight="1" x14ac:dyDescent="0.25">
      <c r="A8" s="61" t="str">
        <f>IFERROR(INDEX($BY$1:$BY$84,_xlfn.AGGREGATE(15,6,ROW($BY$1:$BY$84)/(ISNUMBER(SEARCH(M2,$BZ$1:$BZ$84))),ROW($BU$2))),"")</f>
        <v/>
      </c>
      <c r="B8" s="61" t="str">
        <f>IFERROR(INDEX($CA$1:$CA$84,_xlfn.AGGREGATE(15,6,ROW($CA$1:$CA$84)/(ISNUMBER(SEARCH(M2,$CB$1:$CB$84))),ROW($BU$2))),"")</f>
        <v/>
      </c>
      <c r="C8" s="61" t="str">
        <f>IFERROR(INDEX($BU$1:$BU$84,_xlfn.AGGREGATE(15,6,ROW($BU$1:$BU$84)/((ISNUMBER(SEARCH(M2,$BV$1:$BV$84)))*(ISNUMBER(SEARCH("ТМЦ",$BV$1:$BV$84)))),ROW($BU$2))),"")</f>
        <v/>
      </c>
      <c r="D8" s="61" t="str">
        <f>IFERROR(INDEX($BV$1:$BV$84,_xlfn.AGGREGATE(15,6,ROW($BV$1:$BV$84)/((ISNUMBER(SEARCH(M2,$BV$1:$BV$84)))*(ISNUMBER(SEARCH("ТМЦ",$BV$1:$BV$84)))),ROW($BU$2))),"")</f>
        <v/>
      </c>
      <c r="E8" s="61" t="str">
        <f>IFERROR(INDEX($BW$1:$BW$84,_xlfn.AGGREGATE(15,6,ROW($BW$1:$BW$84)/((ISNUMBER(SEARCH(M2,$BX$1:$BX$84)))*(ISNUMBER(SEARCH("ТМЦ",$BX$1:$BX$84)))),ROW($BW$2))),"")</f>
        <v/>
      </c>
      <c r="F8" s="61" t="str">
        <f>IFERROR(INDEX($BX$1:$BX$84,_xlfn.AGGREGATE(15,6,ROW($BX$1:$BX$84)/((ISNUMBER(SEARCH(M2,$BX$1:$BX$84)))*(ISNUMBER(SEARCH("ТМЦ",$BX$1:$BX$84)))),ROW($BW$2))),"")</f>
        <v/>
      </c>
      <c r="G8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$2))),"")</f>
        <v/>
      </c>
      <c r="H8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$2))),"")</f>
        <v/>
      </c>
      <c r="I8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$2))),"")</f>
        <v/>
      </c>
      <c r="J8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$2))),"")</f>
        <v/>
      </c>
      <c r="K8" s="61" t="str">
        <f>IFERROR(INDEX($BU$1:$BU$84,_xlfn.AGGREGATE(15,6,ROW($BU$1:$BU$84)/((ISNUMBER(SEARCH(M2,$BV$1:$BV$84)))*(ISNUMBER(SEARCH("подряд",$BV$1:$BV$84)))),ROW($BU$2))),"")</f>
        <v/>
      </c>
      <c r="L8" s="61" t="str">
        <f>IFERROR(INDEX($BV$1:$BV$84,_xlfn.AGGREGATE(15,6,ROW($BV$1:$BV$84)/((ISNUMBER(SEARCH(M2,$BV$1:$BV$84)))*(ISNUMBER(SEARCH("подряд",$BV$1:$BV$84)))),ROW($BU$2))),"")</f>
        <v/>
      </c>
      <c r="M8" s="61" t="str">
        <f>IFERROR(INDEX($BW$1:$BW$84,_xlfn.AGGREGATE(15,6,ROW($BW$1:$BW$84)/((ISNUMBER(SEARCH(M2,$BX$1:$BX$84)))*(ISNUMBER(SEARCH("подряд",$BX$1:$BX$84)))),ROW($BW$2))),"")</f>
        <v/>
      </c>
      <c r="N8" s="61" t="str">
        <f>IFERROR(INDEX($BX$1:$BX$84,_xlfn.AGGREGATE(15,6,ROW($BX$1:$BX$84)/((ISNUMBER(SEARCH(M2,$BX$1:$BX$84)))*(ISNUMBER(SEARCH("подряд",$BX$1:$BX$84)))),ROW($BW$2))),"")</f>
        <v/>
      </c>
      <c r="O8" s="61" t="str">
        <f>IFERROR(INDEX($BW$1:$BW$84,_xlfn.AGGREGATE(15,6,ROW($BW$1:$BW$84)/((ISNUMBER(SEARCH(M2,$BX$1:$BX$84)))*(ISNUMBER(SEARCH("благ",$BX$1:$BX$84)))),ROW($BW$2))),"")</f>
        <v/>
      </c>
      <c r="P8" s="61" t="str">
        <f>IFERROR(INDEX($BX$1:$BX$84,_xlfn.AGGREGATE(15,6,ROW($BX$1:$BX$84)/((ISNUMBER(SEARCH(M2,$BX$1:$BX$84)))*(ISNUMBER(SEARCH("благ",$BX$1:$BX$84)))),ROW($BW$2))),"")</f>
        <v/>
      </c>
      <c r="Q8" s="83"/>
      <c r="R8" s="83"/>
      <c r="S8" s="83"/>
      <c r="T8" s="83"/>
      <c r="U8" s="83"/>
      <c r="V8" s="83"/>
      <c r="W8" s="83"/>
      <c r="Y8" s="61" t="str">
        <f>IFERROR(INDEX($BY$1:$BY$84,_xlfn.AGGREGATE(15,6,ROW($BY$1:$BY$84)/(ISNUMBER(SEARCH(AK2,$BZ$1:$BZ$84))),ROW($BY$2))),"")</f>
        <v/>
      </c>
      <c r="Z8" s="61" t="str">
        <f>IFERROR(INDEX($CA$1:$CA$84,_xlfn.AGGREGATE(15,6,ROW($CA$1:$CA$84)/(ISNUMBER(SEARCH(AK2,$CB$1:$CB$84))),ROW($CA$2))),"")</f>
        <v/>
      </c>
      <c r="AA8" s="61" t="str">
        <f>IFERROR(INDEX($BU$1:$BU$84,_xlfn.AGGREGATE(15,6,ROW($BU$1:$BU$84)/((ISNUMBER(SEARCH(AK2,$BV$1:$BV$84)))*(ISNUMBER(SEARCH("ТМЦ",$BV$1:$BV$84)))),ROW($BU$2))),"")</f>
        <v/>
      </c>
      <c r="AB8" s="61" t="str">
        <f>IFERROR(INDEX($BV$1:$BV$84,_xlfn.AGGREGATE(15,6,ROW($BV$1:$BV$84)/((ISNUMBER(SEARCH(AK2,$BV$1:$BV$84)))*(ISNUMBER(SEARCH("ТМЦ",$BV$1:$BV$84)))),ROW($BU$2))),"")</f>
        <v/>
      </c>
      <c r="AC8" s="61" t="str">
        <f>IFERROR(INDEX($BW$1:$BW$84,_xlfn.AGGREGATE(15,6,ROW($BW$1:$BW$84)/((ISNUMBER(SEARCH(AK2,$BX$1:$BX$84)))*(ISNUMBER(SEARCH("ТМЦ",$BX$1:$BX$84)))),ROW($BW$2))),"")</f>
        <v/>
      </c>
      <c r="AD8" s="61" t="str">
        <f>IFERROR(INDEX($BX$1:$BX$84,_xlfn.AGGREGATE(15,6,ROW($BX$1:$BX$84)/((ISNUMBER(SEARCH(AK2,$BX$1:$BX$84)))*(ISNUMBER(SEARCH("ТМЦ",$BX$1:$BX$84)))),ROW($BW$2))),"")</f>
        <v/>
      </c>
      <c r="AE8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$2))),"")</f>
        <v/>
      </c>
      <c r="AF8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$2))),"")</f>
        <v/>
      </c>
      <c r="AG8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$2))),"")</f>
        <v/>
      </c>
      <c r="AH8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$2))),"")</f>
        <v/>
      </c>
      <c r="AI8" s="61" t="str">
        <f>IFERROR(INDEX($BU$1:$BU$84,_xlfn.AGGREGATE(15,6,ROW($BU$1:$BU$84)/((ISNUMBER(SEARCH(AK2,$BV$1:$BV$84)))*(ISNUMBER(SEARCH("подряд",$BV$1:$BV$84)))),ROW($BU$2))),"")</f>
        <v/>
      </c>
      <c r="AJ8" s="61" t="str">
        <f>IFERROR(INDEX($BV$1:$BV$84,_xlfn.AGGREGATE(15,6,ROW($BV$1:$BV$84)/((ISNUMBER(SEARCH(AK2,$BV$1:$BV$84)))*(ISNUMBER(SEARCH("подряд",$BV$1:$BV$84)))),ROW($BU$2))),"")</f>
        <v/>
      </c>
      <c r="AK8" s="61" t="str">
        <f>IFERROR(INDEX($BW$1:$BW$84,_xlfn.AGGREGATE(15,6,ROW($BW$1:$BW$84)/((ISNUMBER(SEARCH(AK2,$BX$1:$BX$84)))*(ISNUMBER(SEARCH("подряд",$BX$1:$BX$84)))),ROW($BW$2))),"")</f>
        <v/>
      </c>
      <c r="AL8" s="56" t="str">
        <f>IFERROR(INDEX($BV$1:$BV$84,_xlfn.AGGREGATE(15,6,ROW($BV$1:$BV$84)/((ISNUMBER(SEARCH(AK2,$BV$1:$BV$84)))*(ISNUMBER(SEARCH("подряд",$BV$1:$BV$84)))),ROW($BU$2))),"")</f>
        <v/>
      </c>
      <c r="AM8" s="61" t="str">
        <f>IFERROR(INDEX($BW$1:$BW$84,_xlfn.AGGREGATE(15,6,ROW($BW$1:$BW$84)/((ISNUMBER(SEARCH(AK2,$BX$1:$BX$84)))*(ISNUMBER(SEARCH("благ",$BX$1:$BX$84)))),ROW($BW$2))),"")</f>
        <v/>
      </c>
      <c r="AN8" s="61" t="str">
        <f>IFERROR(INDEX($BX$1:$BX$84,_xlfn.AGGREGATE(15,6,ROW($BX$1:$BX$84)/((ISNUMBER(SEARCH(AK2,$BX$1:$BX$84)))*(ISNUMBER(SEARCH("благ",$BX$1:$BX$84)))),ROW($BW$2))),"")</f>
        <v/>
      </c>
      <c r="AO8" s="83"/>
      <c r="AP8" s="83"/>
      <c r="AQ8" s="83"/>
      <c r="AR8" s="83"/>
      <c r="AS8" s="83"/>
      <c r="AT8" s="83"/>
      <c r="AU8" s="83"/>
      <c r="AW8" s="23">
        <v>4</v>
      </c>
      <c r="AX8" s="39"/>
      <c r="AY8" s="25"/>
      <c r="AZ8" s="26" t="str">
        <f>IFERROR(INDEX($BU$1:$BU$84,_xlfn.AGGREGATE(15,6,ROW($BU$1:$BU$84)/(ISNUMBER(SEARCH("зел",$BV$1:$BV$84))),ROW($BU$4))),"")</f>
        <v/>
      </c>
      <c r="BA8" s="27"/>
      <c r="BB8" s="28" t="e">
        <f t="shared" si="3"/>
        <v>#VALUE!</v>
      </c>
      <c r="BD8" s="45"/>
      <c r="BE8" s="46" t="str">
        <f>IFERROR(INDEX($BU$1:$BU$84,_xlfn.AGGREGATE(15,6,ROW($BU$1:$BU$84)/(ISNUMBER(SEARCH("помещений",$BV$1:$BV$84))),ROW($BU$5))),"")</f>
        <v/>
      </c>
      <c r="BF8" s="46" t="str">
        <f>IFERROR(INDEX($BU$1:$BU$84,_xlfn.AGGREGATE(15,6,ROW($BU$1:$BU$84)/(ISNUMBER(SEARCH("заработная",$BV$1:$BV$84))),ROW($BU$5))),"")</f>
        <v/>
      </c>
      <c r="BG8" s="46" t="str">
        <f>IFERROR(INDEX($BW$1:$BW$84,_xlfn.AGGREGATE(15,6,ROW($BW$1:$BW$84)/(ISNUMBER(SEARCH("з/п нал",$BX$1:$BX$84))),ROW($BW$5))),"")</f>
        <v/>
      </c>
      <c r="BH8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$5))),"")</f>
        <v/>
      </c>
      <c r="BI8" s="46" t="str">
        <f>IFERROR(INDEX($BU$1:$BU$84,_xlfn.AGGREGATE(15,6,ROW($BU$1:$BU$84)/(ISNUMBER(SEARCH("квартал",$BV$1:$BV$84))),ROW($BU$5))),"")</f>
        <v/>
      </c>
      <c r="BJ8" s="46" t="str">
        <f>IFERROR(INDEX($BU$1:$BU$84,_xlfn.AGGREGATE(15,6,ROW($BU$1:$BU$84)/(ISNUMBER(SEARCH("склад",$BV$1:$BV$84))),ROW($BU$5))),"")</f>
        <v/>
      </c>
      <c r="BK8" s="46" t="str">
        <f>IFERROR(INDEX($BW$1:$BW$84,_xlfn.AGGREGATE(15,6,ROW($BW$1:$BW$84)/(ISNUMBER(SEARCH("проч нал",$BX$1:$BX$84))),ROW($BW$5))),"")</f>
        <v/>
      </c>
      <c r="BL8" s="46" t="str">
        <f>IFERROR(INDEX($BW$1:$BW$84,_xlfn.AGGREGATE(15,6,ROW($BW$1:$BW$84)/(ISNUMBER(SEARCH("реклама",$BX$1:$BX$84))),ROW($BW$5))),"")</f>
        <v/>
      </c>
      <c r="BM8" s="46" t="str">
        <f>IFERROR(INDEX($BU$1:$BU$84,_xlfn.AGGREGATE(15,6,ROW($BU$1:$BU$84)/(ISNUMBER(SEARCH("х/р",$BV$1:$BV$84))),ROW($BU$5))),"")</f>
        <v/>
      </c>
      <c r="BN8" s="46" t="str">
        <f>IFERROR(INDEX($BU$1:$BU$84,_xlfn.AGGREGATE(15,6,ROW($BU$1:$BU$84)/(ISNUMBER(SEARCH("канц",$BV$1:$BV$84))),ROW($BU$5))),"")</f>
        <v/>
      </c>
      <c r="BO8" s="46" t="str">
        <f>IFERROR(INDEX($BU$1:$BU$84,_xlfn.AGGREGATE(15,6,ROW($BU$1:$BU$84)/(ISNUMBER(SEARCH("мебель",$BV$1:$BV$84))),ROW($BU$5))),"")</f>
        <v/>
      </c>
      <c r="BP8" s="46" t="str">
        <f>IFERROR(INDEX($BU$1:$BU$84,_xlfn.AGGREGATE(15,6,ROW($BU$1:$BU$84)/(ISNUMBER(SEARCH("связи",$BV$1:$BV$84))),ROW($BU$5))),"")</f>
        <v/>
      </c>
      <c r="BQ8" s="46">
        <f>IFERROR(INDEX($BU$1:$BU$84,_xlfn.AGGREGATE(15,6,ROW($BU$1:$BU$84)/(ISNUMBER(SEARCH("комиссия",$BV$1:$BV$84))),ROW($BU$5))),"")</f>
        <v>70</v>
      </c>
      <c r="BR8" s="46" t="str">
        <f>IFERROR(INDEX($BU$1:$BU$84,_xlfn.AGGREGATE(15,6,ROW($BU$1:$BU$84)/(ISNUMBER(SEARCH("проч",$BV$1:$BV$84))),ROW($BU$5))),"")</f>
        <v/>
      </c>
      <c r="BU8" s="69">
        <v>2559</v>
      </c>
      <c r="BV8" s="76" t="s">
        <v>127</v>
      </c>
      <c r="BW8" s="69"/>
      <c r="BX8" s="69"/>
      <c r="BY8" s="69"/>
      <c r="BZ8" s="69"/>
      <c r="CA8" s="69"/>
      <c r="CB8" s="69"/>
    </row>
    <row r="9" spans="1:80" ht="15" customHeight="1" x14ac:dyDescent="0.25">
      <c r="A9" s="61" t="str">
        <f>IFERROR(INDEX($BY$1:$BY$84,_xlfn.AGGREGATE(15,6,ROW($BY$1:$BY$84)/(ISNUMBER(SEARCH(M2,$BZ$1:$BZ$84))),ROW($BU$3))),"")</f>
        <v/>
      </c>
      <c r="B9" s="61" t="str">
        <f>IFERROR(INDEX($CA$1:$CA$84,_xlfn.AGGREGATE(15,6,ROW($CA$1:$CA$84)/(ISNUMBER(SEARCH(M2,$CB$1:$CB$84))),ROW($BU$3))),"")</f>
        <v/>
      </c>
      <c r="C9" s="61" t="str">
        <f>IFERROR(INDEX($BU$1:$BU$84,_xlfn.AGGREGATE(15,6,ROW($BU$1:$BU$84)/((ISNUMBER(SEARCH(M2,$BV$1:$BV$84)))*(ISNUMBER(SEARCH("ТМЦ",$BV$1:$BV$84)))),ROW($BU$3))),"")</f>
        <v/>
      </c>
      <c r="D9" s="61" t="str">
        <f>IFERROR(INDEX($BV$1:$BV$84,_xlfn.AGGREGATE(15,6,ROW($BV$1:$BV$84)/((ISNUMBER(SEARCH(M2,$BV$1:$BV$84)))*(ISNUMBER(SEARCH("ТМЦ",$BV$1:$BV$84)))),ROW($BU$3))),"")</f>
        <v/>
      </c>
      <c r="E9" s="61" t="str">
        <f>IFERROR(INDEX($BW$1:$BW$84,_xlfn.AGGREGATE(15,6,ROW($BW$1:$BW$84)/((ISNUMBER(SEARCH(M2,$BX$1:$BX$84)))*(ISNUMBER(SEARCH("ТМЦ",$BX$1:$BX$84)))),ROW($BW$3))),"")</f>
        <v/>
      </c>
      <c r="F9" s="61" t="str">
        <f>IFERROR(INDEX($BX$1:$BX$84,_xlfn.AGGREGATE(15,6,ROW($BX$1:$BX$84)/((ISNUMBER(SEARCH(M2,$BX$1:$BX$84)))*(ISNUMBER(SEARCH("ТМЦ",$BX$1:$BX$84)))),ROW($BW$3))),"")</f>
        <v/>
      </c>
      <c r="G9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$3))),"")</f>
        <v/>
      </c>
      <c r="H9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$3))),"")</f>
        <v/>
      </c>
      <c r="I9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$3))),"")</f>
        <v/>
      </c>
      <c r="J9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$3))),"")</f>
        <v/>
      </c>
      <c r="K9" s="61" t="str">
        <f>IFERROR(INDEX($BU$1:$BU$84,_xlfn.AGGREGATE(15,6,ROW($BU$1:$BU$84)/((ISNUMBER(SEARCH(M2,$BV$1:$BV$84)))*(ISNUMBER(SEARCH("подряд",$BV$1:$BV$84)))),ROW($BU$3))),"")</f>
        <v/>
      </c>
      <c r="L9" s="61" t="str">
        <f>IFERROR(INDEX($BV$1:$BV$84,_xlfn.AGGREGATE(15,6,ROW($BV$1:$BV$84)/((ISNUMBER(SEARCH(M2,$BV$1:$BV$84)))*(ISNUMBER(SEARCH("подряд",$BV$1:$BV$84)))),ROW($BU$3))),"")</f>
        <v/>
      </c>
      <c r="M9" s="61" t="str">
        <f>IFERROR(INDEX($BW$1:$BW$84,_xlfn.AGGREGATE(15,6,ROW($BW$1:$BW$84)/((ISNUMBER(SEARCH(M2,$BX$1:$BX$84)))*(ISNUMBER(SEARCH("подряд",$BX$1:$BX$84)))),ROW($BW$3))),"")</f>
        <v/>
      </c>
      <c r="N9" s="61" t="str">
        <f>IFERROR(INDEX($BX$1:$BX$84,_xlfn.AGGREGATE(15,6,ROW($BX$1:$BX$84)/((ISNUMBER(SEARCH(M2,$BX$1:$BX$84)))*(ISNUMBER(SEARCH("подряд",$BX$1:$BX$84)))),ROW($BW$3))),"")</f>
        <v/>
      </c>
      <c r="O9" s="61" t="str">
        <f>IFERROR(INDEX($BW$1:$BW$84,_xlfn.AGGREGATE(15,6,ROW($BW$1:$BW$84)/((ISNUMBER(SEARCH(M2,$BX$1:$BX$84)))*(ISNUMBER(SEARCH("благ",$BX$1:$BX$84)))),ROW($BW$3))),"")</f>
        <v/>
      </c>
      <c r="P9" s="61" t="str">
        <f>IFERROR(INDEX($BX$1:$BX$84,_xlfn.AGGREGATE(15,6,ROW($BX$1:$BX$84)/((ISNUMBER(SEARCH(M2,$BX$1:$BX$84)))*(ISNUMBER(SEARCH("благ",$BX$1:$BX$84)))),ROW($BW$3))),"")</f>
        <v/>
      </c>
      <c r="Q9" s="83"/>
      <c r="R9" s="83"/>
      <c r="S9" s="83"/>
      <c r="T9" s="83"/>
      <c r="U9" s="83"/>
      <c r="V9" s="83"/>
      <c r="W9" s="83"/>
      <c r="Y9" s="61" t="str">
        <f>IFERROR(INDEX($BY$1:$BY$84,_xlfn.AGGREGATE(15,6,ROW($BY$1:$BY$84)/(ISNUMBER(SEARCH(AK2,$BZ$1:$BZ$84))),ROW($BY$3))),"")</f>
        <v/>
      </c>
      <c r="Z9" s="61" t="str">
        <f>IFERROR(INDEX($CA$1:$CA$84,_xlfn.AGGREGATE(15,6,ROW($CA$1:$CA$84)/(ISNUMBER(SEARCH(AK2,$CB$1:$CB$84))),ROW($CA$3))),"")</f>
        <v/>
      </c>
      <c r="AA9" s="61" t="str">
        <f>IFERROR(INDEX($BU$1:$BU$84,_xlfn.AGGREGATE(15,6,ROW($BU$1:$BU$84)/((ISNUMBER(SEARCH(AK2,$BV$1:$BV$84)))*(ISNUMBER(SEARCH("ТМЦ",$BV$1:$BV$84)))),ROW($BU$3))),"")</f>
        <v/>
      </c>
      <c r="AB9" s="61" t="str">
        <f>IFERROR(INDEX($BV$1:$BV$84,_xlfn.AGGREGATE(15,6,ROW($BV$1:$BV$84)/((ISNUMBER(SEARCH(AK2,$BV$1:$BV$84)))*(ISNUMBER(SEARCH("ТМЦ",$BV$1:$BV$84)))),ROW($BU$3))),"")</f>
        <v/>
      </c>
      <c r="AC9" s="61" t="str">
        <f>IFERROR(INDEX($BW$1:$BW$84,_xlfn.AGGREGATE(15,6,ROW($BW$1:$BW$84)/((ISNUMBER(SEARCH(AK2,$BX$1:$BX$84)))*(ISNUMBER(SEARCH("ТМЦ",$BX$1:$BX$84)))),ROW($BW$3))),"")</f>
        <v/>
      </c>
      <c r="AD9" s="61" t="str">
        <f>IFERROR(INDEX($BX$1:$BX$84,_xlfn.AGGREGATE(15,6,ROW($BX$1:$BX$84)/((ISNUMBER(SEARCH(AK2,$BX$1:$BX$84)))*(ISNUMBER(SEARCH("ТМЦ",$BX$1:$BX$84)))),ROW($BW$3))),"")</f>
        <v/>
      </c>
      <c r="AE9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$3))),"")</f>
        <v/>
      </c>
      <c r="AF9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$3))),"")</f>
        <v/>
      </c>
      <c r="AG9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$3))),"")</f>
        <v/>
      </c>
      <c r="AH9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$3))),"")</f>
        <v/>
      </c>
      <c r="AI9" s="61" t="str">
        <f>IFERROR(INDEX($BU$1:$BU$84,_xlfn.AGGREGATE(15,6,ROW($BU$1:$BU$84)/((ISNUMBER(SEARCH(AK2,$BV$1:$BV$84)))*(ISNUMBER(SEARCH("подряд",$BV$1:$BV$84)))),ROW($BU$3))),"")</f>
        <v/>
      </c>
      <c r="AJ9" s="61" t="str">
        <f>IFERROR(INDEX($BV$1:$BV$84,_xlfn.AGGREGATE(15,6,ROW($BV$1:$BV$84)/((ISNUMBER(SEARCH(AK2,$BV$1:$BV$84)))*(ISNUMBER(SEARCH("подряд",$BV$1:$BV$84)))),ROW($BU$3))),"")</f>
        <v/>
      </c>
      <c r="AK9" s="61" t="str">
        <f>IFERROR(INDEX($BW$1:$BW$84,_xlfn.AGGREGATE(15,6,ROW($BW$1:$BW$84)/((ISNUMBER(SEARCH(AK2,$BX$1:$BX$84)))*(ISNUMBER(SEARCH("подряд",$BX$1:$BX$84)))),ROW($BW$3))),"")</f>
        <v/>
      </c>
      <c r="AL9" s="56" t="str">
        <f>IFERROR(INDEX($BV$1:$BV$84,_xlfn.AGGREGATE(15,6,ROW($BV$1:$BV$84)/((ISNUMBER(SEARCH(AK2,$BV$1:$BV$84)))*(ISNUMBER(SEARCH("подряд",$BV$1:$BV$84)))),ROW($BU$3))),"")</f>
        <v/>
      </c>
      <c r="AM9" s="61" t="str">
        <f>IFERROR(INDEX($BW$1:$BW$84,_xlfn.AGGREGATE(15,6,ROW($BW$1:$BW$84)/((ISNUMBER(SEARCH(AK2,$BX$1:$BX$84)))*(ISNUMBER(SEARCH("благ",$BX$1:$BX$84)))),ROW($BW$3))),"")</f>
        <v/>
      </c>
      <c r="AN9" s="61" t="str">
        <f>IFERROR(INDEX($BX$1:$BX$84,_xlfn.AGGREGATE(15,6,ROW($BX$1:$BX$84)/((ISNUMBER(SEARCH(AK2,$BX$1:$BX$84)))*(ISNUMBER(SEARCH("благ",$BX$1:$BX$84)))),ROW($BW$3))),"")</f>
        <v/>
      </c>
      <c r="AO9" s="83"/>
      <c r="AP9" s="83"/>
      <c r="AQ9" s="83"/>
      <c r="AR9" s="83"/>
      <c r="AS9" s="83"/>
      <c r="AT9" s="83"/>
      <c r="AU9" s="83"/>
      <c r="AW9" s="23">
        <v>5</v>
      </c>
      <c r="AX9" s="24"/>
      <c r="AY9" s="25"/>
      <c r="AZ9" s="26" t="str">
        <f>IFERROR(INDEX($BU$1:$BU$84,_xlfn.AGGREGATE(15,6,ROW($BU$1:$BU$84)/(ISNUMBER(SEARCH("зел",$BV$1:$BV$84))),ROW($BU$5))),"")</f>
        <v/>
      </c>
      <c r="BA9" s="27"/>
      <c r="BB9" s="28" t="e">
        <f t="shared" si="3"/>
        <v>#VALUE!</v>
      </c>
      <c r="BD9" s="45"/>
      <c r="BE9" s="46" t="str">
        <f>IFERROR(INDEX($BU$1:$BU$84,_xlfn.AGGREGATE(15,6,ROW($BU$1:$BU$84)/(ISNUMBER(SEARCH("помещений",$BV$1:$BV$84))),ROW($BU$6))),"")</f>
        <v/>
      </c>
      <c r="BF9" s="46" t="str">
        <f>IFERROR(INDEX($BU$1:$BU$84,_xlfn.AGGREGATE(15,6,ROW($BU$1:$BU$84)/(ISNUMBER(SEARCH("заработная",$BV$1:$BV$84))),ROW($BU$6))),"")</f>
        <v/>
      </c>
      <c r="BG9" s="46" t="str">
        <f>IFERROR(INDEX($BW$1:$BW$84,_xlfn.AGGREGATE(15,6,ROW($BW$1:$BW$84)/(ISNUMBER(SEARCH("з/п нал",$BX$1:$BX$84))),ROW($BW$6))),"")</f>
        <v/>
      </c>
      <c r="BH9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$6))),"")</f>
        <v/>
      </c>
      <c r="BI9" s="46" t="str">
        <f>IFERROR(INDEX($BU$1:$BU$84,_xlfn.AGGREGATE(15,6,ROW($BU$1:$BU$84)/(ISNUMBER(SEARCH("квартал",$BV$1:$BV$84))),ROW($BU$6))),"")</f>
        <v/>
      </c>
      <c r="BJ9" s="46" t="str">
        <f>IFERROR(INDEX($BU$1:$BU$84,_xlfn.AGGREGATE(15,6,ROW($BU$1:$BU$84)/(ISNUMBER(SEARCH("склад",$BV$1:$BV$84))),ROW($BU$6))),"")</f>
        <v/>
      </c>
      <c r="BK9" s="46" t="str">
        <f>IFERROR(INDEX($BW$1:$BW$84,_xlfn.AGGREGATE(15,6,ROW($BW$1:$BW$84)/(ISNUMBER(SEARCH("проч нал",$BX$1:$BX$84))),ROW($BW$6))),"")</f>
        <v/>
      </c>
      <c r="BL9" s="46" t="str">
        <f>IFERROR(INDEX($BW$1:$BW$84,_xlfn.AGGREGATE(15,6,ROW($BW$1:$BW$84)/(ISNUMBER(SEARCH("реклама",$BX$1:$BX$84))),ROW($BW$6))),"")</f>
        <v/>
      </c>
      <c r="BM9" s="46" t="str">
        <f>IFERROR(INDEX($BU$1:$BU$84,_xlfn.AGGREGATE(15,6,ROW($BU$1:$BU$84)/(ISNUMBER(SEARCH("х/р",$BV$1:$BV$84))),ROW($BU$6))),"")</f>
        <v/>
      </c>
      <c r="BN9" s="46" t="str">
        <f>IFERROR(INDEX($BU$1:$BU$84,_xlfn.AGGREGATE(15,6,ROW($BU$1:$BU$84)/(ISNUMBER(SEARCH("канц",$BV$1:$BV$84))),ROW($BU$6))),"")</f>
        <v/>
      </c>
      <c r="BO9" s="46" t="str">
        <f>IFERROR(INDEX($BU$1:$BU$84,_xlfn.AGGREGATE(15,6,ROW($BU$1:$BU$84)/(ISNUMBER(SEARCH("мебель",$BV$1:$BV$84))),ROW($BU$6))),"")</f>
        <v/>
      </c>
      <c r="BP9" s="46" t="str">
        <f>IFERROR(INDEX($BU$1:$BU$84,_xlfn.AGGREGATE(15,6,ROW($BU$1:$BU$84)/(ISNUMBER(SEARCH("связи",$BV$1:$BV$84))),ROW($BU$6))),"")</f>
        <v/>
      </c>
      <c r="BQ9" s="46">
        <f>IFERROR(INDEX($BU$1:$BU$84,_xlfn.AGGREGATE(15,6,ROW($BU$1:$BU$84)/(ISNUMBER(SEARCH("комиссия",$BV$1:$BV$84))),ROW($BU$6))),"")</f>
        <v>22</v>
      </c>
      <c r="BR9" s="46" t="str">
        <f>IFERROR(INDEX($BU$1:$BU$84,_xlfn.AGGREGATE(15,6,ROW($BU$1:$BU$84)/(ISNUMBER(SEARCH("проч",$BV$1:$BV$84))),ROW($BU$6))),"")</f>
        <v/>
      </c>
      <c r="BU9" s="69">
        <v>3150</v>
      </c>
      <c r="BV9" s="76" t="s">
        <v>128</v>
      </c>
      <c r="BW9" s="69"/>
      <c r="BX9" s="69"/>
      <c r="BY9" s="69"/>
      <c r="BZ9" s="69"/>
      <c r="CA9" s="69"/>
      <c r="CB9" s="69"/>
    </row>
    <row r="10" spans="1:80" ht="15" customHeight="1" x14ac:dyDescent="0.25">
      <c r="A10" s="61" t="str">
        <f>IFERROR(INDEX($BY$1:$BY$84,_xlfn.AGGREGATE(15,6,ROW($BY$1:$BY$84)/(ISNUMBER(SEARCH(M2,$BZ$1:$BZ$84))),ROW($BU$4))),"")</f>
        <v/>
      </c>
      <c r="B10" s="61" t="str">
        <f>IFERROR(INDEX($CA$1:$CA$84,_xlfn.AGGREGATE(15,6,ROW($CA$1:$CA$84)/(ISNUMBER(SEARCH(M2,$CB$1:$CB$84))),ROW($BU$4))),"")</f>
        <v/>
      </c>
      <c r="C10" s="61" t="str">
        <f>IFERROR(INDEX($BU$1:$BU$84,_xlfn.AGGREGATE(15,6,ROW($BU$1:$BU$84)/((ISNUMBER(SEARCH(M2,$BV$1:$BV$84)))*(ISNUMBER(SEARCH("ТМЦ",$BV$1:$BV$84)))),ROW($BU$4))),"")</f>
        <v/>
      </c>
      <c r="D10" s="61" t="str">
        <f>IFERROR(INDEX($BV$1:$BV$84,_xlfn.AGGREGATE(15,6,ROW($BV$1:$BV$84)/((ISNUMBER(SEARCH(M2,$BV$1:$BV$84)))*(ISNUMBER(SEARCH("ТМЦ",$BV$1:$BV$84)))),ROW($BU$4))),"")</f>
        <v/>
      </c>
      <c r="E10" s="61" t="str">
        <f>IFERROR(INDEX($BW$1:$BW$84,_xlfn.AGGREGATE(15,6,ROW($BW$1:$BW$84)/((ISNUMBER(SEARCH(M2,$BX$1:$BX$84)))*(ISNUMBER(SEARCH("ТМЦ",$BX$1:$BX$84)))),ROW($BW$4))),"")</f>
        <v/>
      </c>
      <c r="F10" s="61" t="str">
        <f>IFERROR(INDEX($BX$1:$BX$84,_xlfn.AGGREGATE(15,6,ROW($BX$1:$BX$84)/((ISNUMBER(SEARCH(M2,$BX$1:$BX$84)))*(ISNUMBER(SEARCH("ТМЦ",$BX$1:$BX$84)))),ROW($BW$4))),"")</f>
        <v/>
      </c>
      <c r="G10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$4))),"")</f>
        <v/>
      </c>
      <c r="H10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$4))),"")</f>
        <v/>
      </c>
      <c r="I10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$4))),"")</f>
        <v/>
      </c>
      <c r="J10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$4))),"")</f>
        <v/>
      </c>
      <c r="K10" s="61" t="str">
        <f>IFERROR(INDEX($BU$1:$BU$84,_xlfn.AGGREGATE(15,6,ROW($BU$1:$BU$84)/((ISNUMBER(SEARCH(M2,$BV$1:$BV$84)))*(ISNUMBER(SEARCH("подряд",$BV$1:$BV$84)))),ROW($BU$4))),"")</f>
        <v/>
      </c>
      <c r="L10" s="61" t="str">
        <f>IFERROR(INDEX($BV$1:$BV$84,_xlfn.AGGREGATE(15,6,ROW($BV$1:$BV$84)/((ISNUMBER(SEARCH(M2,$BV$1:$BV$84)))*(ISNUMBER(SEARCH("подряд",$BV$1:$BV$84)))),ROW($BU$4))),"")</f>
        <v/>
      </c>
      <c r="M10" s="61" t="str">
        <f>IFERROR(INDEX($BW$1:$BW$84,_xlfn.AGGREGATE(15,6,ROW($BW$1:$BW$84)/((ISNUMBER(SEARCH(M2,$BX$1:$BX$84)))*(ISNUMBER(SEARCH("подряд",$BX$1:$BX$84)))),ROW($BW$4))),"")</f>
        <v/>
      </c>
      <c r="N10" s="61" t="str">
        <f>IFERROR(INDEX($BX$1:$BX$84,_xlfn.AGGREGATE(15,6,ROW($BX$1:$BX$84)/((ISNUMBER(SEARCH(M2,$BX$1:$BX$84)))*(ISNUMBER(SEARCH("подряд",$BX$1:$BX$84)))),ROW($BW$4))),"")</f>
        <v/>
      </c>
      <c r="O10" s="61" t="str">
        <f>IFERROR(INDEX($BW$1:$BW$84,_xlfn.AGGREGATE(15,6,ROW($BW$1:$BW$84)/((ISNUMBER(SEARCH(M2,$BX$1:$BX$84)))*(ISNUMBER(SEARCH("благ",$BX$1:$BX$84)))),ROW($BW$4))),"")</f>
        <v/>
      </c>
      <c r="P10" s="61" t="str">
        <f>IFERROR(INDEX($BX$1:$BX$84,_xlfn.AGGREGATE(15,6,ROW($BX$1:$BX$84)/((ISNUMBER(SEARCH(M2,$BX$1:$BX$84)))*(ISNUMBER(SEARCH("благ",$BX$1:$BX$84)))),ROW($BW$4))),"")</f>
        <v/>
      </c>
      <c r="Q10" s="83"/>
      <c r="R10" s="83"/>
      <c r="S10" s="83"/>
      <c r="T10" s="83"/>
      <c r="U10" s="83"/>
      <c r="V10" s="83"/>
      <c r="W10" s="83"/>
      <c r="Y10" s="61" t="str">
        <f>IFERROR(INDEX($BY$1:$BY$84,_xlfn.AGGREGATE(15,6,ROW($BY$1:$BY$84)/(ISNUMBER(SEARCH(AK2,$BZ$1:$BZ$84))),ROW($BY$4))),"")</f>
        <v/>
      </c>
      <c r="Z10" s="61" t="str">
        <f>IFERROR(INDEX($CA$1:$CA$84,_xlfn.AGGREGATE(15,6,ROW($CA$1:$CA$84)/(ISNUMBER(SEARCH(AK2,$CB$1:$CB$84))),ROW($CA$4))),"")</f>
        <v/>
      </c>
      <c r="AA10" s="61" t="str">
        <f>IFERROR(INDEX($BU$1:$BU$84,_xlfn.AGGREGATE(15,6,ROW($BU$1:$BU$84)/((ISNUMBER(SEARCH(AK2,$BV$1:$BV$84)))*(ISNUMBER(SEARCH("ТМЦ",$BV$1:$BV$84)))),ROW($BU$4))),"")</f>
        <v/>
      </c>
      <c r="AB10" s="61" t="str">
        <f>IFERROR(INDEX($BV$1:$BV$84,_xlfn.AGGREGATE(15,6,ROW($BV$1:$BV$84)/((ISNUMBER(SEARCH(AK2,$BV$1:$BV$84)))*(ISNUMBER(SEARCH("ТМЦ",$BV$1:$BV$84)))),ROW($BU$4))),"")</f>
        <v/>
      </c>
      <c r="AC10" s="61" t="str">
        <f>IFERROR(INDEX($BW$1:$BW$84,_xlfn.AGGREGATE(15,6,ROW($BW$1:$BW$84)/((ISNUMBER(SEARCH(AK2,$BX$1:$BX$84)))*(ISNUMBER(SEARCH("ТМЦ",$BX$1:$BX$84)))),ROW($BW$4))),"")</f>
        <v/>
      </c>
      <c r="AD10" s="61" t="str">
        <f>IFERROR(INDEX($BX$1:$BX$84,_xlfn.AGGREGATE(15,6,ROW($BX$1:$BX$84)/((ISNUMBER(SEARCH(AK2,$BX$1:$BX$84)))*(ISNUMBER(SEARCH("ТМЦ",$BX$1:$BX$84)))),ROW($BW$4))),"")</f>
        <v/>
      </c>
      <c r="AE10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$4))),"")</f>
        <v/>
      </c>
      <c r="AF10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$4))),"")</f>
        <v/>
      </c>
      <c r="AG10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$4))),"")</f>
        <v/>
      </c>
      <c r="AH10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$4))),"")</f>
        <v/>
      </c>
      <c r="AI10" s="61" t="str">
        <f>IFERROR(INDEX($BU$1:$BU$84,_xlfn.AGGREGATE(15,6,ROW($BU$1:$BU$84)/((ISNUMBER(SEARCH(AK2,$BV$1:$BV$84)))*(ISNUMBER(SEARCH("подряд",$BV$1:$BV$84)))),ROW($BU$4))),"")</f>
        <v/>
      </c>
      <c r="AJ10" s="61" t="str">
        <f>IFERROR(INDEX($BV$1:$BV$84,_xlfn.AGGREGATE(15,6,ROW($BV$1:$BV$84)/((ISNUMBER(SEARCH(AK2,$BV$1:$BV$84)))*(ISNUMBER(SEARCH("подряд",$BV$1:$BV$84)))),ROW($BU$4))),"")</f>
        <v/>
      </c>
      <c r="AK10" s="61" t="str">
        <f>IFERROR(INDEX($BW$1:$BW$84,_xlfn.AGGREGATE(15,6,ROW($BW$1:$BW$84)/((ISNUMBER(SEARCH(AK2,$BX$1:$BX$84)))*(ISNUMBER(SEARCH("подряд",$BX$1:$BX$84)))),ROW($BW$4))),"")</f>
        <v/>
      </c>
      <c r="AL10" s="56" t="str">
        <f>IFERROR(INDEX($BV$1:$BV$84,_xlfn.AGGREGATE(15,6,ROW($BV$1:$BV$84)/((ISNUMBER(SEARCH(AK2,$BV$1:$BV$84)))*(ISNUMBER(SEARCH("подряд",$BV$1:$BV$84)))),ROW($BU$4))),"")</f>
        <v/>
      </c>
      <c r="AM10" s="61" t="str">
        <f>IFERROR(INDEX($BW$1:$BW$84,_xlfn.AGGREGATE(15,6,ROW($BW$1:$BW$84)/((ISNUMBER(SEARCH(AK2,$BX$1:$BX$84)))*(ISNUMBER(SEARCH("благ",$BX$1:$BX$84)))),ROW($BW$4))),"")</f>
        <v/>
      </c>
      <c r="AN10" s="61" t="str">
        <f>IFERROR(INDEX($BX$1:$BX$84,_xlfn.AGGREGATE(15,6,ROW($BX$1:$BX$84)/((ISNUMBER(SEARCH(AK2,$BX$1:$BX$84)))*(ISNUMBER(SEARCH("благ",$BX$1:$BX$84)))),ROW($BW$4))),"")</f>
        <v/>
      </c>
      <c r="AO10" s="83"/>
      <c r="AP10" s="83"/>
      <c r="AQ10" s="83"/>
      <c r="AR10" s="83"/>
      <c r="AS10" s="83"/>
      <c r="AT10" s="83"/>
      <c r="AU10" s="83"/>
      <c r="AW10" s="23">
        <v>6</v>
      </c>
      <c r="AX10" s="24"/>
      <c r="AY10" s="25"/>
      <c r="AZ10" s="26" t="str">
        <f>IFERROR(INDEX($BU$1:$BU$84,_xlfn.AGGREGATE(15,6,ROW($BU$1:$BU$84)/(ISNUMBER(SEARCH("зел",$BV$1:$BV$84))),ROW($BU$6))),"")</f>
        <v/>
      </c>
      <c r="BA10" s="27"/>
      <c r="BB10" s="28" t="e">
        <f t="shared" si="3"/>
        <v>#VALUE!</v>
      </c>
      <c r="BD10" s="45"/>
      <c r="BE10" s="46" t="str">
        <f>IFERROR(INDEX($BU$1:$BU$84,_xlfn.AGGREGATE(15,6,ROW($BU$1:$BU$84)/(ISNUMBER(SEARCH("помещений",$BV$1:$BV$84))),ROW($BU$7))),"")</f>
        <v/>
      </c>
      <c r="BF10" s="46" t="str">
        <f>IFERROR(INDEX($BU$1:$BU$84,_xlfn.AGGREGATE(15,6,ROW($BU$1:$BU$84)/(ISNUMBER(SEARCH("заработная",$BV$1:$BV$84))),ROW($BU$7))),"")</f>
        <v/>
      </c>
      <c r="BG10" s="46" t="str">
        <f>IFERROR(INDEX($BW$1:$BW$84,_xlfn.AGGREGATE(15,6,ROW($BW$1:$BW$84)/(ISNUMBER(SEARCH("з/п нал",$BX$1:$BX$84))),ROW($BW$7))),"")</f>
        <v/>
      </c>
      <c r="BH10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$7))),"")</f>
        <v/>
      </c>
      <c r="BI10" s="46" t="str">
        <f>IFERROR(INDEX($BU$1:$BU$84,_xlfn.AGGREGATE(15,6,ROW($BU$1:$BU$84)/(ISNUMBER(SEARCH("квартал",$BV$1:$BV$84))),ROW($BU$7))),"")</f>
        <v/>
      </c>
      <c r="BJ10" s="46" t="str">
        <f>IFERROR(INDEX($BU$1:$BU$84,_xlfn.AGGREGATE(15,6,ROW($BU$1:$BU$84)/(ISNUMBER(SEARCH("склад",$BV$1:$BV$84))),ROW($BU$7))),"")</f>
        <v/>
      </c>
      <c r="BK10" s="46" t="str">
        <f>IFERROR(INDEX($BW$1:$BW$84,_xlfn.AGGREGATE(15,6,ROW($BW$1:$BW$84)/(ISNUMBER(SEARCH("проч нал",$BX$1:$BX$84))),ROW($BW$7))),"")</f>
        <v/>
      </c>
      <c r="BL10" s="46" t="str">
        <f>IFERROR(INDEX($BW$1:$BW$84,_xlfn.AGGREGATE(15,6,ROW($BW$1:$BW$84)/(ISNUMBER(SEARCH("реклама",$BX$1:$BX$84))),ROW($BW$7))),"")</f>
        <v/>
      </c>
      <c r="BM10" s="46" t="str">
        <f>IFERROR(INDEX($BU$1:$BU$84,_xlfn.AGGREGATE(15,6,ROW($BU$1:$BU$84)/(ISNUMBER(SEARCH("х/р",$BV$1:$BV$84))),ROW($BU$7))),"")</f>
        <v/>
      </c>
      <c r="BN10" s="46" t="str">
        <f>IFERROR(INDEX($BU$1:$BU$84,_xlfn.AGGREGATE(15,6,ROW($BU$1:$BU$84)/(ISNUMBER(SEARCH("канц",$BV$1:$BV$84))),ROW($BU$7))),"")</f>
        <v/>
      </c>
      <c r="BO10" s="46" t="str">
        <f>IFERROR(INDEX($BU$1:$BU$84,_xlfn.AGGREGATE(15,6,ROW($BU$1:$BU$84)/(ISNUMBER(SEARCH("мебель",$BV$1:$BV$84))),ROW($BU$7))),"")</f>
        <v/>
      </c>
      <c r="BP10" s="46" t="str">
        <f>IFERROR(INDEX($BU$1:$BU$84,_xlfn.AGGREGATE(15,6,ROW($BU$1:$BU$84)/(ISNUMBER(SEARCH("связи",$BV$1:$BV$84))),ROW($BU$7))),"")</f>
        <v/>
      </c>
      <c r="BQ10" s="46">
        <f>IFERROR(INDEX($BU$1:$BU$84,_xlfn.AGGREGATE(15,6,ROW($BU$1:$BU$84)/(ISNUMBER(SEARCH("комиссия",$BV$1:$BV$84))),ROW($BU$7))),"")</f>
        <v>70</v>
      </c>
      <c r="BR10" s="46" t="str">
        <f>IFERROR(INDEX($BU$1:$BU$84,_xlfn.AGGREGATE(15,6,ROW($BU$1:$BU$84)/(ISNUMBER(SEARCH("проч",$BV$1:$BV$84))),ROW($BU$7))),"")</f>
        <v/>
      </c>
      <c r="BU10" s="69">
        <v>5000</v>
      </c>
      <c r="BV10" s="76" t="s">
        <v>129</v>
      </c>
      <c r="BW10" s="69">
        <v>7000</v>
      </c>
      <c r="BX10" s="69" t="s">
        <v>156</v>
      </c>
      <c r="BY10" s="69"/>
      <c r="BZ10" s="69"/>
      <c r="CA10" s="69"/>
      <c r="CB10" s="69"/>
    </row>
    <row r="11" spans="1:80" ht="15" customHeight="1" x14ac:dyDescent="0.25">
      <c r="A11" s="61" t="str">
        <f>IFERROR(INDEX($BY$1:$BY$84,_xlfn.AGGREGATE(15,6,ROW($BY$1:$BY$84)/(ISNUMBER(SEARCH(M2,$BZ$1:$BZ$84))),ROW($BU$5))),"")</f>
        <v/>
      </c>
      <c r="B11" s="61" t="str">
        <f>IFERROR(INDEX($CA$1:$CA$84,_xlfn.AGGREGATE(15,6,ROW($CA$1:$CA$84)/(ISNUMBER(SEARCH(M2,$CB$1:$CB$84))),ROW($BU$5))),"")</f>
        <v/>
      </c>
      <c r="C11" s="61" t="str">
        <f>IFERROR(INDEX($BU$1:$BU$84,_xlfn.AGGREGATE(15,6,ROW($BU$1:$BU$84)/((ISNUMBER(SEARCH(M2,$BV$1:$BV$84)))*(ISNUMBER(SEARCH("ТМЦ",$BV$1:$BV$84)))),ROW($BU$5))),"")</f>
        <v/>
      </c>
      <c r="D11" s="61" t="str">
        <f>IFERROR(INDEX($BV$1:$BV$84,_xlfn.AGGREGATE(15,6,ROW($BV$1:$BV$84)/((ISNUMBER(SEARCH(M2,$BV$1:$BV$84)))*(ISNUMBER(SEARCH("ТМЦ",$BV$1:$BV$84)))),ROW($BU$5))),"")</f>
        <v/>
      </c>
      <c r="E11" s="61" t="str">
        <f>IFERROR(INDEX($BW$1:$BW$84,_xlfn.AGGREGATE(15,6,ROW($BW$1:$BW$84)/((ISNUMBER(SEARCH(M2,$BX$1:$BX$84)))*(ISNUMBER(SEARCH("ТМЦ",$BX$1:$BX$84)))),ROW($BW$5))),"")</f>
        <v/>
      </c>
      <c r="F11" s="61" t="str">
        <f>IFERROR(INDEX($BX$1:$BX$84,_xlfn.AGGREGATE(15,6,ROW($BX$1:$BX$84)/((ISNUMBER(SEARCH(M2,$BX$1:$BX$84)))*(ISNUMBER(SEARCH("ТМЦ",$BX$1:$BX$84)))),ROW($BW$5))),"")</f>
        <v/>
      </c>
      <c r="G11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$5))),"")</f>
        <v/>
      </c>
      <c r="H11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$5))),"")</f>
        <v/>
      </c>
      <c r="I11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$5))),"")</f>
        <v/>
      </c>
      <c r="J11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$5))),"")</f>
        <v/>
      </c>
      <c r="K11" s="61" t="str">
        <f>IFERROR(INDEX($BU$1:$BU$84,_xlfn.AGGREGATE(15,6,ROW($BU$1:$BU$84)/((ISNUMBER(SEARCH(M2,$BV$1:$BV$84)))*(ISNUMBER(SEARCH("подряд",$BV$1:$BV$84)))),ROW($BU$5))),"")</f>
        <v/>
      </c>
      <c r="L11" s="61" t="str">
        <f>IFERROR(INDEX($BV$1:$BV$84,_xlfn.AGGREGATE(15,6,ROW($BV$1:$BV$84)/((ISNUMBER(SEARCH(M2,$BV$1:$BV$84)))*(ISNUMBER(SEARCH("подряд",$BV$1:$BV$84)))),ROW($BU$5))),"")</f>
        <v/>
      </c>
      <c r="M11" s="61" t="str">
        <f>IFERROR(INDEX($BW$1:$BW$84,_xlfn.AGGREGATE(15,6,ROW($BW$1:$BW$84)/((ISNUMBER(SEARCH(M2,$BX$1:$BX$84)))*(ISNUMBER(SEARCH("подряд",$BX$1:$BX$84)))),ROW($BW$5))),"")</f>
        <v/>
      </c>
      <c r="N11" s="61" t="str">
        <f>IFERROR(INDEX($BX$1:$BX$84,_xlfn.AGGREGATE(15,6,ROW($BX$1:$BX$84)/((ISNUMBER(SEARCH(M2,$BX$1:$BX$84)))*(ISNUMBER(SEARCH("подряд",$BX$1:$BX$84)))),ROW($BW$5))),"")</f>
        <v/>
      </c>
      <c r="O11" s="61" t="str">
        <f>IFERROR(INDEX($BW$1:$BW$84,_xlfn.AGGREGATE(15,6,ROW($BW$1:$BW$84)/((ISNUMBER(SEARCH(M2,$BX$1:$BX$84)))*(ISNUMBER(SEARCH("благ",$BX$1:$BX$84)))),ROW($BW$5))),"")</f>
        <v/>
      </c>
      <c r="P11" s="61" t="str">
        <f>IFERROR(INDEX($BX$1:$BX$84,_xlfn.AGGREGATE(15,6,ROW($BX$1:$BX$84)/((ISNUMBER(SEARCH(M2,$BX$1:$BX$84)))*(ISNUMBER(SEARCH("благ",$BX$1:$BX$84)))),ROW($BW$5))),"")</f>
        <v/>
      </c>
      <c r="Q11" s="83"/>
      <c r="R11" s="83"/>
      <c r="S11" s="83"/>
      <c r="T11" s="83"/>
      <c r="U11" s="83"/>
      <c r="V11" s="83"/>
      <c r="W11" s="83"/>
      <c r="Y11" s="61" t="str">
        <f>IFERROR(INDEX($BY$1:$BY$84,_xlfn.AGGREGATE(15,6,ROW($BY$1:$BY$84)/(ISNUMBER(SEARCH(AK2,$BZ$1:$BZ$84))),ROW($BY$5))),"")</f>
        <v/>
      </c>
      <c r="Z11" s="61" t="str">
        <f>IFERROR(INDEX($CA$1:$CA$84,_xlfn.AGGREGATE(15,6,ROW($CA$1:$CA$84)/(ISNUMBER(SEARCH(AK2,$CB$1:$CB$84))),ROW($CA$5))),"")</f>
        <v/>
      </c>
      <c r="AA11" s="61" t="str">
        <f>IFERROR(INDEX($BU$1:$BU$84,_xlfn.AGGREGATE(15,6,ROW($BU$1:$BU$84)/((ISNUMBER(SEARCH(AK2,$BV$1:$BV$84)))*(ISNUMBER(SEARCH("ТМЦ",$BV$1:$BV$84)))),ROW($BU$5))),"")</f>
        <v/>
      </c>
      <c r="AB11" s="61" t="str">
        <f>IFERROR(INDEX($BV$1:$BV$84,_xlfn.AGGREGATE(15,6,ROW($BV$1:$BV$84)/((ISNUMBER(SEARCH(AK2,$BV$1:$BV$84)))*(ISNUMBER(SEARCH("ТМЦ",$BV$1:$BV$84)))),ROW($BU$5))),"")</f>
        <v/>
      </c>
      <c r="AC11" s="61" t="str">
        <f>IFERROR(INDEX($BW$1:$BW$84,_xlfn.AGGREGATE(15,6,ROW($BW$1:$BW$84)/((ISNUMBER(SEARCH(AK2,$BX$1:$BX$84)))*(ISNUMBER(SEARCH("ТМЦ",$BX$1:$BX$84)))),ROW($BW$5))),"")</f>
        <v/>
      </c>
      <c r="AD11" s="61" t="str">
        <f>IFERROR(INDEX($BX$1:$BX$84,_xlfn.AGGREGATE(15,6,ROW($BX$1:$BX$84)/((ISNUMBER(SEARCH(AK2,$BX$1:$BX$84)))*(ISNUMBER(SEARCH("ТМЦ",$BX$1:$BX$84)))),ROW($BW$5))),"")</f>
        <v/>
      </c>
      <c r="AE11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$5))),"")</f>
        <v/>
      </c>
      <c r="AF11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$5))),"")</f>
        <v/>
      </c>
      <c r="AG11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$5))),"")</f>
        <v/>
      </c>
      <c r="AH11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$5))),"")</f>
        <v/>
      </c>
      <c r="AI11" s="61" t="str">
        <f>IFERROR(INDEX($BU$1:$BU$84,_xlfn.AGGREGATE(15,6,ROW($BU$1:$BU$84)/((ISNUMBER(SEARCH(AK2,$BV$1:$BV$84)))*(ISNUMBER(SEARCH("подряд",$BV$1:$BV$84)))),ROW($BU$5))),"")</f>
        <v/>
      </c>
      <c r="AJ11" s="61" t="str">
        <f>IFERROR(INDEX($BV$1:$BV$84,_xlfn.AGGREGATE(15,6,ROW($BV$1:$BV$84)/((ISNUMBER(SEARCH(AK2,$BV$1:$BV$84)))*(ISNUMBER(SEARCH("подряд",$BV$1:$BV$84)))),ROW($BU$5))),"")</f>
        <v/>
      </c>
      <c r="AK11" s="61" t="str">
        <f>IFERROR(INDEX($BW$1:$BW$84,_xlfn.AGGREGATE(15,6,ROW($BW$1:$BW$84)/((ISNUMBER(SEARCH(AK2,$BX$1:$BX$84)))*(ISNUMBER(SEARCH("подряд",$BX$1:$BX$84)))),ROW($BW$5))),"")</f>
        <v/>
      </c>
      <c r="AL11" s="56" t="str">
        <f>IFERROR(INDEX($BV$1:$BV$84,_xlfn.AGGREGATE(15,6,ROW($BV$1:$BV$84)/((ISNUMBER(SEARCH(AK2,$BV$1:$BV$84)))*(ISNUMBER(SEARCH("подряд",$BV$1:$BV$84)))),ROW($BU$5))),"")</f>
        <v/>
      </c>
      <c r="AM11" s="61" t="str">
        <f>IFERROR(INDEX($BW$1:$BW$84,_xlfn.AGGREGATE(15,6,ROW($BW$1:$BW$84)/((ISNUMBER(SEARCH(AK2,$BX$1:$BX$84)))*(ISNUMBER(SEARCH("благ",$BX$1:$BX$84)))),ROW($BW$5))),"")</f>
        <v/>
      </c>
      <c r="AN11" s="61" t="str">
        <f>IFERROR(INDEX($BX$1:$BX$84,_xlfn.AGGREGATE(15,6,ROW($BX$1:$BX$84)/((ISNUMBER(SEARCH(AK2,$BX$1:$BX$84)))*(ISNUMBER(SEARCH("благ",$BX$1:$BX$84)))),ROW($BW$5))),"")</f>
        <v/>
      </c>
      <c r="AO11" s="83"/>
      <c r="AP11" s="83"/>
      <c r="AQ11" s="83"/>
      <c r="AR11" s="83"/>
      <c r="AS11" s="83"/>
      <c r="AT11" s="83"/>
      <c r="AU11" s="83"/>
      <c r="AW11" s="23"/>
      <c r="AX11" s="24"/>
      <c r="AY11" s="25"/>
      <c r="AZ11" s="26"/>
      <c r="BA11" s="27"/>
      <c r="BB11" s="26"/>
      <c r="BD11" s="45"/>
      <c r="BE11" s="46" t="str">
        <f>IFERROR(INDEX($BU$1:$BU$84,_xlfn.AGGREGATE(15,6,ROW($BU$1:$BU$84)/(ISNUMBER(SEARCH("помещений",$BV$1:$BV$84))),ROW($BU$8))),"")</f>
        <v/>
      </c>
      <c r="BF11" s="46" t="str">
        <f>IFERROR(INDEX($BU$1:$BU$84,_xlfn.AGGREGATE(15,6,ROW($BU$1:$BU$84)/(ISNUMBER(SEARCH("заработная",$BV$1:$BV$84))),ROW($BU$8))),"")</f>
        <v/>
      </c>
      <c r="BG11" s="46" t="str">
        <f>IFERROR(INDEX($BW$1:$BW$84,_xlfn.AGGREGATE(15,6,ROW($BW$1:$BW$84)/(ISNUMBER(SEARCH("з/п нал",$BX$1:$BX$84))),ROW($BW$8))),"")</f>
        <v/>
      </c>
      <c r="BH11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$8))),"")</f>
        <v/>
      </c>
      <c r="BI11" s="46" t="str">
        <f>IFERROR(INDEX($BU$1:$BU$84,_xlfn.AGGREGATE(15,6,ROW($BU$1:$BU$84)/(ISNUMBER(SEARCH("квартал",$BV$1:$BV$84))),ROW($BU$8))),"")</f>
        <v/>
      </c>
      <c r="BJ11" s="46" t="str">
        <f>IFERROR(INDEX($BU$1:$BU$84,_xlfn.AGGREGATE(15,6,ROW($BU$1:$BU$84)/(ISNUMBER(SEARCH("склад",$BV$1:$BV$84))),ROW($BU$8))),"")</f>
        <v/>
      </c>
      <c r="BK11" s="46" t="str">
        <f>IFERROR(INDEX($BW$1:$BW$84,_xlfn.AGGREGATE(15,6,ROW($BW$1:$BW$84)/(ISNUMBER(SEARCH("проч нал",$BX$1:$BX$84))),ROW($BW$8))),"")</f>
        <v/>
      </c>
      <c r="BL11" s="46" t="str">
        <f>IFERROR(INDEX($BW$1:$BW$84,_xlfn.AGGREGATE(15,6,ROW($BW$1:$BW$84)/(ISNUMBER(SEARCH("реклама",$BX$1:$BX$84))),ROW($BW$8))),"")</f>
        <v/>
      </c>
      <c r="BM11" s="46" t="str">
        <f>IFERROR(INDEX($BU$1:$BU$84,_xlfn.AGGREGATE(15,6,ROW($BU$1:$BU$84)/(ISNUMBER(SEARCH("х/р",$BV$1:$BV$84))),ROW($BU$8))),"")</f>
        <v/>
      </c>
      <c r="BN11" s="46" t="str">
        <f>IFERROR(INDEX($BU$1:$BU$84,_xlfn.AGGREGATE(15,6,ROW($BU$1:$BU$84)/(ISNUMBER(SEARCH("канц",$BV$1:$BV$84))),ROW($BU$8))),"")</f>
        <v/>
      </c>
      <c r="BO11" s="46" t="str">
        <f>IFERROR(INDEX($BU$1:$BU$84,_xlfn.AGGREGATE(15,6,ROW($BU$1:$BU$84)/(ISNUMBER(SEARCH("мебель",$BV$1:$BV$84))),ROW($BU$8))),"")</f>
        <v/>
      </c>
      <c r="BP11" s="46" t="str">
        <f>IFERROR(INDEX($BU$1:$BU$84,_xlfn.AGGREGATE(15,6,ROW($BU$1:$BU$84)/(ISNUMBER(SEARCH("связи",$BV$1:$BV$84))),ROW($BU$8))),"")</f>
        <v/>
      </c>
      <c r="BQ11" s="46" t="str">
        <f>IFERROR(INDEX($BU$1:$BU$84,_xlfn.AGGREGATE(15,6,ROW($BU$1:$BU$84)/(ISNUMBER(SEARCH("комиссия",$BV$1:$BV$84))),ROW($BU$8))),"")</f>
        <v/>
      </c>
      <c r="BR11" s="46" t="str">
        <f>IFERROR(INDEX($BU$1:$BU$84,_xlfn.AGGREGATE(15,6,ROW($BU$1:$BU$84)/(ISNUMBER(SEARCH("проч",$BV$1:$BV$84))),ROW($BU$8))),"")</f>
        <v/>
      </c>
      <c r="BU11" s="69">
        <v>5668.42</v>
      </c>
      <c r="BV11" s="76" t="s">
        <v>130</v>
      </c>
      <c r="BW11" s="69">
        <v>555</v>
      </c>
      <c r="BX11" s="69" t="s">
        <v>157</v>
      </c>
      <c r="BY11" s="69"/>
      <c r="BZ11" s="69"/>
      <c r="CA11" s="69"/>
      <c r="CB11" s="69"/>
    </row>
    <row r="12" spans="1:80" ht="15" customHeight="1" x14ac:dyDescent="0.25">
      <c r="A12" s="61" t="str">
        <f>IFERROR(INDEX($BY$1:$BY$84,_xlfn.AGGREGATE(15,6,ROW($BY$1:$BY$84)/(ISNUMBER(SEARCH(M2,$BZ$1:$BZ$84))),ROW($BU$6))),"")</f>
        <v/>
      </c>
      <c r="B12" s="61" t="str">
        <f>IFERROR(INDEX($CA$1:$CA$84,_xlfn.AGGREGATE(15,6,ROW($CA$1:$CA$84)/(ISNUMBER(SEARCH(M2,$CB$1:$CB$84))),ROW($BU$6))),"")</f>
        <v/>
      </c>
      <c r="C12" s="61" t="str">
        <f>IFERROR(INDEX($BU$1:$BU$84,_xlfn.AGGREGATE(15,6,ROW($BU$1:$BU$84)/((ISNUMBER(SEARCH(M2,$BV$1:$BV$84)))*(ISNUMBER(SEARCH("ТМЦ",$BV$1:$BV$84)))),ROW($BU$6))),"")</f>
        <v/>
      </c>
      <c r="D12" s="61" t="str">
        <f>IFERROR(INDEX($BV$1:$BV$84,_xlfn.AGGREGATE(15,6,ROW($BV$1:$BV$84)/((ISNUMBER(SEARCH(M2,$BV$1:$BV$84)))*(ISNUMBER(SEARCH("ТМЦ",$BV$1:$BV$84)))),ROW($BU$6))),"")</f>
        <v/>
      </c>
      <c r="E12" s="61" t="str">
        <f>IFERROR(INDEX($BW$1:$BW$84,_xlfn.AGGREGATE(15,6,ROW($BW$1:$BW$84)/((ISNUMBER(SEARCH(M2,$BX$1:$BX$84)))*(ISNUMBER(SEARCH("ТМЦ",$BX$1:$BX$84)))),ROW($BW$6))),"")</f>
        <v/>
      </c>
      <c r="F12" s="61" t="str">
        <f>IFERROR(INDEX($BX$1:$BX$84,_xlfn.AGGREGATE(15,6,ROW($BX$1:$BX$84)/((ISNUMBER(SEARCH(M2,$BX$1:$BX$84)))*(ISNUMBER(SEARCH("ТМЦ",$BX$1:$BX$84)))),ROW($BW$6))),"")</f>
        <v/>
      </c>
      <c r="G12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$6))),"")</f>
        <v/>
      </c>
      <c r="H12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$6))),"")</f>
        <v/>
      </c>
      <c r="I12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$6))),"")</f>
        <v/>
      </c>
      <c r="J12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$6))),"")</f>
        <v/>
      </c>
      <c r="K12" s="61" t="str">
        <f>IFERROR(INDEX($BU$1:$BU$84,_xlfn.AGGREGATE(15,6,ROW($BU$1:$BU$84)/((ISNUMBER(SEARCH(M2,$BV$1:$BV$84)))*(ISNUMBER(SEARCH("подряд",$BV$1:$BV$84)))),ROW($BU$6))),"")</f>
        <v/>
      </c>
      <c r="L12" s="61" t="str">
        <f>IFERROR(INDEX($BV$1:$BV$84,_xlfn.AGGREGATE(15,6,ROW($BV$1:$BV$84)/((ISNUMBER(SEARCH(M2,$BV$1:$BV$84)))*(ISNUMBER(SEARCH("подряд",$BV$1:$BV$84)))),ROW($BU$6))),"")</f>
        <v/>
      </c>
      <c r="M12" s="61" t="str">
        <f>IFERROR(INDEX($BW$1:$BW$84,_xlfn.AGGREGATE(15,6,ROW($BW$1:$BW$84)/((ISNUMBER(SEARCH(M2,$BX$1:$BX$84)))*(ISNUMBER(SEARCH("подряд",$BX$1:$BX$84)))),ROW($BW$6))),"")</f>
        <v/>
      </c>
      <c r="N12" s="61" t="str">
        <f>IFERROR(INDEX($BX$1:$BX$84,_xlfn.AGGREGATE(15,6,ROW($BX$1:$BX$84)/((ISNUMBER(SEARCH(M2,$BX$1:$BX$84)))*(ISNUMBER(SEARCH("подряд",$BX$1:$BX$84)))),ROW($BW$6))),"")</f>
        <v/>
      </c>
      <c r="O12" s="61" t="str">
        <f>IFERROR(INDEX($BW$1:$BW$84,_xlfn.AGGREGATE(15,6,ROW($BW$1:$BW$84)/((ISNUMBER(SEARCH(M2,$BX$1:$BX$84)))*(ISNUMBER(SEARCH("благ",$BX$1:$BX$84)))),ROW($BW$6))),"")</f>
        <v/>
      </c>
      <c r="P12" s="61" t="str">
        <f>IFERROR(INDEX($BX$1:$BX$84,_xlfn.AGGREGATE(15,6,ROW($BX$1:$BX$84)/((ISNUMBER(SEARCH(M2,$BX$1:$BX$84)))*(ISNUMBER(SEARCH("благ",$BX$1:$BX$84)))),ROW($BW$6))),"")</f>
        <v/>
      </c>
      <c r="Q12" s="83"/>
      <c r="R12" s="83"/>
      <c r="S12" s="83"/>
      <c r="T12" s="83"/>
      <c r="U12" s="83"/>
      <c r="V12" s="83"/>
      <c r="W12" s="83"/>
      <c r="Y12" s="61" t="str">
        <f>IFERROR(INDEX($BY$1:$BY$84,_xlfn.AGGREGATE(15,6,ROW($BY$1:$BY$84)/(ISNUMBER(SEARCH(AK2,$BZ$1:$BZ$84))),ROW($BY$6))),"")</f>
        <v/>
      </c>
      <c r="Z12" s="61" t="str">
        <f>IFERROR(INDEX($CA$1:$CA$84,_xlfn.AGGREGATE(15,6,ROW($CA$1:$CA$84)/(ISNUMBER(SEARCH(AK2,$CB$1:$CB$84))),ROW($CA$6))),"")</f>
        <v/>
      </c>
      <c r="AA12" s="61" t="str">
        <f>IFERROR(INDEX($BU$1:$BU$84,_xlfn.AGGREGATE(15,6,ROW($BU$1:$BU$84)/((ISNUMBER(SEARCH(AK2,$BV$1:$BV$84)))*(ISNUMBER(SEARCH("ТМЦ",$BV$1:$BV$84)))),ROW($BU$6))),"")</f>
        <v/>
      </c>
      <c r="AB12" s="61" t="str">
        <f>IFERROR(INDEX($BV$1:$BV$84,_xlfn.AGGREGATE(15,6,ROW($BV$1:$BV$84)/((ISNUMBER(SEARCH(AK2,$BV$1:$BV$84)))*(ISNUMBER(SEARCH("ТМЦ",$BV$1:$BV$84)))),ROW($BU$6))),"")</f>
        <v/>
      </c>
      <c r="AC12" s="61" t="str">
        <f>IFERROR(INDEX($BW$1:$BW$84,_xlfn.AGGREGATE(15,6,ROW($BW$1:$BW$84)/((ISNUMBER(SEARCH(AK2,$BX$1:$BX$84)))*(ISNUMBER(SEARCH("ТМЦ",$BX$1:$BX$84)))),ROW($BW$6))),"")</f>
        <v/>
      </c>
      <c r="AD12" s="61" t="str">
        <f>IFERROR(INDEX($BX$1:$BX$84,_xlfn.AGGREGATE(15,6,ROW($BX$1:$BX$84)/((ISNUMBER(SEARCH(AK2,$BX$1:$BX$84)))*(ISNUMBER(SEARCH("ТМЦ",$BX$1:$BX$84)))),ROW($BW$6))),"")</f>
        <v/>
      </c>
      <c r="AE12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$6))),"")</f>
        <v/>
      </c>
      <c r="AF12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$6))),"")</f>
        <v/>
      </c>
      <c r="AG12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$6))),"")</f>
        <v/>
      </c>
      <c r="AH12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$6))),"")</f>
        <v/>
      </c>
      <c r="AI12" s="61" t="str">
        <f>IFERROR(INDEX($BU$1:$BU$84,_xlfn.AGGREGATE(15,6,ROW($BU$1:$BU$84)/((ISNUMBER(SEARCH(AK2,$BV$1:$BV$84)))*(ISNUMBER(SEARCH("подряд",$BV$1:$BV$84)))),ROW($BU$6))),"")</f>
        <v/>
      </c>
      <c r="AJ12" s="61" t="str">
        <f>IFERROR(INDEX($BV$1:$BV$84,_xlfn.AGGREGATE(15,6,ROW($BV$1:$BV$84)/((ISNUMBER(SEARCH(AK2,$BV$1:$BV$84)))*(ISNUMBER(SEARCH("подряд",$BV$1:$BV$84)))),ROW($BU$6))),"")</f>
        <v/>
      </c>
      <c r="AK12" s="61" t="str">
        <f>IFERROR(INDEX($BW$1:$BW$84,_xlfn.AGGREGATE(15,6,ROW($BW$1:$BW$84)/((ISNUMBER(SEARCH(AK2,$BX$1:$BX$84)))*(ISNUMBER(SEARCH("подряд",$BX$1:$BX$84)))),ROW($BW$6))),"")</f>
        <v/>
      </c>
      <c r="AL12" s="56" t="str">
        <f>IFERROR(INDEX($BV$1:$BV$84,_xlfn.AGGREGATE(15,6,ROW($BV$1:$BV$84)/((ISNUMBER(SEARCH(AK2,$BV$1:$BV$84)))*(ISNUMBER(SEARCH("подряд",$BV$1:$BV$84)))),ROW($BU$6))),"")</f>
        <v/>
      </c>
      <c r="AM12" s="61" t="str">
        <f>IFERROR(INDEX($BW$1:$BW$84,_xlfn.AGGREGATE(15,6,ROW($BW$1:$BW$84)/((ISNUMBER(SEARCH(AK2,$BX$1:$BX$84)))*(ISNUMBER(SEARCH("благ",$BX$1:$BX$84)))),ROW($BW$6))),"")</f>
        <v/>
      </c>
      <c r="AN12" s="61" t="str">
        <f>IFERROR(INDEX($BX$1:$BX$84,_xlfn.AGGREGATE(15,6,ROW($BX$1:$BX$84)/((ISNUMBER(SEARCH(AK2,$BX$1:$BX$84)))*(ISNUMBER(SEARCH("благ",$BX$1:$BX$84)))),ROW($BW$6))),"")</f>
        <v/>
      </c>
      <c r="AO12" s="83"/>
      <c r="AP12" s="83"/>
      <c r="AQ12" s="83"/>
      <c r="AR12" s="83"/>
      <c r="AS12" s="83"/>
      <c r="AT12" s="83"/>
      <c r="AU12" s="83"/>
      <c r="AW12" s="29" t="s">
        <v>14</v>
      </c>
      <c r="AX12" s="30" t="s">
        <v>6</v>
      </c>
      <c r="AY12" s="30"/>
      <c r="AZ12" s="31" t="s">
        <v>7</v>
      </c>
      <c r="BA12" s="35"/>
      <c r="BB12" s="34"/>
      <c r="BD12" s="45"/>
      <c r="BE12" s="46" t="str">
        <f>IFERROR(INDEX($BU$1:$BU$84,_xlfn.AGGREGATE(15,6,ROW($BU$1:$BU$84)/(ISNUMBER(SEARCH("помещений",$BV$1:$BV$84))),ROW($BU$9))),"")</f>
        <v/>
      </c>
      <c r="BF12" s="46" t="str">
        <f>IFERROR(INDEX($BU$1:$BU$84,_xlfn.AGGREGATE(15,6,ROW($BU$1:$BU$84)/(ISNUMBER(SEARCH("заработная",$BV$1:$BV$84))),ROW($BU$9))),"")</f>
        <v/>
      </c>
      <c r="BG12" s="46" t="str">
        <f>IFERROR(INDEX($BW$1:$BW$84,_xlfn.AGGREGATE(15,6,ROW($BW$1:$BW$84)/(ISNUMBER(SEARCH("з/п нал",$BX$1:$BX$84))),ROW($BW$9))),"")</f>
        <v/>
      </c>
      <c r="BH12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$9))),"")</f>
        <v/>
      </c>
      <c r="BI12" s="46" t="str">
        <f>IFERROR(INDEX($BU$1:$BU$84,_xlfn.AGGREGATE(15,6,ROW($BU$1:$BU$84)/(ISNUMBER(SEARCH("квартал",$BV$1:$BV$84))),ROW($BU$9))),"")</f>
        <v/>
      </c>
      <c r="BJ12" s="46" t="str">
        <f>IFERROR(INDEX($BU$1:$BU$84,_xlfn.AGGREGATE(15,6,ROW($BU$1:$BU$84)/(ISNUMBER(SEARCH("склад",$BV$1:$BV$84))),ROW($BU$9))),"")</f>
        <v/>
      </c>
      <c r="BK12" s="46" t="str">
        <f>IFERROR(INDEX($BW$1:$BW$84,_xlfn.AGGREGATE(15,6,ROW($BW$1:$BW$84)/(ISNUMBER(SEARCH("проч нал",$BX$1:$BX$84))),ROW($BW$9))),"")</f>
        <v/>
      </c>
      <c r="BL12" s="46" t="str">
        <f>IFERROR(INDEX($BW$1:$BW$84,_xlfn.AGGREGATE(15,6,ROW($BW$1:$BW$84)/(ISNUMBER(SEARCH("реклама",$BX$1:$BX$84))),ROW($BW$9))),"")</f>
        <v/>
      </c>
      <c r="BM12" s="46" t="str">
        <f>IFERROR(INDEX($BU$1:$BU$84,_xlfn.AGGREGATE(15,6,ROW($BU$1:$BU$84)/(ISNUMBER(SEARCH("х/р",$BV$1:$BV$84))),ROW($BU$9))),"")</f>
        <v/>
      </c>
      <c r="BN12" s="46" t="str">
        <f>IFERROR(INDEX($BU$1:$BU$84,_xlfn.AGGREGATE(15,6,ROW($BU$1:$BU$84)/(ISNUMBER(SEARCH("канц",$BV$1:$BV$84))),ROW($BU$9))),"")</f>
        <v/>
      </c>
      <c r="BO12" s="46" t="str">
        <f>IFERROR(INDEX($BU$1:$BU$84,_xlfn.AGGREGATE(15,6,ROW($BU$1:$BU$84)/(ISNUMBER(SEARCH("мебель",$BV$1:$BV$84))),ROW($BU$9))),"")</f>
        <v/>
      </c>
      <c r="BP12" s="46" t="str">
        <f>IFERROR(INDEX($BU$1:$BU$84,_xlfn.AGGREGATE(15,6,ROW($BU$1:$BU$84)/(ISNUMBER(SEARCH("связи",$BV$1:$BV$84))),ROW($BU$9))),"")</f>
        <v/>
      </c>
      <c r="BQ12" s="46" t="str">
        <f>IFERROR(INDEX($BU$1:$BU$84,_xlfn.AGGREGATE(15,6,ROW($BU$1:$BU$84)/(ISNUMBER(SEARCH("комиссия",$BV$1:$BV$84))),ROW($BU$9))),"")</f>
        <v/>
      </c>
      <c r="BR12" s="46" t="str">
        <f>IFERROR(INDEX($BU$1:$BU$84,_xlfn.AGGREGATE(15,6,ROW($BU$1:$BU$84)/(ISNUMBER(SEARCH("проч",$BV$1:$BV$84))),ROW($BU$9))),"")</f>
        <v/>
      </c>
      <c r="BU12" s="69">
        <v>15580.72</v>
      </c>
      <c r="BV12" s="76" t="s">
        <v>131</v>
      </c>
      <c r="BW12" s="69"/>
      <c r="BX12" s="69"/>
      <c r="BY12" s="69"/>
      <c r="BZ12" s="69"/>
      <c r="CA12" s="69"/>
      <c r="CB12" s="69"/>
    </row>
    <row r="13" spans="1:80" ht="15" customHeight="1" x14ac:dyDescent="0.25">
      <c r="A13" s="61" t="str">
        <f>IFERROR(INDEX($BY$1:$BY$84,_xlfn.AGGREGATE(15,6,ROW($BY$1:$BY$84)/(ISNUMBER(SEARCH(M2,$BZ$1:$BZ$84))),ROW($BU$7))),"")</f>
        <v/>
      </c>
      <c r="B13" s="61" t="str">
        <f>IFERROR(INDEX($CA$1:$CA$84,_xlfn.AGGREGATE(15,6,ROW($CA$1:$CA$84)/(ISNUMBER(SEARCH(M2,$CB$1:$CB$84))),ROW($BU$7))),"")</f>
        <v/>
      </c>
      <c r="C13" s="61" t="str">
        <f>IFERROR(INDEX($BU$1:$BU$84,_xlfn.AGGREGATE(15,6,ROW($BU$1:$BU$84)/((ISNUMBER(SEARCH(M2,$BV$1:$BV$84)))*(ISNUMBER(SEARCH("ТМЦ",$BV$1:$BV$84)))),ROW($BU$7))),"")</f>
        <v/>
      </c>
      <c r="D13" s="61" t="str">
        <f>IFERROR(INDEX($BV$1:$BV$84,_xlfn.AGGREGATE(15,6,ROW($BV$1:$BV$84)/((ISNUMBER(SEARCH(M2,$BV$1:$BV$84)))*(ISNUMBER(SEARCH("ТМЦ",$BV$1:$BV$84)))),ROW($BU$7))),"")</f>
        <v/>
      </c>
      <c r="E13" s="61" t="str">
        <f>IFERROR(INDEX($BW$1:$BW$84,_xlfn.AGGREGATE(15,6,ROW($BW$1:$BW$84)/((ISNUMBER(SEARCH(M2,$BX$1:$BX$84)))*(ISNUMBER(SEARCH("ТМЦ",$BX$1:$BX$84)))),ROW($BW$7))),"")</f>
        <v/>
      </c>
      <c r="F13" s="61" t="str">
        <f>IFERROR(INDEX($BX$1:$BX$84,_xlfn.AGGREGATE(15,6,ROW($BX$1:$BX$84)/((ISNUMBER(SEARCH(M2,$BX$1:$BX$84)))*(ISNUMBER(SEARCH("ТМЦ",$BX$1:$BX$84)))),ROW($BW$7))),"")</f>
        <v/>
      </c>
      <c r="G13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$7))),"")</f>
        <v/>
      </c>
      <c r="H13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$7))),"")</f>
        <v/>
      </c>
      <c r="I13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$7))),"")</f>
        <v/>
      </c>
      <c r="J13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$7))),"")</f>
        <v/>
      </c>
      <c r="K13" s="61" t="str">
        <f>IFERROR(INDEX($BU$1:$BU$84,_xlfn.AGGREGATE(15,6,ROW($BU$1:$BU$84)/((ISNUMBER(SEARCH(M2,$BV$1:$BV$84)))*(ISNUMBER(SEARCH("подряд",$BV$1:$BV$84)))),ROW($BU$7))),"")</f>
        <v/>
      </c>
      <c r="L13" s="61" t="str">
        <f>IFERROR(INDEX($BV$1:$BV$84,_xlfn.AGGREGATE(15,6,ROW($BV$1:$BV$84)/((ISNUMBER(SEARCH(M2,$BV$1:$BV$84)))*(ISNUMBER(SEARCH("подряд",$BV$1:$BV$84)))),ROW($BU$7))),"")</f>
        <v/>
      </c>
      <c r="M13" s="61" t="str">
        <f>IFERROR(INDEX($BW$1:$BW$84,_xlfn.AGGREGATE(15,6,ROW($BW$1:$BW$84)/((ISNUMBER(SEARCH(M2,$BX$1:$BX$84)))*(ISNUMBER(SEARCH("подряд",$BX$1:$BX$84)))),ROW($BW$7))),"")</f>
        <v/>
      </c>
      <c r="N13" s="61" t="str">
        <f>IFERROR(INDEX($BX$1:$BX$84,_xlfn.AGGREGATE(15,6,ROW($BX$1:$BX$84)/((ISNUMBER(SEARCH(M2,$BX$1:$BX$84)))*(ISNUMBER(SEARCH("подряд",$BX$1:$BX$84)))),ROW($BW$7))),"")</f>
        <v/>
      </c>
      <c r="O13" s="61" t="str">
        <f>IFERROR(INDEX($BW$1:$BW$84,_xlfn.AGGREGATE(15,6,ROW($BW$1:$BW$84)/((ISNUMBER(SEARCH(M2,$BX$1:$BX$84)))*(ISNUMBER(SEARCH("благ",$BX$1:$BX$84)))),ROW($BW$7))),"")</f>
        <v/>
      </c>
      <c r="P13" s="61" t="str">
        <f>IFERROR(INDEX($BX$1:$BX$84,_xlfn.AGGREGATE(15,6,ROW($BX$1:$BX$84)/((ISNUMBER(SEARCH(M2,$BX$1:$BX$84)))*(ISNUMBER(SEARCH("благ",$BX$1:$BX$84)))),ROW($BW$7))),"")</f>
        <v/>
      </c>
      <c r="Q13" s="83"/>
      <c r="R13" s="83"/>
      <c r="S13" s="83"/>
      <c r="T13" s="83"/>
      <c r="U13" s="83"/>
      <c r="V13" s="83"/>
      <c r="W13" s="83"/>
      <c r="Y13" s="61" t="str">
        <f>IFERROR(INDEX($BY$1:$BY$84,_xlfn.AGGREGATE(15,6,ROW($BY$1:$BY$84)/(ISNUMBER(SEARCH(AK2,$BZ$1:$BZ$84))),ROW($BY$7))),"")</f>
        <v/>
      </c>
      <c r="Z13" s="61" t="str">
        <f>IFERROR(INDEX($CA$1:$CA$84,_xlfn.AGGREGATE(15,6,ROW($CA$1:$CA$84)/(ISNUMBER(SEARCH(AK2,$CB$1:$CB$84))),ROW($CA$7))),"")</f>
        <v/>
      </c>
      <c r="AA13" s="61" t="str">
        <f>IFERROR(INDEX($BU$1:$BU$84,_xlfn.AGGREGATE(15,6,ROW($BU$1:$BU$84)/((ISNUMBER(SEARCH(AK2,$BV$1:$BV$84)))*(ISNUMBER(SEARCH("ТМЦ",$BV$1:$BV$84)))),ROW($BU$7))),"")</f>
        <v/>
      </c>
      <c r="AB13" s="61" t="str">
        <f>IFERROR(INDEX($BV$1:$BV$84,_xlfn.AGGREGATE(15,6,ROW($BV$1:$BV$84)/((ISNUMBER(SEARCH(AK2,$BV$1:$BV$84)))*(ISNUMBER(SEARCH("ТМЦ",$BV$1:$BV$84)))),ROW($BU$7))),"")</f>
        <v/>
      </c>
      <c r="AC13" s="61" t="str">
        <f>IFERROR(INDEX($BW$1:$BW$84,_xlfn.AGGREGATE(15,6,ROW($BW$1:$BW$84)/((ISNUMBER(SEARCH(AK2,$BX$1:$BX$84)))*(ISNUMBER(SEARCH("ТМЦ",$BX$1:$BX$84)))),ROW($BW$7))),"")</f>
        <v/>
      </c>
      <c r="AD13" s="61" t="str">
        <f>IFERROR(INDEX($BX$1:$BX$84,_xlfn.AGGREGATE(15,6,ROW($BX$1:$BX$84)/((ISNUMBER(SEARCH(AK2,$BX$1:$BX$84)))*(ISNUMBER(SEARCH("ТМЦ",$BX$1:$BX$84)))),ROW($BW$7))),"")</f>
        <v/>
      </c>
      <c r="AE13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$7))),"")</f>
        <v/>
      </c>
      <c r="AF13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$7))),"")</f>
        <v/>
      </c>
      <c r="AG13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$7))),"")</f>
        <v/>
      </c>
      <c r="AH13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$7))),"")</f>
        <v/>
      </c>
      <c r="AI13" s="61" t="str">
        <f>IFERROR(INDEX($BU$1:$BU$84,_xlfn.AGGREGATE(15,6,ROW($BU$1:$BU$84)/((ISNUMBER(SEARCH(AK2,$BV$1:$BV$84)))*(ISNUMBER(SEARCH("подряд",$BV$1:$BV$84)))),ROW($BU$7))),"")</f>
        <v/>
      </c>
      <c r="AJ13" s="61" t="str">
        <f>IFERROR(INDEX($BV$1:$BV$84,_xlfn.AGGREGATE(15,6,ROW($BV$1:$BV$84)/((ISNUMBER(SEARCH(AK2,$BV$1:$BV$84)))*(ISNUMBER(SEARCH("подряд",$BV$1:$BV$84)))),ROW($BU$7))),"")</f>
        <v/>
      </c>
      <c r="AK13" s="61" t="str">
        <f>IFERROR(INDEX($BW$1:$BW$84,_xlfn.AGGREGATE(15,6,ROW($BW$1:$BW$84)/((ISNUMBER(SEARCH(AK2,$BX$1:$BX$84)))*(ISNUMBER(SEARCH("подряд",$BX$1:$BX$84)))),ROW($BW$7))),"")</f>
        <v/>
      </c>
      <c r="AL13" s="56" t="str">
        <f>IFERROR(INDEX($BV$1:$BV$84,_xlfn.AGGREGATE(15,6,ROW($BV$1:$BV$84)/((ISNUMBER(SEARCH(AK2,$BV$1:$BV$84)))*(ISNUMBER(SEARCH("подряд",$BV$1:$BV$84)))),ROW($BU$7))),"")</f>
        <v/>
      </c>
      <c r="AM13" s="61" t="str">
        <f>IFERROR(INDEX($BW$1:$BW$84,_xlfn.AGGREGATE(15,6,ROW($BW$1:$BW$84)/((ISNUMBER(SEARCH(AK2,$BX$1:$BX$84)))*(ISNUMBER(SEARCH("благ",$BX$1:$BX$84)))),ROW($BW$7))),"")</f>
        <v/>
      </c>
      <c r="AN13" s="61" t="str">
        <f>IFERROR(INDEX($BX$1:$BX$84,_xlfn.AGGREGATE(15,6,ROW($BX$1:$BX$84)/((ISNUMBER(SEARCH(AK2,$BX$1:$BX$84)))*(ISNUMBER(SEARCH("благ",$BX$1:$BX$84)))),ROW($BW$7))),"")</f>
        <v/>
      </c>
      <c r="AO13" s="83"/>
      <c r="AP13" s="83"/>
      <c r="AQ13" s="83"/>
      <c r="AR13" s="83"/>
      <c r="AS13" s="83"/>
      <c r="AT13" s="83"/>
      <c r="AU13" s="83"/>
      <c r="AW13" s="36" t="s">
        <v>158</v>
      </c>
      <c r="AX13" s="37"/>
      <c r="AY13" s="37"/>
      <c r="AZ13" s="38">
        <v>20000</v>
      </c>
      <c r="BA13" s="27"/>
      <c r="BB13" s="26"/>
      <c r="BD13" s="45"/>
      <c r="BE13" s="46" t="str">
        <f>IFERROR(INDEX($BU$1:$BU$84,_xlfn.AGGREGATE(15,6,ROW($BU$1:$BU$84)/(ISNUMBER(SEARCH("помещений",$BV$1:$BV$84))),ROW($BU$10))),"")</f>
        <v/>
      </c>
      <c r="BF13" s="46" t="str">
        <f>IFERROR(INDEX($BU$1:$BU$84,_xlfn.AGGREGATE(15,6,ROW($BU$1:$BU$84)/(ISNUMBER(SEARCH("заработная",$BV$1:$BV$84))),ROW($BU$10))),"")</f>
        <v/>
      </c>
      <c r="BG13" s="46" t="str">
        <f>IFERROR(INDEX($BW$1:$BW$84,_xlfn.AGGREGATE(15,6,ROW($BW$1:$BW$84)/(ISNUMBER(SEARCH("з/п нал",$BX$1:$BX$84))),ROW($BW$10))),"")</f>
        <v/>
      </c>
      <c r="BH13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$10))),"")</f>
        <v/>
      </c>
      <c r="BI13" s="46" t="str">
        <f>IFERROR(INDEX($BU$1:$BU$84,_xlfn.AGGREGATE(15,6,ROW($BU$1:$BU$84)/(ISNUMBER(SEARCH("квартал",$BV$1:$BV$84))),ROW($BU$10))),"")</f>
        <v/>
      </c>
      <c r="BJ13" s="46" t="str">
        <f>IFERROR(INDEX($BU$1:$BU$84,_xlfn.AGGREGATE(15,6,ROW($BU$1:$BU$84)/(ISNUMBER(SEARCH("склад",$BV$1:$BV$84))),ROW($BU$10))),"")</f>
        <v/>
      </c>
      <c r="BK13" s="46" t="str">
        <f>IFERROR(INDEX($BW$1:$BW$84,_xlfn.AGGREGATE(15,6,ROW($BW$1:$BW$84)/(ISNUMBER(SEARCH("проч нал",$BX$1:$BX$84))),ROW($BW$10))),"")</f>
        <v/>
      </c>
      <c r="BL13" s="46" t="str">
        <f>IFERROR(INDEX($BW$1:$BW$84,_xlfn.AGGREGATE(15,6,ROW($BW$1:$BW$84)/(ISNUMBER(SEARCH("реклама",$BX$1:$BX$84))),ROW($BW$10))),"")</f>
        <v/>
      </c>
      <c r="BM13" s="46" t="str">
        <f>IFERROR(INDEX($BU$1:$BU$84,_xlfn.AGGREGATE(15,6,ROW($BU$1:$BU$84)/(ISNUMBER(SEARCH("х/р",$BV$1:$BV$84))),ROW($BU$10))),"")</f>
        <v/>
      </c>
      <c r="BN13" s="46" t="str">
        <f>IFERROR(INDEX($BU$1:$BU$84,_xlfn.AGGREGATE(15,6,ROW($BU$1:$BU$84)/(ISNUMBER(SEARCH("канц",$BV$1:$BV$84))),ROW($BU$10))),"")</f>
        <v/>
      </c>
      <c r="BO13" s="46" t="str">
        <f>IFERROR(INDEX($BU$1:$BU$84,_xlfn.AGGREGATE(15,6,ROW($BU$1:$BU$84)/(ISNUMBER(SEARCH("мебель",$BV$1:$BV$84))),ROW($BU$10))),"")</f>
        <v/>
      </c>
      <c r="BP13" s="46" t="str">
        <f>IFERROR(INDEX($BU$1:$BU$84,_xlfn.AGGREGATE(15,6,ROW($BU$1:$BU$84)/(ISNUMBER(SEARCH("связи",$BV$1:$BV$84))),ROW($BU$10))),"")</f>
        <v/>
      </c>
      <c r="BQ13" s="46" t="str">
        <f>IFERROR(INDEX($BU$1:$BU$84,_xlfn.AGGREGATE(15,6,ROW($BU$1:$BU$84)/(ISNUMBER(SEARCH("комиссия",$BV$1:$BV$84))),ROW($BU$10))),"")</f>
        <v/>
      </c>
      <c r="BR13" s="46" t="str">
        <f>IFERROR(INDEX($BU$1:$BU$84,_xlfn.AGGREGATE(15,6,ROW($BU$1:$BU$84)/(ISNUMBER(SEARCH("проч",$BV$1:$BV$84))),ROW($BU$10))),"")</f>
        <v/>
      </c>
      <c r="BU13" s="69">
        <v>18000</v>
      </c>
      <c r="BV13" s="76" t="s">
        <v>132</v>
      </c>
      <c r="BW13" s="69"/>
      <c r="BX13" s="69"/>
      <c r="BY13" s="69"/>
      <c r="BZ13" s="69"/>
      <c r="CA13" s="69"/>
      <c r="CB13" s="69"/>
    </row>
    <row r="14" spans="1:80" ht="15" customHeight="1" x14ac:dyDescent="0.25">
      <c r="A14" s="61" t="str">
        <f>IFERROR(INDEX($BY$1:$BY$84,_xlfn.AGGREGATE(15,6,ROW($BY$1:$BY$84)/(ISNUMBER(SEARCH(M2,$BZ$1:$BZ$84))),ROW($BU$8))),"")</f>
        <v/>
      </c>
      <c r="B14" s="61" t="str">
        <f>IFERROR(INDEX($CA$1:$CA$84,_xlfn.AGGREGATE(15,6,ROW($CA$1:$CA$84)/(ISNUMBER(SEARCH(M2,$CB$1:$CB$84))),ROW($BU$8))),"")</f>
        <v/>
      </c>
      <c r="C14" s="61" t="str">
        <f>IFERROR(INDEX($BU$1:$BU$84,_xlfn.AGGREGATE(15,6,ROW($BU$1:$BU$84)/((ISNUMBER(SEARCH(M2,$BV$1:$BV$84)))*(ISNUMBER(SEARCH("ТМЦ",$BV$1:$BV$84)))),ROW($BU$8))),"")</f>
        <v/>
      </c>
      <c r="D14" s="61" t="str">
        <f>IFERROR(INDEX($BV$1:$BV$84,_xlfn.AGGREGATE(15,6,ROW($BV$1:$BV$84)/((ISNUMBER(SEARCH(M2,$BV$1:$BV$84)))*(ISNUMBER(SEARCH("ТМЦ",$BV$1:$BV$84)))),ROW($BU$8))),"")</f>
        <v/>
      </c>
      <c r="E14" s="61" t="str">
        <f>IFERROR(INDEX($BW$1:$BW$84,_xlfn.AGGREGATE(15,6,ROW($BW$1:$BW$84)/((ISNUMBER(SEARCH(M2,$BX$1:$BX$84)))*(ISNUMBER(SEARCH("ТМЦ",$BX$1:$BX$84)))),ROW($BW$8))),"")</f>
        <v/>
      </c>
      <c r="F14" s="61" t="str">
        <f>IFERROR(INDEX($BX$1:$BX$84,_xlfn.AGGREGATE(15,6,ROW($BX$1:$BX$84)/((ISNUMBER(SEARCH(M2,$BX$1:$BX$84)))*(ISNUMBER(SEARCH("ТМЦ",$BX$1:$BX$84)))),ROW($BW$8))),"")</f>
        <v/>
      </c>
      <c r="G14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$8))),"")</f>
        <v/>
      </c>
      <c r="H14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$8))),"")</f>
        <v/>
      </c>
      <c r="I14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$8))),"")</f>
        <v/>
      </c>
      <c r="J14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$8))),"")</f>
        <v/>
      </c>
      <c r="K14" s="61" t="str">
        <f>IFERROR(INDEX($BU$1:$BU$84,_xlfn.AGGREGATE(15,6,ROW($BU$1:$BU$84)/((ISNUMBER(SEARCH(M2,$BV$1:$BV$84)))*(ISNUMBER(SEARCH("подряд",$BV$1:$BV$84)))),ROW($BU$8))),"")</f>
        <v/>
      </c>
      <c r="L14" s="61" t="str">
        <f>IFERROR(INDEX($BV$1:$BV$84,_xlfn.AGGREGATE(15,6,ROW($BV$1:$BV$84)/((ISNUMBER(SEARCH(M2,$BV$1:$BV$84)))*(ISNUMBER(SEARCH("подряд",$BV$1:$BV$84)))),ROW($BU$8))),"")</f>
        <v/>
      </c>
      <c r="M14" s="61" t="str">
        <f>IFERROR(INDEX($BW$1:$BW$84,_xlfn.AGGREGATE(15,6,ROW($BW$1:$BW$84)/((ISNUMBER(SEARCH(M2,$BX$1:$BX$84)))*(ISNUMBER(SEARCH("подряд",$BX$1:$BX$84)))),ROW($BW$8))),"")</f>
        <v/>
      </c>
      <c r="N14" s="61" t="str">
        <f>IFERROR(INDEX($BX$1:$BX$84,_xlfn.AGGREGATE(15,6,ROW($BX$1:$BX$84)/((ISNUMBER(SEARCH(M2,$BX$1:$BX$84)))*(ISNUMBER(SEARCH("подряд",$BX$1:$BX$84)))),ROW($BW$8))),"")</f>
        <v/>
      </c>
      <c r="O14" s="61" t="str">
        <f>IFERROR(INDEX($BW$1:$BW$84,_xlfn.AGGREGATE(15,6,ROW($BW$1:$BW$84)/((ISNUMBER(SEARCH(M2,$BX$1:$BX$84)))*(ISNUMBER(SEARCH("благ",$BX$1:$BX$84)))),ROW($BW$8))),"")</f>
        <v/>
      </c>
      <c r="P14" s="61" t="str">
        <f>IFERROR(INDEX($BX$1:$BX$84,_xlfn.AGGREGATE(15,6,ROW($BX$1:$BX$84)/((ISNUMBER(SEARCH(M2,$BX$1:$BX$84)))*(ISNUMBER(SEARCH("благ",$BX$1:$BX$84)))),ROW($BW$8))),"")</f>
        <v/>
      </c>
      <c r="Q14" s="83"/>
      <c r="R14" s="83"/>
      <c r="S14" s="83"/>
      <c r="T14" s="83"/>
      <c r="U14" s="83"/>
      <c r="V14" s="83"/>
      <c r="W14" s="83"/>
      <c r="Y14" s="61" t="str">
        <f>IFERROR(INDEX($BY$1:$BY$84,_xlfn.AGGREGATE(15,6,ROW($BY$1:$BY$84)/(ISNUMBER(SEARCH(AK2,$BZ$1:$BZ$84))),ROW($BY$8))),"")</f>
        <v/>
      </c>
      <c r="Z14" s="61" t="str">
        <f>IFERROR(INDEX($CA$1:$CA$84,_xlfn.AGGREGATE(15,6,ROW($CA$1:$CA$84)/(ISNUMBER(SEARCH(AK2,$CB$1:$CB$84))),ROW($CA$8))),"")</f>
        <v/>
      </c>
      <c r="AA14" s="61" t="str">
        <f>IFERROR(INDEX($BU$1:$BU$84,_xlfn.AGGREGATE(15,6,ROW($BU$1:$BU$84)/((ISNUMBER(SEARCH(AK2,$BV$1:$BV$84)))*(ISNUMBER(SEARCH("ТМЦ",$BV$1:$BV$84)))),ROW($BU$8))),"")</f>
        <v/>
      </c>
      <c r="AB14" s="61" t="str">
        <f>IFERROR(INDEX($BV$1:$BV$84,_xlfn.AGGREGATE(15,6,ROW($BV$1:$BV$84)/((ISNUMBER(SEARCH(AK2,$BV$1:$BV$84)))*(ISNUMBER(SEARCH("ТМЦ",$BV$1:$BV$84)))),ROW($BU$8))),"")</f>
        <v/>
      </c>
      <c r="AC14" s="61" t="str">
        <f>IFERROR(INDEX($BW$1:$BW$84,_xlfn.AGGREGATE(15,6,ROW($BW$1:$BW$84)/((ISNUMBER(SEARCH(AK2,$BX$1:$BX$84)))*(ISNUMBER(SEARCH("ТМЦ",$BX$1:$BX$84)))),ROW($BW$8))),"")</f>
        <v/>
      </c>
      <c r="AD14" s="61" t="str">
        <f>IFERROR(INDEX($BX$1:$BX$84,_xlfn.AGGREGATE(15,6,ROW($BX$1:$BX$84)/((ISNUMBER(SEARCH(AK2,$BX$1:$BX$84)))*(ISNUMBER(SEARCH("ТМЦ",$BX$1:$BX$84)))),ROW($BW$8))),"")</f>
        <v/>
      </c>
      <c r="AE14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$8))),"")</f>
        <v/>
      </c>
      <c r="AF14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$8))),"")</f>
        <v/>
      </c>
      <c r="AG14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$8))),"")</f>
        <v/>
      </c>
      <c r="AH14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$8))),"")</f>
        <v/>
      </c>
      <c r="AI14" s="61" t="str">
        <f>IFERROR(INDEX($BU$1:$BU$84,_xlfn.AGGREGATE(15,6,ROW($BU$1:$BU$84)/((ISNUMBER(SEARCH(AK2,$BV$1:$BV$84)))*(ISNUMBER(SEARCH("подряд",$BV$1:$BV$84)))),ROW($BU$8))),"")</f>
        <v/>
      </c>
      <c r="AJ14" s="61" t="str">
        <f>IFERROR(INDEX($BV$1:$BV$84,_xlfn.AGGREGATE(15,6,ROW($BV$1:$BV$84)/((ISNUMBER(SEARCH(AK2,$BV$1:$BV$84)))*(ISNUMBER(SEARCH("подряд",$BV$1:$BV$84)))),ROW($BU$8))),"")</f>
        <v/>
      </c>
      <c r="AK14" s="61" t="str">
        <f>IFERROR(INDEX($BW$1:$BW$84,_xlfn.AGGREGATE(15,6,ROW($BW$1:$BW$84)/((ISNUMBER(SEARCH(AK2,$BX$1:$BX$84)))*(ISNUMBER(SEARCH("подряд",$BX$1:$BX$84)))),ROW($BW$8))),"")</f>
        <v/>
      </c>
      <c r="AL14" s="56" t="str">
        <f>IFERROR(INDEX($BV$1:$BV$84,_xlfn.AGGREGATE(15,6,ROW($BV$1:$BV$84)/((ISNUMBER(SEARCH(AK2,$BV$1:$BV$84)))*(ISNUMBER(SEARCH("подряд",$BV$1:$BV$84)))),ROW($BU$8))),"")</f>
        <v/>
      </c>
      <c r="AM14" s="61" t="str">
        <f>IFERROR(INDEX($BW$1:$BW$84,_xlfn.AGGREGATE(15,6,ROW($BW$1:$BW$84)/((ISNUMBER(SEARCH(AK2,$BX$1:$BX$84)))*(ISNUMBER(SEARCH("благ",$BX$1:$BX$84)))),ROW($BW$8))),"")</f>
        <v/>
      </c>
      <c r="AN14" s="61" t="str">
        <f>IFERROR(INDEX($BX$1:$BX$84,_xlfn.AGGREGATE(15,6,ROW($BX$1:$BX$84)/((ISNUMBER(SEARCH(AK2,$BX$1:$BX$84)))*(ISNUMBER(SEARCH("благ",$BX$1:$BX$84)))),ROW($BW$8))),"")</f>
        <v/>
      </c>
      <c r="AO14" s="83"/>
      <c r="AP14" s="83"/>
      <c r="AQ14" s="83"/>
      <c r="AR14" s="83"/>
      <c r="AS14" s="83"/>
      <c r="AT14" s="83"/>
      <c r="AU14" s="83"/>
      <c r="AW14" s="36" t="s">
        <v>158</v>
      </c>
      <c r="AX14" s="37"/>
      <c r="AY14" s="37"/>
      <c r="AZ14" s="38"/>
      <c r="BA14" s="27"/>
      <c r="BB14" s="26"/>
      <c r="BD14" s="45"/>
      <c r="BE14" s="46" t="str">
        <f>IFERROR(INDEX($BU$1:$BU$84,_xlfn.AGGREGATE(15,6,ROW($BU$1:$BU$84)/(ISNUMBER(SEARCH("помещений",$BV$1:$BV$84))),ROW($BU$11))),"")</f>
        <v/>
      </c>
      <c r="BF14" s="46" t="str">
        <f>IFERROR(INDEX($BU$1:$BU$84,_xlfn.AGGREGATE(15,6,ROW($BU$1:$BU$84)/(ISNUMBER(SEARCH("заработная",$BV$1:$BV$84))),ROW($BU$11))),"")</f>
        <v/>
      </c>
      <c r="BG14" s="46" t="str">
        <f>IFERROR(INDEX($BW$1:$BW$84,_xlfn.AGGREGATE(15,6,ROW($BW$1:$BW$84)/(ISNUMBER(SEARCH("з/п нал",$BX$1:$BX$84))),ROW($BW$11))),"")</f>
        <v/>
      </c>
      <c r="BH14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$11))),"")</f>
        <v/>
      </c>
      <c r="BI14" s="46" t="str">
        <f>IFERROR(INDEX($BU$1:$BU$84,_xlfn.AGGREGATE(15,6,ROW($BU$1:$BU$84)/(ISNUMBER(SEARCH("квартал",$BV$1:$BV$84))),ROW($BU$11))),"")</f>
        <v/>
      </c>
      <c r="BJ14" s="46" t="str">
        <f>IFERROR(INDEX($BU$1:$BU$84,_xlfn.AGGREGATE(15,6,ROW($BU$1:$BU$84)/(ISNUMBER(SEARCH("склад",$BV$1:$BV$84))),ROW($BU$11))),"")</f>
        <v/>
      </c>
      <c r="BK14" s="46" t="str">
        <f>IFERROR(INDEX($BW$1:$BW$84,_xlfn.AGGREGATE(15,6,ROW($BW$1:$BW$84)/(ISNUMBER(SEARCH("проч нал",$BX$1:$BX$84))),ROW($BW$11))),"")</f>
        <v/>
      </c>
      <c r="BL14" s="46" t="str">
        <f>IFERROR(INDEX($BW$1:$BW$84,_xlfn.AGGREGATE(15,6,ROW($BW$1:$BW$84)/(ISNUMBER(SEARCH("реклама",$BX$1:$BX$84))),ROW($BW$11))),"")</f>
        <v/>
      </c>
      <c r="BM14" s="46" t="str">
        <f>IFERROR(INDEX($BU$1:$BU$84,_xlfn.AGGREGATE(15,6,ROW($BU$1:$BU$84)/(ISNUMBER(SEARCH("х/р",$BV$1:$BV$84))),ROW($BU$11))),"")</f>
        <v/>
      </c>
      <c r="BN14" s="46" t="str">
        <f>IFERROR(INDEX($BU$1:$BU$84,_xlfn.AGGREGATE(15,6,ROW($BU$1:$BU$84)/(ISNUMBER(SEARCH("канц",$BV$1:$BV$84))),ROW($BU$11))),"")</f>
        <v/>
      </c>
      <c r="BO14" s="46" t="str">
        <f>IFERROR(INDEX($BU$1:$BU$84,_xlfn.AGGREGATE(15,6,ROW($BU$1:$BU$84)/(ISNUMBER(SEARCH("мебель",$BV$1:$BV$84))),ROW($BU$11))),"")</f>
        <v/>
      </c>
      <c r="BP14" s="46" t="str">
        <f>IFERROR(INDEX($BU$1:$BU$84,_xlfn.AGGREGATE(15,6,ROW($BU$1:$BU$84)/(ISNUMBER(SEARCH("связи",$BV$1:$BV$84))),ROW($BU$11))),"")</f>
        <v/>
      </c>
      <c r="BQ14" s="46" t="str">
        <f>IFERROR(INDEX($BU$1:$BU$84,_xlfn.AGGREGATE(15,6,ROW($BU$1:$BU$84)/(ISNUMBER(SEARCH("комиссия",$BV$1:$BV$84))),ROW($BU$11))),"")</f>
        <v/>
      </c>
      <c r="BR14" s="46" t="str">
        <f>IFERROR(INDEX($BU$1:$BU$84,_xlfn.AGGREGATE(15,6,ROW($BU$1:$BU$84)/(ISNUMBER(SEARCH("проч",$BV$1:$BV$84))),ROW($BU$11))),"")</f>
        <v/>
      </c>
      <c r="BU14" s="77">
        <v>11</v>
      </c>
      <c r="BV14" s="76" t="s">
        <v>134</v>
      </c>
      <c r="BW14" s="69"/>
      <c r="BX14" s="69"/>
      <c r="BY14" s="69"/>
      <c r="BZ14" s="69"/>
      <c r="CA14" s="69"/>
      <c r="CB14" s="69"/>
    </row>
    <row r="15" spans="1:80" ht="15" customHeight="1" x14ac:dyDescent="0.25">
      <c r="A15" s="61" t="str">
        <f>IFERROR(INDEX($BY$1:$BY$84,_xlfn.AGGREGATE(15,6,ROW($BY$1:$BY$84)/(ISNUMBER(SEARCH(M2,$BZ$1:$BZ$84))),ROW($BU$9))),"")</f>
        <v/>
      </c>
      <c r="B15" s="61" t="str">
        <f>IFERROR(INDEX($CA$1:$CA$84,_xlfn.AGGREGATE(15,6,ROW($CA$1:$CA$84)/(ISNUMBER(SEARCH(M2,$CB$1:$CB$84))),ROW($BU$9))),"")</f>
        <v/>
      </c>
      <c r="C15" s="61" t="str">
        <f>IFERROR(INDEX($BU$1:$BU$84,_xlfn.AGGREGATE(15,6,ROW($BU$1:$BU$84)/((ISNUMBER(SEARCH(M2,$BV$1:$BV$84)))*(ISNUMBER(SEARCH("ТМЦ",$BV$1:$BV$84)))),ROW($BU$9))),"")</f>
        <v/>
      </c>
      <c r="D15" s="61" t="str">
        <f>IFERROR(INDEX($BV$1:$BV$84,_xlfn.AGGREGATE(15,6,ROW($BV$1:$BV$84)/((ISNUMBER(SEARCH(M2,$BV$1:$BV$84)))*(ISNUMBER(SEARCH("ТМЦ",$BV$1:$BV$84)))),ROW($BU$9))),"")</f>
        <v/>
      </c>
      <c r="E15" s="61" t="str">
        <f>IFERROR(INDEX($BW$1:$BW$84,_xlfn.AGGREGATE(15,6,ROW($BW$1:$BW$84)/((ISNUMBER(SEARCH(M2,$BX$1:$BX$84)))*(ISNUMBER(SEARCH("ТМЦ",$BX$1:$BX$84)))),ROW($BW$9))),"")</f>
        <v/>
      </c>
      <c r="F15" s="61" t="str">
        <f>IFERROR(INDEX($BX$1:$BX$84,_xlfn.AGGREGATE(15,6,ROW($BX$1:$BX$84)/((ISNUMBER(SEARCH(M2,$BX$1:$BX$84)))*(ISNUMBER(SEARCH("ТМЦ",$BX$1:$BX$84)))),ROW($BW$9))),"")</f>
        <v/>
      </c>
      <c r="G15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$9))),"")</f>
        <v/>
      </c>
      <c r="H15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$9))),"")</f>
        <v/>
      </c>
      <c r="I15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$9))),"")</f>
        <v/>
      </c>
      <c r="J15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$9))),"")</f>
        <v/>
      </c>
      <c r="K15" s="61" t="str">
        <f>IFERROR(INDEX($BU$1:$BU$84,_xlfn.AGGREGATE(15,6,ROW($BU$1:$BU$84)/((ISNUMBER(SEARCH(M2,$BV$1:$BV$84)))*(ISNUMBER(SEARCH("подряд",$BV$1:$BV$84)))),ROW($BU$9))),"")</f>
        <v/>
      </c>
      <c r="L15" s="61" t="str">
        <f>IFERROR(INDEX($BV$1:$BV$84,_xlfn.AGGREGATE(15,6,ROW($BV$1:$BV$84)/((ISNUMBER(SEARCH(M2,$BV$1:$BV$84)))*(ISNUMBER(SEARCH("подряд",$BV$1:$BV$84)))),ROW($BU$9))),"")</f>
        <v/>
      </c>
      <c r="M15" s="61" t="str">
        <f>IFERROR(INDEX($BW$1:$BW$84,_xlfn.AGGREGATE(15,6,ROW($BW$1:$BW$84)/((ISNUMBER(SEARCH(M2,$BX$1:$BX$84)))*(ISNUMBER(SEARCH("подряд",$BX$1:$BX$84)))),ROW($BW$9))),"")</f>
        <v/>
      </c>
      <c r="N15" s="61" t="str">
        <f>IFERROR(INDEX($BX$1:$BX$84,_xlfn.AGGREGATE(15,6,ROW($BX$1:$BX$84)/((ISNUMBER(SEARCH(M2,$BX$1:$BX$84)))*(ISNUMBER(SEARCH("подряд",$BX$1:$BX$84)))),ROW($BW$9))),"")</f>
        <v/>
      </c>
      <c r="O15" s="61" t="str">
        <f>IFERROR(INDEX($BW$1:$BW$84,_xlfn.AGGREGATE(15,6,ROW($BW$1:$BW$84)/((ISNUMBER(SEARCH(M2,$BX$1:$BX$84)))*(ISNUMBER(SEARCH("благ",$BX$1:$BX$84)))),ROW($BW$9))),"")</f>
        <v/>
      </c>
      <c r="P15" s="61" t="str">
        <f>IFERROR(INDEX($BX$1:$BX$84,_xlfn.AGGREGATE(15,6,ROW($BX$1:$BX$84)/((ISNUMBER(SEARCH(M2,$BX$1:$BX$84)))*(ISNUMBER(SEARCH("благ",$BX$1:$BX$84)))),ROW($BW$9))),"")</f>
        <v/>
      </c>
      <c r="Q15" s="83"/>
      <c r="R15" s="83"/>
      <c r="S15" s="83"/>
      <c r="T15" s="83"/>
      <c r="U15" s="83"/>
      <c r="V15" s="83"/>
      <c r="W15" s="83"/>
      <c r="Y15" s="61" t="str">
        <f>IFERROR(INDEX($BY$1:$BY$84,_xlfn.AGGREGATE(15,6,ROW($BY$1:$BY$84)/(ISNUMBER(SEARCH(AK2,$BZ$1:$BZ$84))),ROW($BY$9))),"")</f>
        <v/>
      </c>
      <c r="Z15" s="61" t="str">
        <f>IFERROR(INDEX($CA$1:$CA$84,_xlfn.AGGREGATE(15,6,ROW($CA$1:$CA$84)/(ISNUMBER(SEARCH(AK2,$CB$1:$CB$84))),ROW($CA$9))),"")</f>
        <v/>
      </c>
      <c r="AA15" s="61" t="str">
        <f>IFERROR(INDEX($BU$1:$BU$84,_xlfn.AGGREGATE(15,6,ROW($BU$1:$BU$84)/((ISNUMBER(SEARCH(AK2,$BV$1:$BV$84)))*(ISNUMBER(SEARCH("ТМЦ",$BV$1:$BV$84)))),ROW($BU$9))),"")</f>
        <v/>
      </c>
      <c r="AB15" s="61" t="str">
        <f>IFERROR(INDEX($BV$1:$BV$84,_xlfn.AGGREGATE(15,6,ROW($BV$1:$BV$84)/((ISNUMBER(SEARCH(AK2,$BV$1:$BV$84)))*(ISNUMBER(SEARCH("ТМЦ",$BV$1:$BV$84)))),ROW($BU$9))),"")</f>
        <v/>
      </c>
      <c r="AC15" s="61" t="str">
        <f>IFERROR(INDEX($BW$1:$BW$84,_xlfn.AGGREGATE(15,6,ROW($BW$1:$BW$84)/((ISNUMBER(SEARCH(AK2,$BX$1:$BX$84)))*(ISNUMBER(SEARCH("ТМЦ",$BX$1:$BX$84)))),ROW($BW$9))),"")</f>
        <v/>
      </c>
      <c r="AD15" s="61" t="str">
        <f>IFERROR(INDEX($BX$1:$BX$84,_xlfn.AGGREGATE(15,6,ROW($BX$1:$BX$84)/((ISNUMBER(SEARCH(AK2,$BX$1:$BX$84)))*(ISNUMBER(SEARCH("ТМЦ",$BX$1:$BX$84)))),ROW($BW$9))),"")</f>
        <v/>
      </c>
      <c r="AE15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$9))),"")</f>
        <v/>
      </c>
      <c r="AF15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$9))),"")</f>
        <v/>
      </c>
      <c r="AG15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$9))),"")</f>
        <v/>
      </c>
      <c r="AH15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$9))),"")</f>
        <v/>
      </c>
      <c r="AI15" s="61" t="str">
        <f>IFERROR(INDEX($BU$1:$BU$84,_xlfn.AGGREGATE(15,6,ROW($BU$1:$BU$84)/((ISNUMBER(SEARCH(AK2,$BV$1:$BV$84)))*(ISNUMBER(SEARCH("подряд",$BV$1:$BV$84)))),ROW($BU$9))),"")</f>
        <v/>
      </c>
      <c r="AJ15" s="61" t="str">
        <f>IFERROR(INDEX($BV$1:$BV$84,_xlfn.AGGREGATE(15,6,ROW($BV$1:$BV$84)/((ISNUMBER(SEARCH(AK2,$BV$1:$BV$84)))*(ISNUMBER(SEARCH("подряд",$BV$1:$BV$84)))),ROW($BU$9))),"")</f>
        <v/>
      </c>
      <c r="AK15" s="61" t="str">
        <f>IFERROR(INDEX($BW$1:$BW$84,_xlfn.AGGREGATE(15,6,ROW($BW$1:$BW$84)/((ISNUMBER(SEARCH(AK2,$BX$1:$BX$84)))*(ISNUMBER(SEARCH("подряд",$BX$1:$BX$84)))),ROW($BW$9))),"")</f>
        <v/>
      </c>
      <c r="AL15" s="56" t="str">
        <f>IFERROR(INDEX($BV$1:$BV$84,_xlfn.AGGREGATE(15,6,ROW($BV$1:$BV$84)/((ISNUMBER(SEARCH(AK2,$BV$1:$BV$84)))*(ISNUMBER(SEARCH("подряд",$BV$1:$BV$84)))),ROW($BU$9))),"")</f>
        <v/>
      </c>
      <c r="AM15" s="61" t="str">
        <f>IFERROR(INDEX($BW$1:$BW$84,_xlfn.AGGREGATE(15,6,ROW($BW$1:$BW$84)/((ISNUMBER(SEARCH(AK2,$BX$1:$BX$84)))*(ISNUMBER(SEARCH("благ",$BX$1:$BX$84)))),ROW($BW$9))),"")</f>
        <v/>
      </c>
      <c r="AN15" s="61" t="str">
        <f>IFERROR(INDEX($BX$1:$BX$84,_xlfn.AGGREGATE(15,6,ROW($BX$1:$BX$84)/((ISNUMBER(SEARCH(AK2,$BX$1:$BX$84)))*(ISNUMBER(SEARCH("благ",$BX$1:$BX$84)))),ROW($BW$9))),"")</f>
        <v/>
      </c>
      <c r="AO15" s="83"/>
      <c r="AP15" s="83"/>
      <c r="AQ15" s="83"/>
      <c r="AR15" s="83"/>
      <c r="AS15" s="83"/>
      <c r="AT15" s="83"/>
      <c r="AU15" s="83"/>
      <c r="AW15" s="36" t="s">
        <v>158</v>
      </c>
      <c r="AX15" s="37"/>
      <c r="AY15" s="37"/>
      <c r="AZ15" s="38"/>
      <c r="BA15" s="27"/>
      <c r="BB15" s="26"/>
      <c r="BD15" s="45"/>
      <c r="BE15" s="46" t="str">
        <f>IFERROR(INDEX($BU$1:$BU$84,_xlfn.AGGREGATE(15,6,ROW($BU$1:$BU$84)/(ISNUMBER(SEARCH("помещений",$BV$1:$BV$84))),ROW($BU$12))),"")</f>
        <v/>
      </c>
      <c r="BF15" s="46" t="str">
        <f>IFERROR(INDEX($BU$1:$BU$84,_xlfn.AGGREGATE(15,6,ROW($BU$1:$BU$84)/(ISNUMBER(SEARCH("заработная",$BV$1:$BV$84))),ROW($BU$12))),"")</f>
        <v/>
      </c>
      <c r="BG15" s="46" t="str">
        <f>IFERROR(INDEX($BW$1:$BW$84,_xlfn.AGGREGATE(15,6,ROW($BW$1:$BW$84)/(ISNUMBER(SEARCH("з/п нал",$BX$1:$BX$84))),ROW($BW$12))),"")</f>
        <v/>
      </c>
      <c r="BH15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$12))),"")</f>
        <v/>
      </c>
      <c r="BI15" s="46" t="str">
        <f>IFERROR(INDEX($BU$1:$BU$84,_xlfn.AGGREGATE(15,6,ROW($BU$1:$BU$84)/(ISNUMBER(SEARCH("квартал",$BV$1:$BV$84))),ROW($BU$12))),"")</f>
        <v/>
      </c>
      <c r="BJ15" s="46" t="str">
        <f>IFERROR(INDEX($BU$1:$BU$84,_xlfn.AGGREGATE(15,6,ROW($BU$1:$BU$84)/(ISNUMBER(SEARCH("склад",$BV$1:$BV$84))),ROW($BU$12))),"")</f>
        <v/>
      </c>
      <c r="BK15" s="46" t="str">
        <f>IFERROR(INDEX($BW$1:$BW$84,_xlfn.AGGREGATE(15,6,ROW($BW$1:$BW$84)/(ISNUMBER(SEARCH("проч нал",$BX$1:$BX$84))),ROW($BW$12))),"")</f>
        <v/>
      </c>
      <c r="BL15" s="46" t="str">
        <f>IFERROR(INDEX($BW$1:$BW$84,_xlfn.AGGREGATE(15,6,ROW($BW$1:$BW$84)/(ISNUMBER(SEARCH("реклама",$BX$1:$BX$84))),ROW($BW$12))),"")</f>
        <v/>
      </c>
      <c r="BM15" s="46" t="str">
        <f>IFERROR(INDEX($BU$1:$BU$84,_xlfn.AGGREGATE(15,6,ROW($BU$1:$BU$84)/(ISNUMBER(SEARCH("х/р",$BV$1:$BV$84))),ROW($BU$12))),"")</f>
        <v/>
      </c>
      <c r="BN15" s="46" t="str">
        <f>IFERROR(INDEX($BU$1:$BU$84,_xlfn.AGGREGATE(15,6,ROW($BU$1:$BU$84)/(ISNUMBER(SEARCH("канц",$BV$1:$BV$84))),ROW($BU$12))),"")</f>
        <v/>
      </c>
      <c r="BO15" s="46" t="str">
        <f>IFERROR(INDEX($BU$1:$BU$84,_xlfn.AGGREGATE(15,6,ROW($BU$1:$BU$84)/(ISNUMBER(SEARCH("мебель",$BV$1:$BV$84))),ROW($BU$12))),"")</f>
        <v/>
      </c>
      <c r="BP15" s="46" t="str">
        <f>IFERROR(INDEX($BU$1:$BU$84,_xlfn.AGGREGATE(15,6,ROW($BU$1:$BU$84)/(ISNUMBER(SEARCH("связи",$BV$1:$BV$84))),ROW($BU$12))),"")</f>
        <v/>
      </c>
      <c r="BQ15" s="46" t="str">
        <f>IFERROR(INDEX($BU$1:$BU$84,_xlfn.AGGREGATE(15,6,ROW($BU$1:$BU$84)/(ISNUMBER(SEARCH("комиссия",$BV$1:$BV$84))),ROW($BU$12))),"")</f>
        <v/>
      </c>
      <c r="BR15" s="46" t="str">
        <f>IFERROR(INDEX($BU$1:$BU$84,_xlfn.AGGREGATE(15,6,ROW($BU$1:$BU$84)/(ISNUMBER(SEARCH("проч",$BV$1:$BV$84))),ROW($BU$12))),"")</f>
        <v/>
      </c>
      <c r="BU15" s="77">
        <v>70</v>
      </c>
      <c r="BV15" s="76" t="s">
        <v>135</v>
      </c>
      <c r="BW15" s="69"/>
      <c r="BX15" s="69"/>
      <c r="BY15" s="69"/>
      <c r="BZ15" s="69"/>
      <c r="CA15" s="69"/>
      <c r="CB15" s="69"/>
    </row>
    <row r="16" spans="1:80" ht="15" customHeight="1" x14ac:dyDescent="0.25">
      <c r="A16" s="61" t="str">
        <f>IFERROR(INDEX($BY$1:$BY$84,_xlfn.AGGREGATE(15,6,ROW($BY$1:$BY$84)/(ISNUMBER(SEARCH(M2,$BZ$1:$BZ$84))),ROW($BU$10))),"")</f>
        <v/>
      </c>
      <c r="B16" s="61" t="str">
        <f>IFERROR(INDEX($CA$1:$CA$84,_xlfn.AGGREGATE(15,6,ROW($CA$1:$CA$84)/(ISNUMBER(SEARCH(M2,$CB$1:$CB$84))),ROW($BU$10))),"")</f>
        <v/>
      </c>
      <c r="C16" s="61" t="str">
        <f>IFERROR(INDEX($BU$1:$BU$84,_xlfn.AGGREGATE(15,6,ROW($BU$1:$BU$84)/((ISNUMBER(SEARCH(M2,$BV$1:$BV$84)))*(ISNUMBER(SEARCH("ТМЦ",$BV$1:$BV$84)))),ROW($BU$10))),"")</f>
        <v/>
      </c>
      <c r="D16" s="61" t="str">
        <f>IFERROR(INDEX($BV$1:$BV$84,_xlfn.AGGREGATE(15,6,ROW($BV$1:$BV$84)/((ISNUMBER(SEARCH(M2,$BV$1:$BV$84)))*(ISNUMBER(SEARCH("ТМЦ",$BV$1:$BV$84)))),ROW($BU$10))),"")</f>
        <v/>
      </c>
      <c r="E16" s="61" t="str">
        <f>IFERROR(INDEX($BW$1:$BW$84,_xlfn.AGGREGATE(15,6,ROW($BW$1:$BW$84)/((ISNUMBER(SEARCH(M2,$BX$1:$BX$84)))*(ISNUMBER(SEARCH("ТМЦ",$BX$1:$BX$84)))),ROW($BW$10))),"")</f>
        <v/>
      </c>
      <c r="F16" s="61" t="str">
        <f>IFERROR(INDEX($BX$1:$BX$84,_xlfn.AGGREGATE(15,6,ROW($BX$1:$BX$84)/((ISNUMBER(SEARCH(M2,$BX$1:$BX$84)))*(ISNUMBER(SEARCH("ТМЦ",$BX$1:$BX$84)))),ROW($BW$10))),"")</f>
        <v/>
      </c>
      <c r="G16" s="61" t="str">
        <f>IFERROR(INDEX($BU$1:$BU$84,_xlfn.AGGREGATE(15,6,ROW($BU$1:$BU$84)/ISNUMBER(SEARCH(M2,$BV$1:$BV$84))/(1&lt;=(ISNUMBER(FIND("трактор",$BV$1:$BV$84))+ISNUMBER(FIND("кскав",$BV$1:$BV$84))+ISNUMBER(FIND("инструм",$BV$1:$BV$84))+ISNUMBER(FIND("ибро",$BV$1:$BV$84)))),ROW($BU$10))),"")</f>
        <v/>
      </c>
      <c r="H16" s="61" t="str">
        <f>IFERROR(INDEX($BV$1:$BV$84,_xlfn.AGGREGATE(15,6,ROW($BV$1:$BV$84)/ISNUMBER(SEARCH(M2,$BV$1:$BV$84))/(1&lt;=(ISNUMBER(FIND("трактор",$BV$1:$BV$84))+ISNUMBER(FIND("кскав",$BV$1:$BV$84))+ISNUMBER(FIND("инструм",$BV$1:$BV$84))+ISNUMBER(FIND("ибро",$BV$1:$BV$84)))),ROW($BU$10))),"")</f>
        <v/>
      </c>
      <c r="I16" s="61" t="str">
        <f>IFERROR(INDEX($BW$1:$BW$84,_xlfn.AGGREGATE(15,6,ROW($BW$1:$BW$84)/ISNUMBER(SEARCH(M2,$BX$1:$BX$84))/(1&lt;=(ISNUMBER(FIND("трактор",$BX$1:$BX$84))+ISNUMBER(FIND("кскав",$BX$1:$BX$84))+ISNUMBER(FIND("инструм",$BX$1:$BX$84))+ISNUMBER(FIND("ибро",$BX$1:$BX$84)))),ROW($BW$10))),"")</f>
        <v/>
      </c>
      <c r="J16" s="61" t="str">
        <f>IFERROR(INDEX($BX$1:$BX$84,_xlfn.AGGREGATE(15,6,ROW($BX$1:$BX$84)/ISNUMBER(SEARCH(M2,$BX$1:$BX$84))/(1&lt;=(ISNUMBER(FIND("трактор",$BX$1:$BX$84))+ISNUMBER(FIND("кскав",$BX$1:$BX$84))+ISNUMBER(FIND("инструм",$BX$1:$BX$84))+ISNUMBER(FIND("ибро",$BX$1:$BX$84)))),ROW($BW$10))),"")</f>
        <v/>
      </c>
      <c r="K16" s="61" t="str">
        <f>IFERROR(INDEX($BU$1:$BU$84,_xlfn.AGGREGATE(15,6,ROW($BU$1:$BU$84)/((ISNUMBER(SEARCH(M2,$BV$1:$BV$84)))*(ISNUMBER(SEARCH("подряд",$BV$1:$BV$84)))),ROW($BU$10))),"")</f>
        <v/>
      </c>
      <c r="L16" s="61" t="str">
        <f>IFERROR(INDEX($BV$1:$BV$84,_xlfn.AGGREGATE(15,6,ROW($BV$1:$BV$84)/((ISNUMBER(SEARCH(M2,$BV$1:$BV$84)))*(ISNUMBER(SEARCH("подряд",$BV$1:$BV$84)))),ROW($BU$10))),"")</f>
        <v/>
      </c>
      <c r="M16" s="61" t="str">
        <f>IFERROR(INDEX($BW$1:$BW$84,_xlfn.AGGREGATE(15,6,ROW($BW$1:$BW$84)/((ISNUMBER(SEARCH(M2,$BX$1:$BX$84)))*(ISNUMBER(SEARCH("подряд",$BX$1:$BX$84)))),ROW($BW$10))),"")</f>
        <v/>
      </c>
      <c r="N16" s="61" t="str">
        <f>IFERROR(INDEX($BX$1:$BX$84,_xlfn.AGGREGATE(15,6,ROW($BX$1:$BX$84)/((ISNUMBER(SEARCH(M2,$BX$1:$BX$84)))*(ISNUMBER(SEARCH("подряд",$BX$1:$BX$84)))),ROW($BW$10))),"")</f>
        <v/>
      </c>
      <c r="O16" s="61" t="str">
        <f>IFERROR(INDEX($BW$1:$BW$84,_xlfn.AGGREGATE(15,6,ROW($BW$1:$BW$84)/((ISNUMBER(SEARCH(M2,$BX$1:$BX$84)))*(ISNUMBER(SEARCH("благ",$BX$1:$BX$84)))),ROW($BW$10))),"")</f>
        <v/>
      </c>
      <c r="P16" s="61" t="str">
        <f>IFERROR(INDEX($BX$1:$BX$84,_xlfn.AGGREGATE(15,6,ROW($BX$1:$BX$84)/((ISNUMBER(SEARCH(M2,$BX$1:$BX$84)))*(ISNUMBER(SEARCH("благ",$BX$1:$BX$84)))),ROW($BW$10))),"")</f>
        <v/>
      </c>
      <c r="Q16" s="83"/>
      <c r="R16" s="83"/>
      <c r="S16" s="83"/>
      <c r="T16" s="83"/>
      <c r="U16" s="83"/>
      <c r="V16" s="83"/>
      <c r="W16" s="83"/>
      <c r="Y16" s="61" t="str">
        <f>IFERROR(INDEX($BY$1:$BY$84,_xlfn.AGGREGATE(15,6,ROW($BY$1:$BY$84)/(ISNUMBER(SEARCH(AK2,$BZ$1:$BZ$84))),ROW($BY$10))),"")</f>
        <v/>
      </c>
      <c r="Z16" s="61" t="str">
        <f>IFERROR(INDEX($CA$1:$CA$84,_xlfn.AGGREGATE(15,6,ROW($CA$1:$CA$84)/(ISNUMBER(SEARCH(AK2,$CB$1:$CB$84))),ROW($CA$10))),"")</f>
        <v/>
      </c>
      <c r="AA16" s="61" t="str">
        <f>IFERROR(INDEX($BU$1:$BU$84,_xlfn.AGGREGATE(15,6,ROW($BU$1:$BU$84)/((ISNUMBER(SEARCH(AK2,$BV$1:$BV$84)))*(ISNUMBER(SEARCH("ТМЦ",$BV$1:$BV$84)))),ROW($BU$10))),"")</f>
        <v/>
      </c>
      <c r="AB16" s="61" t="str">
        <f>IFERROR(INDEX($BV$1:$BV$84,_xlfn.AGGREGATE(15,6,ROW($BV$1:$BV$84)/((ISNUMBER(SEARCH(AK2,$BV$1:$BV$84)))*(ISNUMBER(SEARCH("ТМЦ",$BV$1:$BV$84)))),ROW($BU$10))),"")</f>
        <v/>
      </c>
      <c r="AC16" s="61" t="str">
        <f>IFERROR(INDEX($BW$1:$BW$84,_xlfn.AGGREGATE(15,6,ROW($BW$1:$BW$84)/((ISNUMBER(SEARCH(AK2,$BX$1:$BX$84)))*(ISNUMBER(SEARCH("ТМЦ",$BX$1:$BX$84)))),ROW($BW$10))),"")</f>
        <v/>
      </c>
      <c r="AD16" s="61" t="str">
        <f>IFERROR(INDEX($BX$1:$BX$84,_xlfn.AGGREGATE(15,6,ROW($BX$1:$BX$84)/((ISNUMBER(SEARCH(AK2,$BX$1:$BX$84)))*(ISNUMBER(SEARCH("ТМЦ",$BX$1:$BX$84)))),ROW($BW$10))),"")</f>
        <v/>
      </c>
      <c r="AE16" s="61" t="str">
        <f>IFERROR(INDEX($BU$1:$BU$84,_xlfn.AGGREGATE(15,6,ROW($BU$1:$BU$84)/ISNUMBER(SEARCH(AK2,$BV$1:$BV$84))/(1&lt;=(ISNUMBER(FIND("трактор",$BV$1:$BV$84))+ISNUMBER(FIND("кскав",$BV$1:$BV$84))+ISNUMBER(FIND("инструм",$BV$1:$BV$84))+ISNUMBER(FIND("ибро",$BV$1:$BV$84)))),ROW($BU$10))),"")</f>
        <v/>
      </c>
      <c r="AF16" s="61" t="str">
        <f>IFERROR(INDEX($BV$1:$BV$84,_xlfn.AGGREGATE(15,6,ROW($BV$1:$BV$84)/ISNUMBER(SEARCH(AK2,$BV$1:$BV$84))/(1&lt;=(ISNUMBER(FIND("трактор",$BV$1:$BV$84))+ISNUMBER(FIND("кскав",$BV$1:$BV$84))+ISNUMBER(FIND("инструм",$BV$1:$BV$84))+ISNUMBER(FIND("ибро",$BV$1:$BV$84)))),ROW($BU$10))),"")</f>
        <v/>
      </c>
      <c r="AG16" s="61" t="str">
        <f>IFERROR(INDEX($BW$1:$BW$84,_xlfn.AGGREGATE(15,6,ROW($BW$1:$BW$84)/ISNUMBER(SEARCH(AK2,$BX$1:$BX$84))/(1&lt;=(ISNUMBER(FIND("трактор",$BX$1:$BX$84))+ISNUMBER(FIND("кскав",$BX$1:$BX$84))+ISNUMBER(FIND("инструм",$BX$1:$BX$84))+ISNUMBER(FIND("ибро",$BX$1:$BX$84)))),ROW($BW$10))),"")</f>
        <v/>
      </c>
      <c r="AH16" s="61" t="str">
        <f>IFERROR(INDEX($BX$1:$BX$84,_xlfn.AGGREGATE(15,6,ROW($BX$1:$BX$84)/ISNUMBER(SEARCH(AK2,$BX$1:$BX$84))/(1&lt;=(ISNUMBER(FIND("трактор",$BX$1:$BX$84))+ISNUMBER(FIND("кскав",$BX$1:$BX$84))+ISNUMBER(FIND("инструм",$BX$1:$BX$84))+ISNUMBER(FIND("ибро",$BX$1:$BX$84)))),ROW($BW$10))),"")</f>
        <v/>
      </c>
      <c r="AI16" s="61" t="str">
        <f>IFERROR(INDEX($BU$1:$BU$84,_xlfn.AGGREGATE(15,6,ROW($BU$1:$BU$84)/((ISNUMBER(SEARCH(AK2,$BV$1:$BV$84)))*(ISNUMBER(SEARCH("подряд",$BV$1:$BV$84)))),ROW($BU$10))),"")</f>
        <v/>
      </c>
      <c r="AJ16" s="61" t="str">
        <f>IFERROR(INDEX($BV$1:$BV$84,_xlfn.AGGREGATE(15,6,ROW($BV$1:$BV$84)/((ISNUMBER(SEARCH(AK2,$BV$1:$BV$84)))*(ISNUMBER(SEARCH("подряд",$BV$1:$BV$84)))),ROW($BU$10))),"")</f>
        <v/>
      </c>
      <c r="AK16" s="61" t="str">
        <f>IFERROR(INDEX($BW$1:$BW$84,_xlfn.AGGREGATE(15,6,ROW($BW$1:$BW$84)/((ISNUMBER(SEARCH(AK2,$BX$1:$BX$84)))*(ISNUMBER(SEARCH("подряд",$BX$1:$BX$84)))),ROW($BW$10))),"")</f>
        <v/>
      </c>
      <c r="AL16" s="56" t="str">
        <f>IFERROR(INDEX($BV$1:$BV$84,_xlfn.AGGREGATE(15,6,ROW($BV$1:$BV$84)/((ISNUMBER(SEARCH(AK2,$BV$1:$BV$84)))*(ISNUMBER(SEARCH("подряд",$BV$1:$BV$84)))),ROW($BU$10))),"")</f>
        <v/>
      </c>
      <c r="AM16" s="61" t="str">
        <f>IFERROR(INDEX($BW$1:$BW$84,_xlfn.AGGREGATE(15,6,ROW($BW$1:$BW$84)/((ISNUMBER(SEARCH(AK2,$BX$1:$BX$84)))*(ISNUMBER(SEARCH("благ",$BX$1:$BX$84)))),ROW($BW$10))),"")</f>
        <v/>
      </c>
      <c r="AN16" s="61" t="str">
        <f>IFERROR(INDEX($BX$1:$BX$84,_xlfn.AGGREGATE(15,6,ROW($BX$1:$BX$84)/((ISNUMBER(SEARCH(AK2,$BX$1:$BX$84)))*(ISNUMBER(SEARCH("благ",$BX$1:$BX$84)))),ROW($BW$10))),"")</f>
        <v/>
      </c>
      <c r="AO16" s="83"/>
      <c r="AP16" s="83"/>
      <c r="AQ16" s="83"/>
      <c r="AR16" s="83"/>
      <c r="AS16" s="83"/>
      <c r="AT16" s="83"/>
      <c r="AU16" s="83"/>
      <c r="AW16" s="36" t="s">
        <v>158</v>
      </c>
      <c r="AX16" s="37"/>
      <c r="AY16" s="37"/>
      <c r="AZ16" s="38"/>
      <c r="BA16" s="27"/>
      <c r="BB16" s="26"/>
      <c r="BD16" s="45"/>
      <c r="BE16" s="46" t="str">
        <f>IFERROR(INDEX($BU$1:$BU$84,_xlfn.AGGREGATE(15,6,ROW($BU$1:$BU$84)/(ISNUMBER(SEARCH("помещений",$BV$1:$BV$84))),ROW($BU$13))),"")</f>
        <v/>
      </c>
      <c r="BF16" s="46" t="str">
        <f>IFERROR(INDEX($BU$1:$BU$84,_xlfn.AGGREGATE(15,6,ROW($BU$1:$BU$84)/(ISNUMBER(SEARCH("заработная",$BV$1:$BV$84))),ROW($BU$13))),"")</f>
        <v/>
      </c>
      <c r="BG16" s="46" t="str">
        <f>IFERROR(INDEX($BW$1:$BW$84,_xlfn.AGGREGATE(15,6,ROW($BW$1:$BW$84)/(ISNUMBER(SEARCH("з/п нал",$BX$1:$BX$84))),ROW($BW$13))),"")</f>
        <v/>
      </c>
      <c r="BH16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$13))),"")</f>
        <v/>
      </c>
      <c r="BI16" s="46" t="str">
        <f>IFERROR(INDEX($BU$1:$BU$84,_xlfn.AGGREGATE(15,6,ROW($BU$1:$BU$84)/(ISNUMBER(SEARCH("квартал",$BV$1:$BV$84))),ROW($BU$13))),"")</f>
        <v/>
      </c>
      <c r="BJ16" s="46" t="str">
        <f>IFERROR(INDEX($BU$1:$BU$84,_xlfn.AGGREGATE(15,6,ROW($BU$1:$BU$84)/(ISNUMBER(SEARCH("склад",$BV$1:$BV$84))),ROW($BU$13))),"")</f>
        <v/>
      </c>
      <c r="BK16" s="46" t="str">
        <f>IFERROR(INDEX($BW$1:$BW$84,_xlfn.AGGREGATE(15,6,ROW($BW$1:$BW$84)/(ISNUMBER(SEARCH("проч нал",$BX$1:$BX$84))),ROW($BW$13))),"")</f>
        <v/>
      </c>
      <c r="BL16" s="46" t="str">
        <f>IFERROR(INDEX($BW$1:$BW$84,_xlfn.AGGREGATE(15,6,ROW($BW$1:$BW$84)/(ISNUMBER(SEARCH("реклама",$BX$1:$BX$84))),ROW($BW$13))),"")</f>
        <v/>
      </c>
      <c r="BM16" s="46" t="str">
        <f>IFERROR(INDEX($BU$1:$BU$84,_xlfn.AGGREGATE(15,6,ROW($BU$1:$BU$84)/(ISNUMBER(SEARCH("х/р",$BV$1:$BV$84))),ROW($BU$13))),"")</f>
        <v/>
      </c>
      <c r="BN16" s="46" t="str">
        <f>IFERROR(INDEX($BU$1:$BU$84,_xlfn.AGGREGATE(15,6,ROW($BU$1:$BU$84)/(ISNUMBER(SEARCH("канц",$BV$1:$BV$84))),ROW($BU$13))),"")</f>
        <v/>
      </c>
      <c r="BO16" s="46" t="str">
        <f>IFERROR(INDEX($BU$1:$BU$84,_xlfn.AGGREGATE(15,6,ROW($BU$1:$BU$84)/(ISNUMBER(SEARCH("мебель",$BV$1:$BV$84))),ROW($BU$13))),"")</f>
        <v/>
      </c>
      <c r="BP16" s="46" t="str">
        <f>IFERROR(INDEX($BU$1:$BU$84,_xlfn.AGGREGATE(15,6,ROW($BU$1:$BU$84)/(ISNUMBER(SEARCH("связи",$BV$1:$BV$84))),ROW($BU$13))),"")</f>
        <v/>
      </c>
      <c r="BQ16" s="46" t="str">
        <f>IFERROR(INDEX($BU$1:$BU$84,_xlfn.AGGREGATE(15,6,ROW($BU$1:$BU$84)/(ISNUMBER(SEARCH("комиссия",$BV$1:$BV$84))),ROW($BU$13))),"")</f>
        <v/>
      </c>
      <c r="BR16" s="46" t="str">
        <f>IFERROR(INDEX($BU$1:$BU$84,_xlfn.AGGREGATE(15,6,ROW($BU$1:$BU$84)/(ISNUMBER(SEARCH("проч",$BV$1:$BV$84))),ROW($BU$13))),"")</f>
        <v/>
      </c>
      <c r="BU16" s="69">
        <v>1220</v>
      </c>
      <c r="BV16" s="76" t="s">
        <v>136</v>
      </c>
      <c r="BW16" s="69"/>
      <c r="BX16" s="69"/>
      <c r="BY16" s="69"/>
      <c r="BZ16" s="69"/>
      <c r="CA16" s="69"/>
      <c r="CB16" s="69"/>
    </row>
    <row r="17" spans="1:80" ht="15" customHeight="1" x14ac:dyDescent="0.4">
      <c r="A17" s="90">
        <v>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67"/>
      <c r="R17" s="67"/>
      <c r="S17" s="67"/>
      <c r="T17" s="67"/>
      <c r="U17" s="67"/>
      <c r="V17" s="67"/>
      <c r="W17" s="67"/>
      <c r="Y17" s="90">
        <v>4</v>
      </c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67"/>
      <c r="AP17" s="67"/>
      <c r="AQ17" s="67"/>
      <c r="AR17" s="67"/>
      <c r="AS17" s="67"/>
      <c r="AT17" s="67"/>
      <c r="AU17" s="67"/>
      <c r="AW17" s="36" t="s">
        <v>158</v>
      </c>
      <c r="AX17" s="37"/>
      <c r="AY17" s="37"/>
      <c r="AZ17" s="38"/>
      <c r="BD17" s="45"/>
      <c r="BE17" s="46" t="str">
        <f>IFERROR(INDEX($BU$1:$BU$84,_xlfn.AGGREGATE(15,6,ROW($BU$1:$BU$84)/(ISNUMBER(SEARCH("помещений",$BV$1:$BV$84))),ROW($BU$14))),"")</f>
        <v/>
      </c>
      <c r="BF17" s="46" t="str">
        <f>IFERROR(INDEX($BU$1:$BU$84,_xlfn.AGGREGATE(15,6,ROW($BU$1:$BU$84)/(ISNUMBER(SEARCH("заработная",$BV$1:$BV$84))),ROW($BU$14))),"")</f>
        <v/>
      </c>
      <c r="BG17" s="46" t="str">
        <f>IFERROR(INDEX($BW$1:$BW$84,_xlfn.AGGREGATE(15,6,ROW($BW$1:$BW$84)/(ISNUMBER(SEARCH("з/п нал",$BX$1:$BX$84))),ROW($BW$14))),"")</f>
        <v/>
      </c>
      <c r="BH17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$14))),"")</f>
        <v/>
      </c>
      <c r="BI17" s="46" t="str">
        <f>IFERROR(INDEX($BU$1:$BU$84,_xlfn.AGGREGATE(15,6,ROW($BU$1:$BU$84)/(ISNUMBER(SEARCH("квартал",$BV$1:$BV$84))),ROW($BU$14))),"")</f>
        <v/>
      </c>
      <c r="BJ17" s="46" t="str">
        <f>IFERROR(INDEX($BU$1:$BU$84,_xlfn.AGGREGATE(15,6,ROW($BU$1:$BU$84)/(ISNUMBER(SEARCH("склад",$BV$1:$BV$84))),ROW($BU$14))),"")</f>
        <v/>
      </c>
      <c r="BK17" s="46" t="str">
        <f>IFERROR(INDEX($BW$1:$BW$84,_xlfn.AGGREGATE(15,6,ROW($BW$1:$BW$84)/(ISNUMBER(SEARCH("проч нал",$BX$1:$BX$84))),ROW($BW$14))),"")</f>
        <v/>
      </c>
      <c r="BL17" s="46" t="str">
        <f>IFERROR(INDEX($BW$1:$BW$84,_xlfn.AGGREGATE(15,6,ROW($BW$1:$BW$84)/(ISNUMBER(SEARCH("реклама",$BX$1:$BX$84))),ROW($BW$14))),"")</f>
        <v/>
      </c>
      <c r="BM17" s="46" t="str">
        <f>IFERROR(INDEX($BU$1:$BU$84,_xlfn.AGGREGATE(15,6,ROW($BU$1:$BU$84)/(ISNUMBER(SEARCH("х/р",$BV$1:$BV$84))),ROW($BU$14))),"")</f>
        <v/>
      </c>
      <c r="BN17" s="46" t="str">
        <f>IFERROR(INDEX($BU$1:$BU$84,_xlfn.AGGREGATE(15,6,ROW($BU$1:$BU$84)/(ISNUMBER(SEARCH("канц",$BV$1:$BV$84))),ROW($BU$14))),"")</f>
        <v/>
      </c>
      <c r="BO17" s="46" t="str">
        <f>IFERROR(INDEX($BU$1:$BU$84,_xlfn.AGGREGATE(15,6,ROW($BU$1:$BU$84)/(ISNUMBER(SEARCH("мебель",$BV$1:$BV$84))),ROW($BU$14))),"")</f>
        <v/>
      </c>
      <c r="BP17" s="46" t="str">
        <f>IFERROR(INDEX($BU$1:$BU$84,_xlfn.AGGREGATE(15,6,ROW($BU$1:$BU$84)/(ISNUMBER(SEARCH("связи",$BV$1:$BV$84))),ROW($BU$14))),"")</f>
        <v/>
      </c>
      <c r="BQ17" s="46" t="str">
        <f>IFERROR(INDEX($BU$1:$BU$84,_xlfn.AGGREGATE(15,6,ROW($BU$1:$BU$84)/(ISNUMBER(SEARCH("комиссия",$BV$1:$BV$84))),ROW($BU$14))),"")</f>
        <v/>
      </c>
      <c r="BR17" s="46" t="str">
        <f>IFERROR(INDEX($BU$1:$BU$84,_xlfn.AGGREGATE(15,6,ROW($BU$1:$BU$84)/(ISNUMBER(SEARCH("проч",$BV$1:$BV$84))),ROW($BU$14))),"")</f>
        <v/>
      </c>
      <c r="BU17" s="69">
        <v>5667.82</v>
      </c>
      <c r="BV17" s="76" t="s">
        <v>137</v>
      </c>
      <c r="BW17" s="69">
        <v>1000</v>
      </c>
      <c r="BX17" s="69" t="s">
        <v>161</v>
      </c>
      <c r="BY17" s="69"/>
      <c r="BZ17" s="69"/>
      <c r="CA17" s="69"/>
      <c r="CB17" s="69"/>
    </row>
    <row r="18" spans="1:80" ht="15" customHeight="1" x14ac:dyDescent="0.4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67"/>
      <c r="R18" s="67"/>
      <c r="S18" s="67"/>
      <c r="T18" s="67"/>
      <c r="U18" s="67"/>
      <c r="V18" s="67"/>
      <c r="W18" s="67"/>
      <c r="Y18" s="92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67"/>
      <c r="AP18" s="67"/>
      <c r="AQ18" s="67"/>
      <c r="AR18" s="67"/>
      <c r="AS18" s="67"/>
      <c r="AT18" s="67"/>
      <c r="AU18" s="67"/>
      <c r="AW18" s="40" t="s">
        <v>159</v>
      </c>
      <c r="AX18" s="41"/>
      <c r="AY18" s="41"/>
      <c r="AZ18" s="79" t="e">
        <f>BB4-AZ13-AZ14-AZ15-AZ16-AZ17</f>
        <v>#VALUE!</v>
      </c>
      <c r="BD18" s="45"/>
      <c r="BE18" s="46" t="str">
        <f>IFERROR(INDEX($BU$1:$BU$84,_xlfn.AGGREGATE(15,6,ROW($BU$1:$BU$84)/(ISNUMBER(SEARCH("помещений",$BV$1:$BV$84))),ROW($BU$15))),"")</f>
        <v/>
      </c>
      <c r="BF18" s="46" t="str">
        <f>IFERROR(INDEX($BU$1:$BU$84,_xlfn.AGGREGATE(15,6,ROW($BU$1:$BU$84)/(ISNUMBER(SEARCH("заработная",$BV$1:$BV$84))),ROW($BU$15))),"")</f>
        <v/>
      </c>
      <c r="BG18" s="46" t="str">
        <f>IFERROR(INDEX($BW$1:$BW$84,_xlfn.AGGREGATE(15,6,ROW($BW$1:$BW$84)/(ISNUMBER(SEARCH("з/п нал",$BX$1:$BX$84))),ROW($BW$15))),"")</f>
        <v/>
      </c>
      <c r="BH18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$15))),"")</f>
        <v/>
      </c>
      <c r="BI18" s="46" t="str">
        <f>IFERROR(INDEX($BU$1:$BU$84,_xlfn.AGGREGATE(15,6,ROW($BU$1:$BU$84)/(ISNUMBER(SEARCH("квартал",$BV$1:$BV$84))),ROW($BU$15))),"")</f>
        <v/>
      </c>
      <c r="BJ18" s="46" t="str">
        <f>IFERROR(INDEX($BU$1:$BU$84,_xlfn.AGGREGATE(15,6,ROW($BU$1:$BU$84)/(ISNUMBER(SEARCH("склад",$BV$1:$BV$84))),ROW($BU$15))),"")</f>
        <v/>
      </c>
      <c r="BK18" s="46" t="str">
        <f>IFERROR(INDEX($BW$1:$BW$84,_xlfn.AGGREGATE(15,6,ROW($BW$1:$BW$84)/(ISNUMBER(SEARCH("проч нал",$BX$1:$BX$84))),ROW($BW$15))),"")</f>
        <v/>
      </c>
      <c r="BL18" s="46" t="str">
        <f>IFERROR(INDEX($BW$1:$BW$84,_xlfn.AGGREGATE(15,6,ROW($BW$1:$BW$84)/(ISNUMBER(SEARCH("реклама",$BX$1:$BX$84))),ROW($BW$15))),"")</f>
        <v/>
      </c>
      <c r="BM18" s="46" t="str">
        <f>IFERROR(INDEX($BU$1:$BU$84,_xlfn.AGGREGATE(15,6,ROW($BU$1:$BU$84)/(ISNUMBER(SEARCH("х/р",$BV$1:$BV$84))),ROW($BU$15))),"")</f>
        <v/>
      </c>
      <c r="BN18" s="46" t="str">
        <f>IFERROR(INDEX($BU$1:$BU$84,_xlfn.AGGREGATE(15,6,ROW($BU$1:$BU$84)/(ISNUMBER(SEARCH("канц",$BV$1:$BV$84))),ROW($BU$15))),"")</f>
        <v/>
      </c>
      <c r="BO18" s="46" t="str">
        <f>IFERROR(INDEX($BU$1:$BU$84,_xlfn.AGGREGATE(15,6,ROW($BU$1:$BU$84)/(ISNUMBER(SEARCH("мебель",$BV$1:$BV$84))),ROW($BU$15))),"")</f>
        <v/>
      </c>
      <c r="BP18" s="46" t="str">
        <f>IFERROR(INDEX($BU$1:$BU$84,_xlfn.AGGREGATE(15,6,ROW($BU$1:$BU$84)/(ISNUMBER(SEARCH("связи",$BV$1:$BV$84))),ROW($BU$15))),"")</f>
        <v/>
      </c>
      <c r="BQ18" s="46" t="str">
        <f>IFERROR(INDEX($BU$1:$BU$84,_xlfn.AGGREGATE(15,6,ROW($BU$1:$BU$84)/(ISNUMBER(SEARCH("комиссия",$BV$1:$BV$84))),ROW($BU$15))),"")</f>
        <v/>
      </c>
      <c r="BR18" s="46" t="str">
        <f>IFERROR(INDEX($BU$1:$BU$84,_xlfn.AGGREGATE(15,6,ROW($BU$1:$BU$84)/(ISNUMBER(SEARCH("проч",$BV$1:$BV$84))),ROW($BU$15))),"")</f>
        <v/>
      </c>
      <c r="BU18" s="69">
        <v>33200</v>
      </c>
      <c r="BV18" s="76" t="s">
        <v>138</v>
      </c>
      <c r="BW18" s="69"/>
      <c r="BX18" s="69"/>
      <c r="BY18" s="69"/>
      <c r="BZ18" s="69"/>
      <c r="CA18" s="69"/>
      <c r="CB18" s="69"/>
    </row>
    <row r="19" spans="1:80" ht="15" customHeight="1" thickBot="1" x14ac:dyDescent="0.3">
      <c r="A19" s="6"/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4" t="s">
        <v>54</v>
      </c>
      <c r="N19" s="4"/>
      <c r="O19" s="4"/>
      <c r="P19" s="5" t="s">
        <v>25</v>
      </c>
      <c r="Q19" s="80"/>
      <c r="R19" s="80"/>
      <c r="S19" s="80"/>
      <c r="T19" s="80"/>
      <c r="U19" s="80"/>
      <c r="V19" s="80"/>
      <c r="W19" s="80"/>
      <c r="Y19" s="6"/>
      <c r="Z19" s="6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 t="s">
        <v>56</v>
      </c>
      <c r="AL19" s="4"/>
      <c r="AM19" s="4"/>
      <c r="AN19" s="5" t="s">
        <v>25</v>
      </c>
      <c r="AO19" s="80"/>
      <c r="AP19" s="80"/>
      <c r="AQ19" s="80"/>
      <c r="AR19" s="80"/>
      <c r="AS19" s="80"/>
      <c r="AT19" s="80"/>
      <c r="AU19" s="80"/>
      <c r="AW19" s="52" t="s">
        <v>13</v>
      </c>
      <c r="AX19" s="53"/>
      <c r="AY19" s="52"/>
      <c r="AZ19" s="54" t="e">
        <f>AZ4-BB4</f>
        <v>#VALUE!</v>
      </c>
      <c r="BD19" s="45"/>
      <c r="BE19" s="46" t="str">
        <f>IFERROR(INDEX($BU$1:$BU$84,_xlfn.AGGREGATE(15,6,ROW($BU$1:$BU$84)/(ISNUMBER(SEARCH("помещений",$BV$1:$BV$84))),ROW($BU$16))),"")</f>
        <v/>
      </c>
      <c r="BF19" s="46" t="str">
        <f>IFERROR(INDEX($BU$1:$BU$84,_xlfn.AGGREGATE(15,6,ROW($BU$1:$BU$84)/(ISNUMBER(SEARCH("заработная",$BV$1:$BV$84))),ROW($BU$16))),"")</f>
        <v/>
      </c>
      <c r="BG19" s="46" t="str">
        <f>IFERROR(INDEX($BW$1:$BW$84,_xlfn.AGGREGATE(15,6,ROW($BW$1:$BW$84)/(ISNUMBER(SEARCH("з/п нал",$BX$1:$BX$84))),ROW($BW$16))),"")</f>
        <v/>
      </c>
      <c r="BH19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$16))),"")</f>
        <v/>
      </c>
      <c r="BI19" s="46" t="str">
        <f>IFERROR(INDEX($BU$1:$BU$84,_xlfn.AGGREGATE(15,6,ROW($BU$1:$BU$84)/(ISNUMBER(SEARCH("квартал",$BV$1:$BV$84))),ROW($BU$16))),"")</f>
        <v/>
      </c>
      <c r="BJ19" s="46" t="str">
        <f>IFERROR(INDEX($BU$1:$BU$84,_xlfn.AGGREGATE(15,6,ROW($BU$1:$BU$84)/(ISNUMBER(SEARCH("склад",$BV$1:$BV$84))),ROW($BU$16))),"")</f>
        <v/>
      </c>
      <c r="BK19" s="46" t="str">
        <f>IFERROR(INDEX($BW$1:$BW$84,_xlfn.AGGREGATE(15,6,ROW($BW$1:$BW$84)/(ISNUMBER(SEARCH("проч нал",$BX$1:$BX$84))),ROW($BW$16))),"")</f>
        <v/>
      </c>
      <c r="BL19" s="46" t="str">
        <f>IFERROR(INDEX($BW$1:$BW$84,_xlfn.AGGREGATE(15,6,ROW($BW$1:$BW$84)/(ISNUMBER(SEARCH("реклама",$BX$1:$BX$84))),ROW($BW$16))),"")</f>
        <v/>
      </c>
      <c r="BM19" s="46" t="str">
        <f>IFERROR(INDEX($BU$1:$BU$84,_xlfn.AGGREGATE(15,6,ROW($BU$1:$BU$84)/(ISNUMBER(SEARCH("х/р",$BV$1:$BV$84))),ROW($BU$16))),"")</f>
        <v/>
      </c>
      <c r="BN19" s="46" t="str">
        <f>IFERROR(INDEX($BU$1:$BU$84,_xlfn.AGGREGATE(15,6,ROW($BU$1:$BU$84)/(ISNUMBER(SEARCH("канц",$BV$1:$BV$84))),ROW($BU$16))),"")</f>
        <v/>
      </c>
      <c r="BO19" s="46" t="str">
        <f>IFERROR(INDEX($BU$1:$BU$84,_xlfn.AGGREGATE(15,6,ROW($BU$1:$BU$84)/(ISNUMBER(SEARCH("мебель",$BV$1:$BV$84))),ROW($BU$16))),"")</f>
        <v/>
      </c>
      <c r="BP19" s="46" t="str">
        <f>IFERROR(INDEX($BU$1:$BU$84,_xlfn.AGGREGATE(15,6,ROW($BU$1:$BU$84)/(ISNUMBER(SEARCH("связи",$BV$1:$BV$84))),ROW($BU$16))),"")</f>
        <v/>
      </c>
      <c r="BQ19" s="46" t="str">
        <f>IFERROR(INDEX($BU$1:$BU$84,_xlfn.AGGREGATE(15,6,ROW($BU$1:$BU$84)/(ISNUMBER(SEARCH("комиссия",$BV$1:$BV$84))),ROW($BU$16))),"")</f>
        <v/>
      </c>
      <c r="BR19" s="46" t="str">
        <f>IFERROR(INDEX($BU$1:$BU$84,_xlfn.AGGREGATE(15,6,ROW($BU$1:$BU$84)/(ISNUMBER(SEARCH("проч",$BV$1:$BV$84))),ROW($BU$16))),"")</f>
        <v/>
      </c>
      <c r="BU19" s="69">
        <v>0.02</v>
      </c>
      <c r="BV19" s="76" t="s">
        <v>140</v>
      </c>
      <c r="BW19" s="69"/>
      <c r="BX19" s="69"/>
      <c r="BY19" s="69"/>
      <c r="BZ19" s="69"/>
      <c r="CA19" s="69"/>
      <c r="CB19" s="69"/>
    </row>
    <row r="20" spans="1:80" ht="15" customHeight="1" thickTop="1" thickBot="1" x14ac:dyDescent="0.3">
      <c r="A20" s="87" t="s">
        <v>3</v>
      </c>
      <c r="B20" s="88"/>
      <c r="C20" s="87" t="s">
        <v>15</v>
      </c>
      <c r="D20" s="88"/>
      <c r="E20" s="89"/>
      <c r="F20" s="66"/>
      <c r="G20" s="87" t="s">
        <v>22</v>
      </c>
      <c r="H20" s="88"/>
      <c r="I20" s="89"/>
      <c r="J20" s="66"/>
      <c r="K20" s="87" t="s">
        <v>17</v>
      </c>
      <c r="L20" s="88"/>
      <c r="M20" s="89"/>
      <c r="N20" s="64"/>
      <c r="O20" s="65" t="s">
        <v>20</v>
      </c>
      <c r="P20" s="5"/>
      <c r="Q20" s="80"/>
      <c r="R20" s="80"/>
      <c r="S20" s="80"/>
      <c r="T20" s="80"/>
      <c r="U20" s="80"/>
      <c r="V20" s="80"/>
      <c r="W20" s="80"/>
      <c r="Y20" s="87" t="s">
        <v>3</v>
      </c>
      <c r="Z20" s="88"/>
      <c r="AA20" s="87" t="s">
        <v>15</v>
      </c>
      <c r="AB20" s="88"/>
      <c r="AC20" s="89"/>
      <c r="AD20" s="66"/>
      <c r="AE20" s="87" t="s">
        <v>22</v>
      </c>
      <c r="AF20" s="88"/>
      <c r="AG20" s="89"/>
      <c r="AH20" s="66"/>
      <c r="AI20" s="87" t="s">
        <v>17</v>
      </c>
      <c r="AJ20" s="88"/>
      <c r="AK20" s="89"/>
      <c r="AL20" s="64"/>
      <c r="AM20" s="65" t="s">
        <v>20</v>
      </c>
      <c r="AN20" s="5"/>
      <c r="AO20" s="80"/>
      <c r="AP20" s="80"/>
      <c r="AQ20" s="80"/>
      <c r="AR20" s="80"/>
      <c r="AS20" s="80"/>
      <c r="AT20" s="80"/>
      <c r="AU20" s="80"/>
      <c r="AW20" s="49" t="s">
        <v>47</v>
      </c>
      <c r="AX20" s="49"/>
      <c r="AY20" s="49"/>
      <c r="AZ20" s="50">
        <f>SUM(Q:Q,AO:AO)</f>
        <v>1000</v>
      </c>
      <c r="BD20" s="45"/>
      <c r="BE20" s="46" t="str">
        <f>IFERROR(INDEX($BU$1:$BU$84,_xlfn.AGGREGATE(15,6,ROW($BU$1:$BU$84)/(ISNUMBER(SEARCH("помещений",$BV$1:$BV$84))),ROW($BU$17))),"")</f>
        <v/>
      </c>
      <c r="BF20" s="46" t="str">
        <f>IFERROR(INDEX($BU$1:$BU$84,_xlfn.AGGREGATE(15,6,ROW($BU$1:$BU$84)/(ISNUMBER(SEARCH("заработная",$BV$1:$BV$84))),ROW($BU$17))),"")</f>
        <v/>
      </c>
      <c r="BG20" s="46" t="str">
        <f>IFERROR(INDEX($BW$1:$BW$84,_xlfn.AGGREGATE(15,6,ROW($BW$1:$BW$84)/(ISNUMBER(SEARCH("з/п нал",$BX$1:$BX$84))),ROW($BW$17))),"")</f>
        <v/>
      </c>
      <c r="BH20" s="46" t="str">
        <f>IFERROR(INDEX($BU$1:$BU$84,_xlfn.AGGREGATE(15,6,ROW($BU$1:$BU$84)/((ISNUMBER(SEARCH("социальное",$BV$1:$BV$84)))+(ISNUMBER(SEARCH("несчастных",$BV$1:$BV$84)))+(ISNUMBER(SEARCH("физич",$BV$1:$BV$84)))+(ISNUMBER(SEARCH("медицинское",$BV$1:$BV$84)))),ROW($BU$17))),"")</f>
        <v/>
      </c>
      <c r="BI20" s="46" t="str">
        <f>IFERROR(INDEX($BU$1:$BU$84,_xlfn.AGGREGATE(15,6,ROW($BU$1:$BU$84)/(ISNUMBER(SEARCH("квартал",$BV$1:$BV$84))),ROW($BU$17))),"")</f>
        <v/>
      </c>
      <c r="BJ20" s="46" t="str">
        <f>IFERROR(INDEX($BU$1:$BU$84,_xlfn.AGGREGATE(15,6,ROW($BU$1:$BU$84)/(ISNUMBER(SEARCH("склад",$BV$1:$BV$84))),ROW($BU$17))),"")</f>
        <v/>
      </c>
      <c r="BK20" s="46" t="str">
        <f>IFERROR(INDEX($BW$1:$BW$84,_xlfn.AGGREGATE(15,6,ROW($BW$1:$BW$84)/(ISNUMBER(SEARCH("проч нал",$BX$1:$BX$84))),ROW($BW$17))),"")</f>
        <v/>
      </c>
      <c r="BL20" s="46" t="str">
        <f>IFERROR(INDEX($BW$1:$BW$84,_xlfn.AGGREGATE(15,6,ROW($BW$1:$BW$84)/(ISNUMBER(SEARCH("реклама",$BX$1:$BX$84))),ROW($BW$17))),"")</f>
        <v/>
      </c>
      <c r="BM20" s="46" t="str">
        <f>IFERROR(INDEX($BU$1:$BU$84,_xlfn.AGGREGATE(15,6,ROW($BU$1:$BU$84)/(ISNUMBER(SEARCH("х/р",$BV$1:$BV$84))),ROW($BU$17))),"")</f>
        <v/>
      </c>
      <c r="BN20" s="46" t="str">
        <f>IFERROR(INDEX($BU$1:$BU$84,_xlfn.AGGREGATE(15,6,ROW($BU$1:$BU$84)/(ISNUMBER(SEARCH("канц",$BV$1:$BV$84))),ROW($BU$17))),"")</f>
        <v/>
      </c>
      <c r="BO20" s="46" t="str">
        <f>IFERROR(INDEX($BU$1:$BU$84,_xlfn.AGGREGATE(15,6,ROW($BU$1:$BU$84)/(ISNUMBER(SEARCH("мебель",$BV$1:$BV$84))),ROW($BU$17))),"")</f>
        <v/>
      </c>
      <c r="BP20" s="46" t="str">
        <f>IFERROR(INDEX($BU$1:$BU$84,_xlfn.AGGREGATE(15,6,ROW($BU$1:$BU$84)/(ISNUMBER(SEARCH("связи",$BV$1:$BV$84))),ROW($BU$17))),"")</f>
        <v/>
      </c>
      <c r="BQ20" s="46" t="str">
        <f>IFERROR(INDEX($BU$1:$BU$84,_xlfn.AGGREGATE(15,6,ROW($BU$1:$BU$84)/(ISNUMBER(SEARCH("комиссия",$BV$1:$BV$84))),ROW($BU$17))),"")</f>
        <v/>
      </c>
      <c r="BR20" s="46" t="str">
        <f>IFERROR(INDEX($BU$1:$BU$84,_xlfn.AGGREGATE(15,6,ROW($BU$1:$BU$84)/(ISNUMBER(SEARCH("проч",$BV$1:$BV$84))),ROW($BU$17))),"")</f>
        <v/>
      </c>
      <c r="BU20" s="77">
        <v>22</v>
      </c>
      <c r="BV20" s="76" t="s">
        <v>142</v>
      </c>
      <c r="BW20" s="69"/>
      <c r="BX20" s="69"/>
      <c r="BY20" s="69"/>
      <c r="BZ20" s="69"/>
      <c r="CA20" s="69"/>
      <c r="CB20" s="69"/>
    </row>
    <row r="21" spans="1:80" ht="15" customHeight="1" thickTop="1" thickBot="1" x14ac:dyDescent="0.3">
      <c r="A21" s="62" t="s">
        <v>4</v>
      </c>
      <c r="B21" s="4" t="s">
        <v>16</v>
      </c>
      <c r="C21" s="62" t="s">
        <v>4</v>
      </c>
      <c r="D21" s="4" t="s">
        <v>5</v>
      </c>
      <c r="E21" s="4" t="s">
        <v>16</v>
      </c>
      <c r="F21" s="4" t="s">
        <v>5</v>
      </c>
      <c r="G21" s="62" t="s">
        <v>4</v>
      </c>
      <c r="H21" s="4" t="s">
        <v>5</v>
      </c>
      <c r="I21" s="4" t="s">
        <v>16</v>
      </c>
      <c r="J21" s="4" t="s">
        <v>5</v>
      </c>
      <c r="K21" s="4" t="s">
        <v>4</v>
      </c>
      <c r="L21" s="4" t="s">
        <v>5</v>
      </c>
      <c r="M21" s="4" t="s">
        <v>16</v>
      </c>
      <c r="N21" s="4" t="s">
        <v>5</v>
      </c>
      <c r="O21" s="4" t="s">
        <v>16</v>
      </c>
      <c r="P21" s="5"/>
      <c r="Q21" s="80"/>
      <c r="R21" s="80"/>
      <c r="S21" s="80"/>
      <c r="T21" s="80"/>
      <c r="U21" s="80"/>
      <c r="V21" s="80"/>
      <c r="W21" s="80"/>
      <c r="Y21" s="62" t="s">
        <v>4</v>
      </c>
      <c r="Z21" s="4" t="s">
        <v>16</v>
      </c>
      <c r="AA21" s="62" t="s">
        <v>4</v>
      </c>
      <c r="AB21" s="4" t="s">
        <v>5</v>
      </c>
      <c r="AC21" s="4" t="s">
        <v>16</v>
      </c>
      <c r="AD21" s="4" t="s">
        <v>5</v>
      </c>
      <c r="AE21" s="62" t="s">
        <v>4</v>
      </c>
      <c r="AF21" s="4" t="s">
        <v>5</v>
      </c>
      <c r="AG21" s="4" t="s">
        <v>16</v>
      </c>
      <c r="AH21" s="4" t="s">
        <v>5</v>
      </c>
      <c r="AI21" s="4" t="s">
        <v>4</v>
      </c>
      <c r="AJ21" s="4" t="s">
        <v>5</v>
      </c>
      <c r="AK21" s="4" t="s">
        <v>16</v>
      </c>
      <c r="AL21" s="4" t="s">
        <v>5</v>
      </c>
      <c r="AM21" s="4" t="s">
        <v>16</v>
      </c>
      <c r="AN21" s="5"/>
      <c r="AO21" s="80"/>
      <c r="AP21" s="80"/>
      <c r="AQ21" s="80"/>
      <c r="AR21" s="80"/>
      <c r="AS21" s="80"/>
      <c r="AT21" s="80"/>
      <c r="AU21" s="80"/>
      <c r="AW21" s="49" t="s">
        <v>48</v>
      </c>
      <c r="AX21" s="49"/>
      <c r="AY21" s="49"/>
      <c r="AZ21" s="51">
        <f>SUM(AZ13:AZ17)</f>
        <v>20000</v>
      </c>
      <c r="BU21" s="77">
        <v>70</v>
      </c>
      <c r="BV21" s="76" t="s">
        <v>143</v>
      </c>
      <c r="BW21" s="69"/>
      <c r="BX21" s="69"/>
      <c r="BY21" s="69"/>
      <c r="BZ21" s="69"/>
      <c r="CA21" s="69"/>
      <c r="CB21" s="69"/>
    </row>
    <row r="22" spans="1:80" ht="15" customHeight="1" thickTop="1" thickBot="1" x14ac:dyDescent="0.3">
      <c r="A22" s="62" t="s">
        <v>1</v>
      </c>
      <c r="B22" s="62">
        <f>B23*P22</f>
        <v>0</v>
      </c>
      <c r="C22" s="62" t="s">
        <v>1</v>
      </c>
      <c r="D22" s="62"/>
      <c r="E22" s="62">
        <f>E23*P22</f>
        <v>0</v>
      </c>
      <c r="F22" s="62"/>
      <c r="G22" s="62" t="s">
        <v>1</v>
      </c>
      <c r="H22" s="62"/>
      <c r="I22" s="62">
        <f>I23*P22</f>
        <v>0</v>
      </c>
      <c r="J22" s="62"/>
      <c r="K22" s="62" t="s">
        <v>1</v>
      </c>
      <c r="L22" s="62"/>
      <c r="M22" s="63">
        <f>M23*P22</f>
        <v>0</v>
      </c>
      <c r="N22" s="63"/>
      <c r="O22" s="63"/>
      <c r="P22" s="6">
        <v>1.1000000000000001</v>
      </c>
      <c r="Q22" s="82"/>
      <c r="R22" s="81"/>
      <c r="S22" s="81"/>
      <c r="T22" s="81"/>
      <c r="U22" s="81"/>
      <c r="V22" s="81"/>
      <c r="W22" s="81"/>
      <c r="Y22" s="62" t="s">
        <v>1</v>
      </c>
      <c r="Z22" s="62">
        <f>Z23*AN22</f>
        <v>0</v>
      </c>
      <c r="AA22" s="62" t="s">
        <v>1</v>
      </c>
      <c r="AB22" s="62"/>
      <c r="AC22" s="62">
        <f>AC23*AN22</f>
        <v>0</v>
      </c>
      <c r="AD22" s="62"/>
      <c r="AE22" s="62" t="s">
        <v>1</v>
      </c>
      <c r="AF22" s="62"/>
      <c r="AG22" s="62">
        <f>AG23*AN22</f>
        <v>0</v>
      </c>
      <c r="AH22" s="62"/>
      <c r="AI22" s="62" t="s">
        <v>1</v>
      </c>
      <c r="AJ22" s="62"/>
      <c r="AK22" s="63">
        <f>AK23*AN22</f>
        <v>0</v>
      </c>
      <c r="AL22" s="63"/>
      <c r="AM22" s="63"/>
      <c r="AN22" s="6">
        <v>1.1000000000000001</v>
      </c>
      <c r="AO22" s="82"/>
      <c r="AP22" s="81"/>
      <c r="AQ22" s="81"/>
      <c r="AR22" s="81"/>
      <c r="AS22" s="81"/>
      <c r="AT22" s="81"/>
      <c r="AU22" s="81"/>
      <c r="AW22" s="49" t="s">
        <v>49</v>
      </c>
      <c r="AX22" s="49"/>
      <c r="AY22" s="49"/>
      <c r="AZ22" s="51" t="e">
        <f>BB3+AZ21</f>
        <v>#REF!</v>
      </c>
      <c r="BU22" s="69">
        <v>1598.98</v>
      </c>
      <c r="BV22" s="76" t="s">
        <v>144</v>
      </c>
      <c r="BW22" s="69"/>
      <c r="BX22" s="69"/>
      <c r="BY22" s="69"/>
      <c r="BZ22" s="69"/>
      <c r="CA22" s="69"/>
      <c r="CB22" s="69"/>
    </row>
    <row r="23" spans="1:80" ht="15" customHeight="1" thickTop="1" thickBot="1" x14ac:dyDescent="0.3">
      <c r="A23" s="6">
        <f>SUM(A24:A33)</f>
        <v>0</v>
      </c>
      <c r="B23" s="6">
        <f>SUM(B24:B33)</f>
        <v>0</v>
      </c>
      <c r="C23" s="6">
        <f>SUM(C24:C33)</f>
        <v>0</v>
      </c>
      <c r="D23" s="6"/>
      <c r="E23" s="6">
        <f>SUM(E24:E33)</f>
        <v>0</v>
      </c>
      <c r="F23" s="6"/>
      <c r="G23" s="6">
        <f>SUM(G24:G33)</f>
        <v>777</v>
      </c>
      <c r="H23" s="6"/>
      <c r="I23" s="6">
        <f>SUM(I24:I33)</f>
        <v>0</v>
      </c>
      <c r="J23" s="6"/>
      <c r="K23" s="6">
        <f>SUM(K24:K33)</f>
        <v>0</v>
      </c>
      <c r="L23" s="6"/>
      <c r="M23" s="6">
        <f>SUM(M24:M33)</f>
        <v>0</v>
      </c>
      <c r="N23" s="6"/>
      <c r="O23" s="6">
        <f>SUM(O24:O33)</f>
        <v>0</v>
      </c>
      <c r="P23" s="62"/>
      <c r="Q23" s="82">
        <f>SUM(E23,I23,M23,O23)</f>
        <v>0</v>
      </c>
      <c r="R23" s="82">
        <f>SUM(C23,E22)</f>
        <v>0</v>
      </c>
      <c r="S23" s="82">
        <f>SUM(G23,I22)</f>
        <v>777</v>
      </c>
      <c r="T23" s="84">
        <f>SUM(K23,M22)</f>
        <v>0</v>
      </c>
      <c r="U23" s="84">
        <f>SUM(C23,G23,K23)</f>
        <v>777</v>
      </c>
      <c r="V23" s="84">
        <f>SUM(A23)</f>
        <v>0</v>
      </c>
      <c r="W23" s="84">
        <f>SUM(C23,E22,G23,I22,K23,M22,O23)</f>
        <v>777</v>
      </c>
      <c r="Y23" s="6">
        <f>SUM(Y24:Y33)</f>
        <v>0</v>
      </c>
      <c r="Z23" s="6">
        <f>SUM(Z24:Z33)</f>
        <v>0</v>
      </c>
      <c r="AA23" s="6">
        <f>SUM(AA24:AA33)</f>
        <v>0</v>
      </c>
      <c r="AB23" s="6"/>
      <c r="AC23" s="6">
        <f>SUM(AC24:AC33)</f>
        <v>0</v>
      </c>
      <c r="AD23" s="6"/>
      <c r="AE23" s="6">
        <f>SUM(AE24:AE33)</f>
        <v>0</v>
      </c>
      <c r="AF23" s="6"/>
      <c r="AG23" s="6">
        <f>SUM(AG24:AG33)</f>
        <v>0</v>
      </c>
      <c r="AH23" s="6"/>
      <c r="AI23" s="6">
        <f>SUM(AI24:AI33)</f>
        <v>0</v>
      </c>
      <c r="AJ23" s="6"/>
      <c r="AK23" s="6">
        <f>SUM(AK24:AK33)</f>
        <v>0</v>
      </c>
      <c r="AL23" s="6"/>
      <c r="AM23" s="6">
        <f>SUM(AM24:AM33)</f>
        <v>0</v>
      </c>
      <c r="AN23" s="62"/>
      <c r="AO23" s="82">
        <f>SUM(AC23,AG23,AK23,AM23)</f>
        <v>0</v>
      </c>
      <c r="AP23" s="82">
        <f>SUM(AA23,AC22)</f>
        <v>0</v>
      </c>
      <c r="AQ23" s="82">
        <f>SUM(AE23,AG22)</f>
        <v>0</v>
      </c>
      <c r="AR23" s="84">
        <f>SUM(AI23,AK22)</f>
        <v>0</v>
      </c>
      <c r="AS23" s="84">
        <f>SUM(AA23,AE23,AI23)</f>
        <v>0</v>
      </c>
      <c r="AT23" s="84">
        <f>SUM(Y23)</f>
        <v>0</v>
      </c>
      <c r="AU23" s="84">
        <f>SUM(AA23,AC22,AE23,AG22,AI23,AK22,AM23)</f>
        <v>0</v>
      </c>
      <c r="AW23" s="49" t="s">
        <v>51</v>
      </c>
      <c r="AX23" s="49"/>
      <c r="AY23" s="49"/>
      <c r="AZ23" s="51" t="e">
        <f>AZ22-AZ20</f>
        <v>#REF!</v>
      </c>
      <c r="BU23" s="69">
        <v>6893</v>
      </c>
      <c r="BV23" s="76" t="s">
        <v>145</v>
      </c>
      <c r="BW23" s="69"/>
      <c r="BX23" s="69"/>
      <c r="BY23" s="69"/>
      <c r="BZ23" s="69"/>
      <c r="CA23" s="69"/>
      <c r="CB23" s="69"/>
    </row>
    <row r="24" spans="1:80" ht="15" customHeight="1" thickTop="1" thickBot="1" x14ac:dyDescent="0.3">
      <c r="A24" s="61" t="str">
        <f>IFERROR(INDEX($BY$1:$BY$84,_xlfn.AGGREGATE(15,6,ROW($BY$1:$BY$84)/(ISNUMBER(SEARCH(M19,$BZ$1:$BZ$84))),ROW($BY$1))),"")</f>
        <v/>
      </c>
      <c r="B24" s="61" t="str">
        <f>IFERROR(INDEX($CA$1:$CA$84,_xlfn.AGGREGATE(15,6,ROW($CA$1:$CA$84)/(ISNUMBER(SEARCH(M19,$CB$1:$CB$84))),ROW($CA$1))),"")</f>
        <v/>
      </c>
      <c r="C24" s="61" t="str">
        <f>IFERROR(INDEX($BU$1:$BU$84,_xlfn.AGGREGATE(15,6,ROW($BU$1:$BU$84)/((ISNUMBER(SEARCH(M19,$BV$1:$BV$84)))*(ISNUMBER(SEARCH("ТМЦ",$BV$1:$BV$84)))),ROW($BU$1))),"")</f>
        <v/>
      </c>
      <c r="D24" s="61" t="str">
        <f>IFERROR(INDEX($BV$1:$BV$84,_xlfn.AGGREGATE(15,6,ROW($BV$1:$BV$84)/((ISNUMBER(SEARCH(M19,$BV$1:$BV$84)))*(ISNUMBER(SEARCH("ТМЦ",$BV$1:$BV$84)))),ROW($BU$1))),"")</f>
        <v/>
      </c>
      <c r="E24" s="61" t="str">
        <f>IFERROR(INDEX($BW$1:$BW$84,_xlfn.AGGREGATE(15,6,ROW($BW$1:$BW$84)/((ISNUMBER(SEARCH(M19,$BX$1:$BX$84)))*(ISNUMBER(SEARCH("ТМЦ",$BX$1:$BX$84)))),ROW($BW$1))),"")</f>
        <v/>
      </c>
      <c r="F24" s="61" t="str">
        <f>IFERROR(INDEX($BX$1:$BX$84,_xlfn.AGGREGATE(15,6,ROW($BX$1:$BX$84)/((ISNUMBER(SEARCH(M19,$BX$1:$BX$84)))*(ISNUMBER(SEARCH("ТМЦ",$BX$1:$BX$84)))),ROW($BW$1))),"")</f>
        <v/>
      </c>
      <c r="G24" s="61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$1))),"")</f>
        <v>777</v>
      </c>
      <c r="H24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$1))),"")</f>
        <v>ТМ0116 экскав</v>
      </c>
      <c r="I24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$1))),"")</f>
        <v/>
      </c>
      <c r="J24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$1))),"")</f>
        <v/>
      </c>
      <c r="K24" s="61" t="str">
        <f>IFERROR(INDEX($BU$1:$BU$84,_xlfn.AGGREGATE(15,6,ROW($BU$1:$BU$84)/((ISNUMBER(SEARCH(M19,$BV$1:$BV$84)))*(ISNUMBER(SEARCH("подряд",$BV$1:$BV$84)))),ROW($BU$1))),"")</f>
        <v/>
      </c>
      <c r="L24" s="61" t="str">
        <f>IFERROR(INDEX($BV$1:$BV$84,_xlfn.AGGREGATE(15,6,ROW($BV$1:$BV$84)/((ISNUMBER(SEARCH(M19,$BV$1:$BV$84)))*(ISNUMBER(SEARCH("подряд",$BV$1:$BV$84)))),ROW($BU$1))),"")</f>
        <v/>
      </c>
      <c r="M24" s="61" t="str">
        <f>IFERROR(INDEX($BW$1:$BW$84,_xlfn.AGGREGATE(15,6,ROW($BW$1:$BW$84)/((ISNUMBER(SEARCH(M19,$BX$1:$BX$84)))*(ISNUMBER(SEARCH("подряд",$BX$1:$BX$84)))),ROW($BW$1))),"")</f>
        <v/>
      </c>
      <c r="N24" s="56" t="str">
        <f>IFERROR(INDEX($BV$1:$BV$84,_xlfn.AGGREGATE(15,6,ROW($BV$1:$BV$84)/((ISNUMBER(SEARCH(M19,$BV$1:$BV$84)))*(ISNUMBER(SEARCH("подряд",$BV$1:$BV$84)))),ROW($BU$1))),"")</f>
        <v/>
      </c>
      <c r="O24" s="61" t="str">
        <f>IFERROR(INDEX($BW$1:$BW$84,_xlfn.AGGREGATE(15,6,ROW($BW$1:$BW$84)/((ISNUMBER(SEARCH(M19,$BX$1:$BX$84)))*(ISNUMBER(SEARCH("благ",$BX$1:$BX$84)))),ROW($BW$1))),"")</f>
        <v/>
      </c>
      <c r="P24" s="61" t="str">
        <f>IFERROR(INDEX($BX$1:$BX$84,_xlfn.AGGREGATE(15,6,ROW($BX$1:$BX$84)/((ISNUMBER(SEARCH(M19,$BX$1:$BX$84)))*(ISNUMBER(SEARCH("благ",$BX$1:$BX$84)))),ROW($BW$1))),"")</f>
        <v/>
      </c>
      <c r="Q24" s="83"/>
      <c r="R24" s="83"/>
      <c r="S24" s="83"/>
      <c r="T24" s="83"/>
      <c r="U24" s="83"/>
      <c r="V24" s="83"/>
      <c r="W24" s="83"/>
      <c r="Y24" s="61" t="str">
        <f>IFERROR(INDEX($BY$1:$BY$84,_xlfn.AGGREGATE(15,6,ROW($BY$1:$BY$84)/(ISNUMBER(SEARCH(AK19,$BZ$1:$BZ$84))),ROW($BY$1))),"")</f>
        <v/>
      </c>
      <c r="Z24" s="61" t="str">
        <f>IFERROR(INDEX($CA$1:$CA$84,_xlfn.AGGREGATE(15,6,ROW($CA$1:$CA$84)/(ISNUMBER(SEARCH(AK19,$CB$1:$CB$84))),ROW($CA$1))),"")</f>
        <v/>
      </c>
      <c r="AA24" s="61" t="str">
        <f>IFERROR(INDEX($BU$1:$BU$84,_xlfn.AGGREGATE(15,6,ROW($BU$1:$BU$84)/((ISNUMBER(SEARCH(AK19,$BV$1:$BV$84)))*(ISNUMBER(SEARCH("ТМЦ",$BV$1:$BV$84)))),ROW($BU$1))),"")</f>
        <v/>
      </c>
      <c r="AB24" s="61" t="str">
        <f>IFERROR(INDEX($BV$1:$BV$84,_xlfn.AGGREGATE(15,6,ROW($BV$1:$BV$84)/((ISNUMBER(SEARCH(AK19,$BV$1:$BV$84)))*(ISNUMBER(SEARCH("ТМЦ",$BV$1:$BV$84)))),ROW($BU$1))),"")</f>
        <v/>
      </c>
      <c r="AC24" s="61" t="str">
        <f>IFERROR(INDEX($BW$1:$BW$84,_xlfn.AGGREGATE(15,6,ROW($BW$1:$BW$84)/((ISNUMBER(SEARCH(AK19,$BX$1:$BX$84)))*(ISNUMBER(SEARCH("ТМЦ",$BX$1:$BX$84)))),ROW($BW$1))),"")</f>
        <v/>
      </c>
      <c r="AD24" s="61" t="str">
        <f>IFERROR(INDEX($BX$1:$BX$84,_xlfn.AGGREGATE(15,6,ROW($BX$1:$BX$84)/((ISNUMBER(SEARCH(AK19,$BX$1:$BX$84)))*(ISNUMBER(SEARCH("ТМЦ",$BX$1:$BX$84)))),ROW($BW$1))),"")</f>
        <v/>
      </c>
      <c r="AE24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$1))),"")</f>
        <v/>
      </c>
      <c r="AF24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$1))),"")</f>
        <v/>
      </c>
      <c r="AG24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$1))),"")</f>
        <v/>
      </c>
      <c r="AH24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$1))),"")</f>
        <v/>
      </c>
      <c r="AI24" s="61" t="str">
        <f>IFERROR(INDEX($BU$1:$BU$84,_xlfn.AGGREGATE(15,6,ROW($BU$1:$BU$84)/((ISNUMBER(SEARCH(AK19,$BV$1:$BV$84)))*(ISNUMBER(SEARCH("подряд",$BV$1:$BV$84)))),ROW($BU$1))),"")</f>
        <v/>
      </c>
      <c r="AJ24" s="61" t="str">
        <f>IFERROR(INDEX($BV$1:$BV$84,_xlfn.AGGREGATE(15,6,ROW($BV$1:$BV$84)/((ISNUMBER(SEARCH(AK19,$BV$1:$BV$84)))*(ISNUMBER(SEARCH("подряд",$BV$1:$BV$84)))),ROW($BU$1))),"")</f>
        <v/>
      </c>
      <c r="AK24" s="61" t="str">
        <f>IFERROR(INDEX($BW$1:$BW$84,_xlfn.AGGREGATE(15,6,ROW($BW$1:$BW$84)/((ISNUMBER(SEARCH(AK19,$BX$1:$BX$84)))*(ISNUMBER(SEARCH("подряд",$BX$1:$BX$84)))),ROW($BW$1))),"")</f>
        <v/>
      </c>
      <c r="AL24" s="56" t="str">
        <f>IFERROR(INDEX($BV$1:$BV$84,_xlfn.AGGREGATE(15,6,ROW($BV$1:$BV$84)/((ISNUMBER(SEARCH(AK19,$BV$1:$BV$84)))*(ISNUMBER(SEARCH("подряд",$BV$1:$BV$84)))),ROW($BU$1))),"")</f>
        <v/>
      </c>
      <c r="AM24" s="61" t="str">
        <f>IFERROR(INDEX($BW$1:$BW$84,_xlfn.AGGREGATE(15,6,ROW($BW$1:$BW$84)/((ISNUMBER(SEARCH(AK19,$BX$1:$BX$84)))*(ISNUMBER(SEARCH("благ",$BX$1:$BX$84)))),ROW($BW$1))),"")</f>
        <v/>
      </c>
      <c r="AN24" s="61" t="str">
        <f>IFERROR(INDEX($BX$1:$BX$84,_xlfn.AGGREGATE(15,6,ROW($BX$1:$BX$84)/((ISNUMBER(SEARCH(AK19,$BX$1:$BX$84)))*(ISNUMBER(SEARCH("благ",$BX$1:$BX$84)))),ROW($BW$1))),"")</f>
        <v/>
      </c>
      <c r="AO24" s="83"/>
      <c r="AP24" s="83"/>
      <c r="AQ24" s="83"/>
      <c r="AR24" s="83"/>
      <c r="AS24" s="83"/>
      <c r="AT24" s="83"/>
      <c r="AU24" s="83"/>
      <c r="AW24" s="49" t="s">
        <v>50</v>
      </c>
      <c r="AX24" s="49"/>
      <c r="AY24" s="49"/>
      <c r="AZ24" s="51" t="e">
        <f>AZ23+AZ18</f>
        <v>#REF!</v>
      </c>
      <c r="BU24" s="69">
        <v>7543</v>
      </c>
      <c r="BV24" s="76" t="s">
        <v>146</v>
      </c>
      <c r="BW24" s="69"/>
      <c r="BX24" s="69"/>
      <c r="BY24" s="69"/>
      <c r="BZ24" s="69"/>
      <c r="CA24" s="69"/>
      <c r="CB24" s="69"/>
    </row>
    <row r="25" spans="1:80" ht="15" customHeight="1" thickTop="1" x14ac:dyDescent="0.25">
      <c r="A25" s="61" t="str">
        <f>IFERROR(INDEX($BY$1:$BY$84,_xlfn.AGGREGATE(15,6,ROW($BY$1:$BY$84)/(ISNUMBER(SEARCH(M19,$BZ$1:$BZ$84))),ROW($BY$2))),"")</f>
        <v/>
      </c>
      <c r="B25" s="61" t="str">
        <f>IFERROR(INDEX($CA$1:$CA$84,_xlfn.AGGREGATE(15,6,ROW($CA$1:$CA$84)/(ISNUMBER(SEARCH(M19,$CB$1:$CB$84))),ROW($CA$2))),"")</f>
        <v/>
      </c>
      <c r="C25" s="61" t="str">
        <f>IFERROR(INDEX($BU$1:$BU$84,_xlfn.AGGREGATE(15,6,ROW($BU$1:$BU$84)/((ISNUMBER(SEARCH(M19,$BV$1:$BV$84)))*(ISNUMBER(SEARCH("ТМЦ",$BV$1:$BV$84)))),ROW($BU$2))),"")</f>
        <v/>
      </c>
      <c r="D25" s="61" t="str">
        <f>IFERROR(INDEX($BV$1:$BV$84,_xlfn.AGGREGATE(15,6,ROW($BV$1:$BV$84)/((ISNUMBER(SEARCH(M19,$BV$1:$BV$84)))*(ISNUMBER(SEARCH("ТМЦ",$BV$1:$BV$84)))),ROW($BU$2))),"")</f>
        <v/>
      </c>
      <c r="E25" s="61" t="str">
        <f>IFERROR(INDEX($BW$1:$BW$84,_xlfn.AGGREGATE(15,6,ROW($BW$1:$BW$84)/((ISNUMBER(SEARCH(M19,$BX$1:$BX$84)))*(ISNUMBER(SEARCH("ТМЦ",$BX$1:$BX$84)))),ROW($BW$2))),"")</f>
        <v/>
      </c>
      <c r="F25" s="61" t="str">
        <f>IFERROR(INDEX($BX$1:$BX$84,_xlfn.AGGREGATE(15,6,ROW($BX$1:$BX$84)/((ISNUMBER(SEARCH(M19,$BX$1:$BX$84)))*(ISNUMBER(SEARCH("ТМЦ",$BX$1:$BX$84)))),ROW($BW$2))),"")</f>
        <v/>
      </c>
      <c r="G25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$2))),"")</f>
        <v/>
      </c>
      <c r="H25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$2))),"")</f>
        <v/>
      </c>
      <c r="I25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$2))),"")</f>
        <v/>
      </c>
      <c r="J25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$2))),"")</f>
        <v/>
      </c>
      <c r="K25" s="61" t="str">
        <f>IFERROR(INDEX($BU$1:$BU$84,_xlfn.AGGREGATE(15,6,ROW($BU$1:$BU$84)/((ISNUMBER(SEARCH(M19,$BV$1:$BV$84)))*(ISNUMBER(SEARCH("подряд",$BV$1:$BV$84)))),ROW($BU$2))),"")</f>
        <v/>
      </c>
      <c r="L25" s="61" t="str">
        <f>IFERROR(INDEX($BV$1:$BV$84,_xlfn.AGGREGATE(15,6,ROW($BV$1:$BV$84)/((ISNUMBER(SEARCH(M19,$BV$1:$BV$84)))*(ISNUMBER(SEARCH("подряд",$BV$1:$BV$84)))),ROW($BU$2))),"")</f>
        <v/>
      </c>
      <c r="M25" s="61" t="str">
        <f>IFERROR(INDEX($BW$1:$BW$84,_xlfn.AGGREGATE(15,6,ROW($BW$1:$BW$84)/((ISNUMBER(SEARCH(M19,$BX$1:$BX$84)))*(ISNUMBER(SEARCH("подряд",$BX$1:$BX$84)))),ROW($BW$2))),"")</f>
        <v/>
      </c>
      <c r="N25" s="56" t="str">
        <f>IFERROR(INDEX($BV$1:$BV$84,_xlfn.AGGREGATE(15,6,ROW($BV$1:$BV$84)/((ISNUMBER(SEARCH(M19,$BV$1:$BV$84)))*(ISNUMBER(SEARCH("подряд",$BV$1:$BV$84)))),ROW($BU$2))),"")</f>
        <v/>
      </c>
      <c r="O25" s="61" t="str">
        <f>IFERROR(INDEX($BW$1:$BW$84,_xlfn.AGGREGATE(15,6,ROW($BW$1:$BW$84)/((ISNUMBER(SEARCH(M19,$BX$1:$BX$84)))*(ISNUMBER(SEARCH("благ",$BX$1:$BX$84)))),ROW($BW$2))),"")</f>
        <v/>
      </c>
      <c r="P25" s="61" t="str">
        <f>IFERROR(INDEX($BX$1:$BX$84,_xlfn.AGGREGATE(15,6,ROW($BX$1:$BX$84)/((ISNUMBER(SEARCH(M19,$BX$1:$BX$84)))*(ISNUMBER(SEARCH("благ",$BX$1:$BX$84)))),ROW($BW$2))),"")</f>
        <v/>
      </c>
      <c r="Q25" s="83"/>
      <c r="R25" s="83"/>
      <c r="S25" s="83"/>
      <c r="T25" s="83"/>
      <c r="U25" s="83"/>
      <c r="V25" s="83"/>
      <c r="W25" s="83"/>
      <c r="Y25" s="61" t="str">
        <f>IFERROR(INDEX($BY$1:$BY$84,_xlfn.AGGREGATE(15,6,ROW($BY$1:$BY$84)/(ISNUMBER(SEARCH(AK19,$BZ$1:$BZ$84))),ROW($BY$2))),"")</f>
        <v/>
      </c>
      <c r="Z25" s="61" t="str">
        <f>IFERROR(INDEX($CA$1:$CA$84,_xlfn.AGGREGATE(15,6,ROW($CA$1:$CA$84)/(ISNUMBER(SEARCH(AK19,$CB$1:$CB$84))),ROW($CA$2))),"")</f>
        <v/>
      </c>
      <c r="AA25" s="61" t="str">
        <f>IFERROR(INDEX($BU$1:$BU$84,_xlfn.AGGREGATE(15,6,ROW($BU$1:$BU$84)/((ISNUMBER(SEARCH(AK19,$BV$1:$BV$84)))*(ISNUMBER(SEARCH("ТМЦ",$BV$1:$BV$84)))),ROW($BU$2))),"")</f>
        <v/>
      </c>
      <c r="AB25" s="61" t="str">
        <f>IFERROR(INDEX($BV$1:$BV$84,_xlfn.AGGREGATE(15,6,ROW($BV$1:$BV$84)/((ISNUMBER(SEARCH(AK19,$BV$1:$BV$84)))*(ISNUMBER(SEARCH("ТМЦ",$BV$1:$BV$84)))),ROW($BU$2))),"")</f>
        <v/>
      </c>
      <c r="AC25" s="61" t="str">
        <f>IFERROR(INDEX($BW$1:$BW$84,_xlfn.AGGREGATE(15,6,ROW($BW$1:$BW$84)/((ISNUMBER(SEARCH(AK19,$BX$1:$BX$84)))*(ISNUMBER(SEARCH("ТМЦ",$BX$1:$BX$84)))),ROW($BW$2))),"")</f>
        <v/>
      </c>
      <c r="AD25" s="61" t="str">
        <f>IFERROR(INDEX($BX$1:$BX$84,_xlfn.AGGREGATE(15,6,ROW($BX$1:$BX$84)/((ISNUMBER(SEARCH(AK19,$BX$1:$BX$84)))*(ISNUMBER(SEARCH("ТМЦ",$BX$1:$BX$84)))),ROW($BW$2))),"")</f>
        <v/>
      </c>
      <c r="AE25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$2))),"")</f>
        <v/>
      </c>
      <c r="AF25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$2))),"")</f>
        <v/>
      </c>
      <c r="AG25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$2))),"")</f>
        <v/>
      </c>
      <c r="AH25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$2))),"")</f>
        <v/>
      </c>
      <c r="AI25" s="61" t="str">
        <f>IFERROR(INDEX($BU$1:$BU$84,_xlfn.AGGREGATE(15,6,ROW($BU$1:$BU$84)/((ISNUMBER(SEARCH(AK19,$BV$1:$BV$84)))*(ISNUMBER(SEARCH("подряд",$BV$1:$BV$84)))),ROW($BU$2))),"")</f>
        <v/>
      </c>
      <c r="AJ25" s="61" t="str">
        <f>IFERROR(INDEX($BV$1:$BV$84,_xlfn.AGGREGATE(15,6,ROW($BV$1:$BV$84)/((ISNUMBER(SEARCH(AK19,$BV$1:$BV$84)))*(ISNUMBER(SEARCH("подряд",$BV$1:$BV$84)))),ROW($BU$2))),"")</f>
        <v/>
      </c>
      <c r="AK25" s="61" t="str">
        <f>IFERROR(INDEX($BW$1:$BW$84,_xlfn.AGGREGATE(15,6,ROW($BW$1:$BW$84)/((ISNUMBER(SEARCH(AK19,$BX$1:$BX$84)))*(ISNUMBER(SEARCH("подряд",$BX$1:$BX$84)))),ROW($BW$2))),"")</f>
        <v/>
      </c>
      <c r="AL25" s="56" t="str">
        <f>IFERROR(INDEX($BV$1:$BV$84,_xlfn.AGGREGATE(15,6,ROW($BV$1:$BV$84)/((ISNUMBER(SEARCH(AK19,$BV$1:$BV$84)))*(ISNUMBER(SEARCH("подряд",$BV$1:$BV$84)))),ROW($BU$2))),"")</f>
        <v/>
      </c>
      <c r="AM25" s="61" t="str">
        <f>IFERROR(INDEX($BW$1:$BW$84,_xlfn.AGGREGATE(15,6,ROW($BW$1:$BW$84)/((ISNUMBER(SEARCH(AK19,$BX$1:$BX$84)))*(ISNUMBER(SEARCH("благ",$BX$1:$BX$84)))),ROW($BW$2))),"")</f>
        <v/>
      </c>
      <c r="AN25" s="61" t="str">
        <f>IFERROR(INDEX($BX$1:$BX$84,_xlfn.AGGREGATE(15,6,ROW($BX$1:$BX$84)/((ISNUMBER(SEARCH(AK19,$BX$1:$BX$84)))*(ISNUMBER(SEARCH("благ",$BX$1:$BX$84)))),ROW($BW$2))),"")</f>
        <v/>
      </c>
      <c r="AO25" s="83"/>
      <c r="AP25" s="83"/>
      <c r="AQ25" s="83"/>
      <c r="AR25" s="83"/>
      <c r="AS25" s="83"/>
      <c r="AT25" s="83"/>
      <c r="AU25" s="83"/>
      <c r="BU25" s="69">
        <v>8414.5</v>
      </c>
      <c r="BV25" s="76" t="s">
        <v>147</v>
      </c>
      <c r="BW25" s="69"/>
      <c r="BX25" s="69"/>
      <c r="BY25" s="69"/>
      <c r="BZ25" s="69"/>
      <c r="CA25" s="69"/>
      <c r="CB25" s="69"/>
    </row>
    <row r="26" spans="1:80" ht="15" customHeight="1" x14ac:dyDescent="0.25">
      <c r="A26" s="61" t="str">
        <f>IFERROR(INDEX($BY$1:$BY$84,_xlfn.AGGREGATE(15,6,ROW($BY$1:$BY$84)/(ISNUMBER(SEARCH(M19,$BZ$1:$BZ$84))),ROW($BY$3))),"")</f>
        <v/>
      </c>
      <c r="B26" s="61" t="str">
        <f>IFERROR(INDEX($CA$1:$CA$84,_xlfn.AGGREGATE(15,6,ROW($CA$1:$CA$84)/(ISNUMBER(SEARCH(M19,$CB$1:$CB$84))),ROW($CA$3))),"")</f>
        <v/>
      </c>
      <c r="C26" s="61" t="str">
        <f>IFERROR(INDEX($BU$1:$BU$84,_xlfn.AGGREGATE(15,6,ROW($BU$1:$BU$84)/((ISNUMBER(SEARCH(M19,$BV$1:$BV$84)))*(ISNUMBER(SEARCH("ТМЦ",$BV$1:$BV$84)))),ROW($BU$3))),"")</f>
        <v/>
      </c>
      <c r="D26" s="61" t="str">
        <f>IFERROR(INDEX($BV$1:$BV$84,_xlfn.AGGREGATE(15,6,ROW($BV$1:$BV$84)/((ISNUMBER(SEARCH(M19,$BV$1:$BV$84)))*(ISNUMBER(SEARCH("ТМЦ",$BV$1:$BV$84)))),ROW($BU$3))),"")</f>
        <v/>
      </c>
      <c r="E26" s="61" t="str">
        <f>IFERROR(INDEX($BW$1:$BW$84,_xlfn.AGGREGATE(15,6,ROW($BW$1:$BW$84)/((ISNUMBER(SEARCH(M19,$BX$1:$BX$84)))*(ISNUMBER(SEARCH("ТМЦ",$BX$1:$BX$84)))),ROW($BW$3))),"")</f>
        <v/>
      </c>
      <c r="F26" s="61" t="str">
        <f>IFERROR(INDEX($BX$1:$BX$84,_xlfn.AGGREGATE(15,6,ROW($BX$1:$BX$84)/((ISNUMBER(SEARCH(M19,$BX$1:$BX$84)))*(ISNUMBER(SEARCH("ТМЦ",$BX$1:$BX$84)))),ROW($BW$3))),"")</f>
        <v/>
      </c>
      <c r="G26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$3))),"")</f>
        <v/>
      </c>
      <c r="H26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$3))),"")</f>
        <v/>
      </c>
      <c r="I26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$3))),"")</f>
        <v/>
      </c>
      <c r="J26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$3))),"")</f>
        <v/>
      </c>
      <c r="K26" s="61" t="str">
        <f>IFERROR(INDEX($BU$1:$BU$84,_xlfn.AGGREGATE(15,6,ROW($BU$1:$BU$84)/((ISNUMBER(SEARCH(M19,$BV$1:$BV$84)))*(ISNUMBER(SEARCH("подряд",$BV$1:$BV$84)))),ROW($BU$3))),"")</f>
        <v/>
      </c>
      <c r="L26" s="61" t="str">
        <f>IFERROR(INDEX($BV$1:$BV$84,_xlfn.AGGREGATE(15,6,ROW($BV$1:$BV$84)/((ISNUMBER(SEARCH(M19,$BV$1:$BV$84)))*(ISNUMBER(SEARCH("подряд",$BV$1:$BV$84)))),ROW($BU$3))),"")</f>
        <v/>
      </c>
      <c r="M26" s="61" t="str">
        <f>IFERROR(INDEX($BW$1:$BW$84,_xlfn.AGGREGATE(15,6,ROW($BW$1:$BW$84)/((ISNUMBER(SEARCH(M19,$BX$1:$BX$84)))*(ISNUMBER(SEARCH("подряд",$BX$1:$BX$84)))),ROW($BW$3))),"")</f>
        <v/>
      </c>
      <c r="N26" s="56" t="str">
        <f>IFERROR(INDEX($BV$1:$BV$84,_xlfn.AGGREGATE(15,6,ROW($BV$1:$BV$84)/((ISNUMBER(SEARCH(M19,$BV$1:$BV$84)))*(ISNUMBER(SEARCH("подряд",$BV$1:$BV$84)))),ROW($BU$3))),"")</f>
        <v/>
      </c>
      <c r="O26" s="61" t="str">
        <f>IFERROR(INDEX($BW$1:$BW$84,_xlfn.AGGREGATE(15,6,ROW($BW$1:$BW$84)/((ISNUMBER(SEARCH(M19,$BX$1:$BX$84)))*(ISNUMBER(SEARCH("благ",$BX$1:$BX$84)))),ROW($BW$3))),"")</f>
        <v/>
      </c>
      <c r="P26" s="61" t="str">
        <f>IFERROR(INDEX($BX$1:$BX$84,_xlfn.AGGREGATE(15,6,ROW($BX$1:$BX$84)/((ISNUMBER(SEARCH(M19,$BX$1:$BX$84)))*(ISNUMBER(SEARCH("благ",$BX$1:$BX$84)))),ROW($BW$3))),"")</f>
        <v/>
      </c>
      <c r="Q26" s="83"/>
      <c r="R26" s="83"/>
      <c r="S26" s="83"/>
      <c r="T26" s="83"/>
      <c r="U26" s="83"/>
      <c r="V26" s="83"/>
      <c r="W26" s="83"/>
      <c r="Y26" s="61" t="str">
        <f>IFERROR(INDEX($BY$1:$BY$84,_xlfn.AGGREGATE(15,6,ROW($BY$1:$BY$84)/(ISNUMBER(SEARCH(AK19,$BZ$1:$BZ$84))),ROW($BY$3))),"")</f>
        <v/>
      </c>
      <c r="Z26" s="61" t="str">
        <f>IFERROR(INDEX($CA$1:$CA$84,_xlfn.AGGREGATE(15,6,ROW($CA$1:$CA$84)/(ISNUMBER(SEARCH(AK19,$CB$1:$CB$84))),ROW($CA$3))),"")</f>
        <v/>
      </c>
      <c r="AA26" s="61" t="str">
        <f>IFERROR(INDEX($BU$1:$BU$84,_xlfn.AGGREGATE(15,6,ROW($BU$1:$BU$84)/((ISNUMBER(SEARCH(AK19,$BV$1:$BV$84)))*(ISNUMBER(SEARCH("ТМЦ",$BV$1:$BV$84)))),ROW($BU$3))),"")</f>
        <v/>
      </c>
      <c r="AB26" s="61" t="str">
        <f>IFERROR(INDEX($BV$1:$BV$84,_xlfn.AGGREGATE(15,6,ROW($BV$1:$BV$84)/((ISNUMBER(SEARCH(AK19,$BV$1:$BV$84)))*(ISNUMBER(SEARCH("ТМЦ",$BV$1:$BV$84)))),ROW($BU$3))),"")</f>
        <v/>
      </c>
      <c r="AC26" s="61" t="str">
        <f>IFERROR(INDEX($BW$1:$BW$84,_xlfn.AGGREGATE(15,6,ROW($BW$1:$BW$84)/((ISNUMBER(SEARCH(AK19,$BX$1:$BX$84)))*(ISNUMBER(SEARCH("ТМЦ",$BX$1:$BX$84)))),ROW($BW$3))),"")</f>
        <v/>
      </c>
      <c r="AD26" s="61" t="str">
        <f>IFERROR(INDEX($BX$1:$BX$84,_xlfn.AGGREGATE(15,6,ROW($BX$1:$BX$84)/((ISNUMBER(SEARCH(AK19,$BX$1:$BX$84)))*(ISNUMBER(SEARCH("ТМЦ",$BX$1:$BX$84)))),ROW($BW$3))),"")</f>
        <v/>
      </c>
      <c r="AE26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$3))),"")</f>
        <v/>
      </c>
      <c r="AF26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$3))),"")</f>
        <v/>
      </c>
      <c r="AG26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$3))),"")</f>
        <v/>
      </c>
      <c r="AH26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$3))),"")</f>
        <v/>
      </c>
      <c r="AI26" s="61" t="str">
        <f>IFERROR(INDEX($BU$1:$BU$84,_xlfn.AGGREGATE(15,6,ROW($BU$1:$BU$84)/((ISNUMBER(SEARCH(AK19,$BV$1:$BV$84)))*(ISNUMBER(SEARCH("подряд",$BV$1:$BV$84)))),ROW($BU$3))),"")</f>
        <v/>
      </c>
      <c r="AJ26" s="61" t="str">
        <f>IFERROR(INDEX($BV$1:$BV$84,_xlfn.AGGREGATE(15,6,ROW($BV$1:$BV$84)/((ISNUMBER(SEARCH(AK19,$BV$1:$BV$84)))*(ISNUMBER(SEARCH("подряд",$BV$1:$BV$84)))),ROW($BU$3))),"")</f>
        <v/>
      </c>
      <c r="AK26" s="61" t="str">
        <f>IFERROR(INDEX($BW$1:$BW$84,_xlfn.AGGREGATE(15,6,ROW($BW$1:$BW$84)/((ISNUMBER(SEARCH(AK19,$BX$1:$BX$84)))*(ISNUMBER(SEARCH("подряд",$BX$1:$BX$84)))),ROW($BW$3))),"")</f>
        <v/>
      </c>
      <c r="AL26" s="56" t="str">
        <f>IFERROR(INDEX($BV$1:$BV$84,_xlfn.AGGREGATE(15,6,ROW($BV$1:$BV$84)/((ISNUMBER(SEARCH(AK19,$BV$1:$BV$84)))*(ISNUMBER(SEARCH("подряд",$BV$1:$BV$84)))),ROW($BU$3))),"")</f>
        <v/>
      </c>
      <c r="AM26" s="61" t="str">
        <f>IFERROR(INDEX($BW$1:$BW$84,_xlfn.AGGREGATE(15,6,ROW($BW$1:$BW$84)/((ISNUMBER(SEARCH(AK19,$BX$1:$BX$84)))*(ISNUMBER(SEARCH("благ",$BX$1:$BX$84)))),ROW($BW$3))),"")</f>
        <v/>
      </c>
      <c r="AN26" s="61" t="str">
        <f>IFERROR(INDEX($BX$1:$BX$84,_xlfn.AGGREGATE(15,6,ROW($BX$1:$BX$84)/((ISNUMBER(SEARCH(AK19,$BX$1:$BX$84)))*(ISNUMBER(SEARCH("благ",$BX$1:$BX$84)))),ROW($BW$3))),"")</f>
        <v/>
      </c>
      <c r="AO26" s="83"/>
      <c r="AP26" s="83"/>
      <c r="AQ26" s="83"/>
      <c r="AR26" s="83"/>
      <c r="AS26" s="83"/>
      <c r="AT26" s="83"/>
      <c r="AU26" s="83"/>
      <c r="AW26" s="48"/>
      <c r="AX26" s="48"/>
      <c r="AY26" s="48"/>
      <c r="BU26" s="69">
        <v>11020.82</v>
      </c>
      <c r="BV26" s="76" t="s">
        <v>148</v>
      </c>
      <c r="BW26" s="69"/>
      <c r="BX26" s="69"/>
      <c r="BY26" s="69"/>
      <c r="BZ26" s="69"/>
      <c r="CA26" s="69"/>
      <c r="CB26" s="69"/>
    </row>
    <row r="27" spans="1:80" ht="15" customHeight="1" x14ac:dyDescent="0.25">
      <c r="A27" s="61" t="str">
        <f>IFERROR(INDEX($BY$1:$BY$84,_xlfn.AGGREGATE(15,6,ROW($BY$1:$BY$84)/(ISNUMBER(SEARCH(M19,$BZ$1:$BZ$84))),ROW($BY$4))),"")</f>
        <v/>
      </c>
      <c r="B27" s="61" t="str">
        <f>IFERROR(INDEX($CA$1:$CA$84,_xlfn.AGGREGATE(15,6,ROW($CA$1:$CA$84)/(ISNUMBER(SEARCH(M19,$CB$1:$CB$84))),ROW($CA$4))),"")</f>
        <v/>
      </c>
      <c r="C27" s="61" t="str">
        <f>IFERROR(INDEX($BU$1:$BU$84,_xlfn.AGGREGATE(15,6,ROW($BU$1:$BU$84)/((ISNUMBER(SEARCH(M19,$BV$1:$BV$84)))*(ISNUMBER(SEARCH("ТМЦ",$BV$1:$BV$84)))),ROW($BU$4))),"")</f>
        <v/>
      </c>
      <c r="D27" s="61" t="str">
        <f>IFERROR(INDEX($BV$1:$BV$84,_xlfn.AGGREGATE(15,6,ROW($BV$1:$BV$84)/((ISNUMBER(SEARCH(M19,$BV$1:$BV$84)))*(ISNUMBER(SEARCH("ТМЦ",$BV$1:$BV$84)))),ROW($BU$4))),"")</f>
        <v/>
      </c>
      <c r="E27" s="61" t="str">
        <f>IFERROR(INDEX($BW$1:$BW$84,_xlfn.AGGREGATE(15,6,ROW($BW$1:$BW$84)/((ISNUMBER(SEARCH(M19,$BX$1:$BX$84)))*(ISNUMBER(SEARCH("ТМЦ",$BX$1:$BX$84)))),ROW($BW$4))),"")</f>
        <v/>
      </c>
      <c r="F27" s="61" t="str">
        <f>IFERROR(INDEX($BX$1:$BX$84,_xlfn.AGGREGATE(15,6,ROW($BX$1:$BX$84)/((ISNUMBER(SEARCH(M19,$BX$1:$BX$84)))*(ISNUMBER(SEARCH("ТМЦ",$BX$1:$BX$84)))),ROW($BW$4))),"")</f>
        <v/>
      </c>
      <c r="G27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$4))),"")</f>
        <v/>
      </c>
      <c r="H27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$4))),"")</f>
        <v/>
      </c>
      <c r="I27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$4))),"")</f>
        <v/>
      </c>
      <c r="J27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$4))),"")</f>
        <v/>
      </c>
      <c r="K27" s="61" t="str">
        <f>IFERROR(INDEX($BU$1:$BU$84,_xlfn.AGGREGATE(15,6,ROW($BU$1:$BU$84)/((ISNUMBER(SEARCH(M19,$BV$1:$BV$84)))*(ISNUMBER(SEARCH("подряд",$BV$1:$BV$84)))),ROW($BU$4))),"")</f>
        <v/>
      </c>
      <c r="L27" s="61" t="str">
        <f>IFERROR(INDEX($BV$1:$BV$84,_xlfn.AGGREGATE(15,6,ROW($BV$1:$BV$84)/((ISNUMBER(SEARCH(M19,$BV$1:$BV$84)))*(ISNUMBER(SEARCH("подряд",$BV$1:$BV$84)))),ROW($BU$4))),"")</f>
        <v/>
      </c>
      <c r="M27" s="61" t="str">
        <f>IFERROR(INDEX($BW$1:$BW$84,_xlfn.AGGREGATE(15,6,ROW($BW$1:$BW$84)/((ISNUMBER(SEARCH(M19,$BX$1:$BX$84)))*(ISNUMBER(SEARCH("подряд",$BX$1:$BX$84)))),ROW($BW$4))),"")</f>
        <v/>
      </c>
      <c r="N27" s="56" t="str">
        <f>IFERROR(INDEX($BV$1:$BV$84,_xlfn.AGGREGATE(15,6,ROW($BV$1:$BV$84)/((ISNUMBER(SEARCH(M19,$BV$1:$BV$84)))*(ISNUMBER(SEARCH("подряд",$BV$1:$BV$84)))),ROW($BU$4))),"")</f>
        <v/>
      </c>
      <c r="O27" s="61" t="str">
        <f>IFERROR(INDEX($BW$1:$BW$84,_xlfn.AGGREGATE(15,6,ROW($BW$1:$BW$84)/((ISNUMBER(SEARCH(M19,$BX$1:$BX$84)))*(ISNUMBER(SEARCH("благ",$BX$1:$BX$84)))),ROW($BW$4))),"")</f>
        <v/>
      </c>
      <c r="P27" s="61" t="str">
        <f>IFERROR(INDEX($BX$1:$BX$84,_xlfn.AGGREGATE(15,6,ROW($BX$1:$BX$84)/((ISNUMBER(SEARCH(M19,$BX$1:$BX$84)))*(ISNUMBER(SEARCH("благ",$BX$1:$BX$84)))),ROW($BW$4))),"")</f>
        <v/>
      </c>
      <c r="Q27" s="83"/>
      <c r="R27" s="83"/>
      <c r="S27" s="83"/>
      <c r="T27" s="83"/>
      <c r="U27" s="83"/>
      <c r="V27" s="83"/>
      <c r="W27" s="83"/>
      <c r="Y27" s="61" t="str">
        <f>IFERROR(INDEX($BY$1:$BY$84,_xlfn.AGGREGATE(15,6,ROW($BY$1:$BY$84)/(ISNUMBER(SEARCH(AK19,$BZ$1:$BZ$84))),ROW($BY$4))),"")</f>
        <v/>
      </c>
      <c r="Z27" s="61" t="str">
        <f>IFERROR(INDEX($CA$1:$CA$84,_xlfn.AGGREGATE(15,6,ROW($CA$1:$CA$84)/(ISNUMBER(SEARCH(AK19,$CB$1:$CB$84))),ROW($CA$4))),"")</f>
        <v/>
      </c>
      <c r="AA27" s="61" t="str">
        <f>IFERROR(INDEX($BU$1:$BU$84,_xlfn.AGGREGATE(15,6,ROW($BU$1:$BU$84)/((ISNUMBER(SEARCH(AK19,$BV$1:$BV$84)))*(ISNUMBER(SEARCH("ТМЦ",$BV$1:$BV$84)))),ROW($BU$4))),"")</f>
        <v/>
      </c>
      <c r="AB27" s="61" t="str">
        <f>IFERROR(INDEX($BV$1:$BV$84,_xlfn.AGGREGATE(15,6,ROW($BV$1:$BV$84)/((ISNUMBER(SEARCH(AK19,$BV$1:$BV$84)))*(ISNUMBER(SEARCH("ТМЦ",$BV$1:$BV$84)))),ROW($BU$4))),"")</f>
        <v/>
      </c>
      <c r="AC27" s="61" t="str">
        <f>IFERROR(INDEX($BW$1:$BW$84,_xlfn.AGGREGATE(15,6,ROW($BW$1:$BW$84)/((ISNUMBER(SEARCH(AK19,$BX$1:$BX$84)))*(ISNUMBER(SEARCH("ТМЦ",$BX$1:$BX$84)))),ROW($BW$4))),"")</f>
        <v/>
      </c>
      <c r="AD27" s="61" t="str">
        <f>IFERROR(INDEX($BX$1:$BX$84,_xlfn.AGGREGATE(15,6,ROW($BX$1:$BX$84)/((ISNUMBER(SEARCH(AK19,$BX$1:$BX$84)))*(ISNUMBER(SEARCH("ТМЦ",$BX$1:$BX$84)))),ROW($BW$4))),"")</f>
        <v/>
      </c>
      <c r="AE27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$4))),"")</f>
        <v/>
      </c>
      <c r="AF27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$4))),"")</f>
        <v/>
      </c>
      <c r="AG27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$4))),"")</f>
        <v/>
      </c>
      <c r="AH27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$4))),"")</f>
        <v/>
      </c>
      <c r="AI27" s="61" t="str">
        <f>IFERROR(INDEX($BU$1:$BU$84,_xlfn.AGGREGATE(15,6,ROW($BU$1:$BU$84)/((ISNUMBER(SEARCH(AK19,$BV$1:$BV$84)))*(ISNUMBER(SEARCH("подряд",$BV$1:$BV$84)))),ROW($BU$4))),"")</f>
        <v/>
      </c>
      <c r="AJ27" s="61" t="str">
        <f>IFERROR(INDEX($BV$1:$BV$84,_xlfn.AGGREGATE(15,6,ROW($BV$1:$BV$84)/((ISNUMBER(SEARCH(AK19,$BV$1:$BV$84)))*(ISNUMBER(SEARCH("подряд",$BV$1:$BV$84)))),ROW($BU$4))),"")</f>
        <v/>
      </c>
      <c r="AK27" s="61" t="str">
        <f>IFERROR(INDEX($BW$1:$BW$84,_xlfn.AGGREGATE(15,6,ROW($BW$1:$BW$84)/((ISNUMBER(SEARCH(AK19,$BX$1:$BX$84)))*(ISNUMBER(SEARCH("подряд",$BX$1:$BX$84)))),ROW($BW$4))),"")</f>
        <v/>
      </c>
      <c r="AL27" s="56" t="str">
        <f>IFERROR(INDEX($BV$1:$BV$84,_xlfn.AGGREGATE(15,6,ROW($BV$1:$BV$84)/((ISNUMBER(SEARCH(AK19,$BV$1:$BV$84)))*(ISNUMBER(SEARCH("подряд",$BV$1:$BV$84)))),ROW($BU$4))),"")</f>
        <v/>
      </c>
      <c r="AM27" s="61" t="str">
        <f>IFERROR(INDEX($BW$1:$BW$84,_xlfn.AGGREGATE(15,6,ROW($BW$1:$BW$84)/((ISNUMBER(SEARCH(AK19,$BX$1:$BX$84)))*(ISNUMBER(SEARCH("благ",$BX$1:$BX$84)))),ROW($BW$4))),"")</f>
        <v/>
      </c>
      <c r="AN27" s="61" t="str">
        <f>IFERROR(INDEX($BX$1:$BX$84,_xlfn.AGGREGATE(15,6,ROW($BX$1:$BX$84)/((ISNUMBER(SEARCH(AK19,$BX$1:$BX$84)))*(ISNUMBER(SEARCH("благ",$BX$1:$BX$84)))),ROW($BW$4))),"")</f>
        <v/>
      </c>
      <c r="AO27" s="83"/>
      <c r="AP27" s="83"/>
      <c r="AQ27" s="83"/>
      <c r="AR27" s="83"/>
      <c r="AS27" s="83"/>
      <c r="AT27" s="83"/>
      <c r="AU27" s="83"/>
      <c r="BU27" s="69">
        <v>14466.67</v>
      </c>
      <c r="BV27" s="76" t="s">
        <v>149</v>
      </c>
      <c r="BW27" s="69"/>
      <c r="BX27" s="69"/>
      <c r="BY27" s="69"/>
      <c r="BZ27" s="69"/>
      <c r="CA27" s="69"/>
      <c r="CB27" s="69"/>
    </row>
    <row r="28" spans="1:80" ht="15" customHeight="1" x14ac:dyDescent="0.25">
      <c r="A28" s="61" t="str">
        <f>IFERROR(INDEX($BY$1:$BY$84,_xlfn.AGGREGATE(15,6,ROW($BY$1:$BY$84)/(ISNUMBER(SEARCH(M19,$BZ$1:$BZ$84))),ROW($BY$5))),"")</f>
        <v/>
      </c>
      <c r="B28" s="61" t="str">
        <f>IFERROR(INDEX($CA$1:$CA$84,_xlfn.AGGREGATE(15,6,ROW($CA$1:$CA$84)/(ISNUMBER(SEARCH(M19,$CB$1:$CB$84))),ROW($CA$5))),"")</f>
        <v/>
      </c>
      <c r="C28" s="61" t="str">
        <f>IFERROR(INDEX($BU$1:$BU$84,_xlfn.AGGREGATE(15,6,ROW($BU$1:$BU$84)/((ISNUMBER(SEARCH(M19,$BV$1:$BV$84)))*(ISNUMBER(SEARCH("ТМЦ",$BV$1:$BV$84)))),ROW($BU$5))),"")</f>
        <v/>
      </c>
      <c r="D28" s="61" t="str">
        <f>IFERROR(INDEX($BV$1:$BV$84,_xlfn.AGGREGATE(15,6,ROW($BV$1:$BV$84)/((ISNUMBER(SEARCH(M19,$BV$1:$BV$84)))*(ISNUMBER(SEARCH("ТМЦ",$BV$1:$BV$84)))),ROW($BU$5))),"")</f>
        <v/>
      </c>
      <c r="E28" s="61" t="str">
        <f>IFERROR(INDEX($BW$1:$BW$84,_xlfn.AGGREGATE(15,6,ROW($BW$1:$BW$84)/((ISNUMBER(SEARCH(M19,$BX$1:$BX$84)))*(ISNUMBER(SEARCH("ТМЦ",$BX$1:$BX$84)))),ROW($BW$5))),"")</f>
        <v/>
      </c>
      <c r="F28" s="61" t="str">
        <f>IFERROR(INDEX($BX$1:$BX$84,_xlfn.AGGREGATE(15,6,ROW($BX$1:$BX$84)/((ISNUMBER(SEARCH(M19,$BX$1:$BX$84)))*(ISNUMBER(SEARCH("ТМЦ",$BX$1:$BX$84)))),ROW($BW$5))),"")</f>
        <v/>
      </c>
      <c r="G28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$5))),"")</f>
        <v/>
      </c>
      <c r="H28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$5))),"")</f>
        <v/>
      </c>
      <c r="I28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$5))),"")</f>
        <v/>
      </c>
      <c r="J28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$5))),"")</f>
        <v/>
      </c>
      <c r="K28" s="61" t="str">
        <f>IFERROR(INDEX($BU$1:$BU$84,_xlfn.AGGREGATE(15,6,ROW($BU$1:$BU$84)/((ISNUMBER(SEARCH(M19,$BV$1:$BV$84)))*(ISNUMBER(SEARCH("подряд",$BV$1:$BV$84)))),ROW($BU$5))),"")</f>
        <v/>
      </c>
      <c r="L28" s="61" t="str">
        <f>IFERROR(INDEX($BV$1:$BV$84,_xlfn.AGGREGATE(15,6,ROW($BV$1:$BV$84)/((ISNUMBER(SEARCH(M19,$BV$1:$BV$84)))*(ISNUMBER(SEARCH("подряд",$BV$1:$BV$84)))),ROW($BU$5))),"")</f>
        <v/>
      </c>
      <c r="M28" s="61" t="str">
        <f>IFERROR(INDEX($BW$1:$BW$84,_xlfn.AGGREGATE(15,6,ROW($BW$1:$BW$84)/((ISNUMBER(SEARCH(M19,$BX$1:$BX$84)))*(ISNUMBER(SEARCH("подряд",$BX$1:$BX$84)))),ROW($BW$5))),"")</f>
        <v/>
      </c>
      <c r="N28" s="56" t="str">
        <f>IFERROR(INDEX($BV$1:$BV$84,_xlfn.AGGREGATE(15,6,ROW($BV$1:$BV$84)/((ISNUMBER(SEARCH(M19,$BV$1:$BV$84)))*(ISNUMBER(SEARCH("подряд",$BV$1:$BV$84)))),ROW($BU$5))),"")</f>
        <v/>
      </c>
      <c r="O28" s="61" t="str">
        <f>IFERROR(INDEX($BW$1:$BW$84,_xlfn.AGGREGATE(15,6,ROW($BW$1:$BW$84)/((ISNUMBER(SEARCH(M19,$BX$1:$BX$84)))*(ISNUMBER(SEARCH("благ",$BX$1:$BX$84)))),ROW($BW$5))),"")</f>
        <v/>
      </c>
      <c r="P28" s="61" t="str">
        <f>IFERROR(INDEX($BX$1:$BX$84,_xlfn.AGGREGATE(15,6,ROW($BX$1:$BX$84)/((ISNUMBER(SEARCH(M19,$BX$1:$BX$84)))*(ISNUMBER(SEARCH("благ",$BX$1:$BX$84)))),ROW($BW$5))),"")</f>
        <v/>
      </c>
      <c r="Q28" s="83"/>
      <c r="R28" s="83"/>
      <c r="S28" s="83"/>
      <c r="T28" s="83"/>
      <c r="U28" s="83"/>
      <c r="V28" s="83"/>
      <c r="W28" s="83"/>
      <c r="Y28" s="61" t="str">
        <f>IFERROR(INDEX($BY$1:$BY$84,_xlfn.AGGREGATE(15,6,ROW($BY$1:$BY$84)/(ISNUMBER(SEARCH(AK19,$BZ$1:$BZ$84))),ROW($BY$5))),"")</f>
        <v/>
      </c>
      <c r="Z28" s="61" t="str">
        <f>IFERROR(INDEX($CA$1:$CA$84,_xlfn.AGGREGATE(15,6,ROW($CA$1:$CA$84)/(ISNUMBER(SEARCH(AK19,$CB$1:$CB$84))),ROW($CA$5))),"")</f>
        <v/>
      </c>
      <c r="AA28" s="61" t="str">
        <f>IFERROR(INDEX($BU$1:$BU$84,_xlfn.AGGREGATE(15,6,ROW($BU$1:$BU$84)/((ISNUMBER(SEARCH(AK19,$BV$1:$BV$84)))*(ISNUMBER(SEARCH("ТМЦ",$BV$1:$BV$84)))),ROW($BU$5))),"")</f>
        <v/>
      </c>
      <c r="AB28" s="61" t="str">
        <f>IFERROR(INDEX($BV$1:$BV$84,_xlfn.AGGREGATE(15,6,ROW($BV$1:$BV$84)/((ISNUMBER(SEARCH(AK19,$BV$1:$BV$84)))*(ISNUMBER(SEARCH("ТМЦ",$BV$1:$BV$84)))),ROW($BU$5))),"")</f>
        <v/>
      </c>
      <c r="AC28" s="61" t="str">
        <f>IFERROR(INDEX($BW$1:$BW$84,_xlfn.AGGREGATE(15,6,ROW($BW$1:$BW$84)/((ISNUMBER(SEARCH(AK19,$BX$1:$BX$84)))*(ISNUMBER(SEARCH("ТМЦ",$BX$1:$BX$84)))),ROW($BW$5))),"")</f>
        <v/>
      </c>
      <c r="AD28" s="61" t="str">
        <f>IFERROR(INDEX($BX$1:$BX$84,_xlfn.AGGREGATE(15,6,ROW($BX$1:$BX$84)/((ISNUMBER(SEARCH(AK19,$BX$1:$BX$84)))*(ISNUMBER(SEARCH("ТМЦ",$BX$1:$BX$84)))),ROW($BW$5))),"")</f>
        <v/>
      </c>
      <c r="AE28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$5))),"")</f>
        <v/>
      </c>
      <c r="AF28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$5))),"")</f>
        <v/>
      </c>
      <c r="AG28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$5))),"")</f>
        <v/>
      </c>
      <c r="AH28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$5))),"")</f>
        <v/>
      </c>
      <c r="AI28" s="61" t="str">
        <f>IFERROR(INDEX($BU$1:$BU$84,_xlfn.AGGREGATE(15,6,ROW($BU$1:$BU$84)/((ISNUMBER(SEARCH(AK19,$BV$1:$BV$84)))*(ISNUMBER(SEARCH("подряд",$BV$1:$BV$84)))),ROW($BU$5))),"")</f>
        <v/>
      </c>
      <c r="AJ28" s="61" t="str">
        <f>IFERROR(INDEX($BV$1:$BV$84,_xlfn.AGGREGATE(15,6,ROW($BV$1:$BV$84)/((ISNUMBER(SEARCH(AK19,$BV$1:$BV$84)))*(ISNUMBER(SEARCH("подряд",$BV$1:$BV$84)))),ROW($BU$5))),"")</f>
        <v/>
      </c>
      <c r="AK28" s="61" t="str">
        <f>IFERROR(INDEX($BW$1:$BW$84,_xlfn.AGGREGATE(15,6,ROW($BW$1:$BW$84)/((ISNUMBER(SEARCH(AK19,$BX$1:$BX$84)))*(ISNUMBER(SEARCH("подряд",$BX$1:$BX$84)))),ROW($BW$5))),"")</f>
        <v/>
      </c>
      <c r="AL28" s="56" t="str">
        <f>IFERROR(INDEX($BV$1:$BV$84,_xlfn.AGGREGATE(15,6,ROW($BV$1:$BV$84)/((ISNUMBER(SEARCH(AK19,$BV$1:$BV$84)))*(ISNUMBER(SEARCH("подряд",$BV$1:$BV$84)))),ROW($BU$5))),"")</f>
        <v/>
      </c>
      <c r="AM28" s="61" t="str">
        <f>IFERROR(INDEX($BW$1:$BW$84,_xlfn.AGGREGATE(15,6,ROW($BW$1:$BW$84)/((ISNUMBER(SEARCH(AK19,$BX$1:$BX$84)))*(ISNUMBER(SEARCH("благ",$BX$1:$BX$84)))),ROW($BW$5))),"")</f>
        <v/>
      </c>
      <c r="AN28" s="61" t="str">
        <f>IFERROR(INDEX($BX$1:$BX$84,_xlfn.AGGREGATE(15,6,ROW($BX$1:$BX$84)/((ISNUMBER(SEARCH(AK19,$BX$1:$BX$84)))*(ISNUMBER(SEARCH("благ",$BX$1:$BX$84)))),ROW($BW$5))),"")</f>
        <v/>
      </c>
      <c r="AO28" s="83"/>
      <c r="AP28" s="83"/>
      <c r="AQ28" s="83"/>
      <c r="AR28" s="83"/>
      <c r="AS28" s="83"/>
      <c r="AT28" s="83"/>
      <c r="AU28" s="83"/>
      <c r="BU28" s="69">
        <v>36129.879999999997</v>
      </c>
      <c r="BV28" s="76" t="s">
        <v>150</v>
      </c>
      <c r="BW28" s="69"/>
      <c r="BX28" s="69"/>
      <c r="BY28" s="69"/>
      <c r="BZ28" s="69"/>
      <c r="CA28" s="69"/>
      <c r="CB28" s="69"/>
    </row>
    <row r="29" spans="1:80" ht="15" customHeight="1" x14ac:dyDescent="0.25">
      <c r="A29" s="61" t="str">
        <f>IFERROR(INDEX($BY$1:$BY$84,_xlfn.AGGREGATE(15,6,ROW($BY$1:$BY$84)/(ISNUMBER(SEARCH(M19,$BZ$1:$BZ$84))),ROW($BY$6))),"")</f>
        <v/>
      </c>
      <c r="B29" s="61" t="str">
        <f>IFERROR(INDEX($CA$1:$CA$84,_xlfn.AGGREGATE(15,6,ROW($CA$1:$CA$84)/(ISNUMBER(SEARCH(M19,$CB$1:$CB$84))),ROW($CA$6))),"")</f>
        <v/>
      </c>
      <c r="C29" s="61" t="str">
        <f>IFERROR(INDEX($BU$1:$BU$84,_xlfn.AGGREGATE(15,6,ROW($BU$1:$BU$84)/((ISNUMBER(SEARCH(M19,$BV$1:$BV$84)))*(ISNUMBER(SEARCH("ТМЦ",$BV$1:$BV$84)))),ROW($BU$6))),"")</f>
        <v/>
      </c>
      <c r="D29" s="61" t="str">
        <f>IFERROR(INDEX($BV$1:$BV$84,_xlfn.AGGREGATE(15,6,ROW($BV$1:$BV$84)/((ISNUMBER(SEARCH(M19,$BV$1:$BV$84)))*(ISNUMBER(SEARCH("ТМЦ",$BV$1:$BV$84)))),ROW($BU$6))),"")</f>
        <v/>
      </c>
      <c r="E29" s="61" t="str">
        <f>IFERROR(INDEX($BW$1:$BW$84,_xlfn.AGGREGATE(15,6,ROW($BW$1:$BW$84)/((ISNUMBER(SEARCH(M19,$BX$1:$BX$84)))*(ISNUMBER(SEARCH("ТМЦ",$BX$1:$BX$84)))),ROW($BW$6))),"")</f>
        <v/>
      </c>
      <c r="F29" s="61" t="str">
        <f>IFERROR(INDEX($BX$1:$BX$84,_xlfn.AGGREGATE(15,6,ROW($BX$1:$BX$84)/((ISNUMBER(SEARCH(M19,$BX$1:$BX$84)))*(ISNUMBER(SEARCH("ТМЦ",$BX$1:$BX$84)))),ROW($BW$6))),"")</f>
        <v/>
      </c>
      <c r="G29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$6))),"")</f>
        <v/>
      </c>
      <c r="H29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$6))),"")</f>
        <v/>
      </c>
      <c r="I29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$6))),"")</f>
        <v/>
      </c>
      <c r="J29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$6))),"")</f>
        <v/>
      </c>
      <c r="K29" s="61" t="str">
        <f>IFERROR(INDEX($BU$1:$BU$84,_xlfn.AGGREGATE(15,6,ROW($BU$1:$BU$84)/((ISNUMBER(SEARCH(M19,$BV$1:$BV$84)))*(ISNUMBER(SEARCH("подряд",$BV$1:$BV$84)))),ROW($BU$6))),"")</f>
        <v/>
      </c>
      <c r="L29" s="61" t="str">
        <f>IFERROR(INDEX($BV$1:$BV$84,_xlfn.AGGREGATE(15,6,ROW($BV$1:$BV$84)/((ISNUMBER(SEARCH(M19,$BV$1:$BV$84)))*(ISNUMBER(SEARCH("подряд",$BV$1:$BV$84)))),ROW($BU$6))),"")</f>
        <v/>
      </c>
      <c r="M29" s="61" t="str">
        <f>IFERROR(INDEX($BW$1:$BW$84,_xlfn.AGGREGATE(15,6,ROW($BW$1:$BW$84)/((ISNUMBER(SEARCH(M19,$BX$1:$BX$84)))*(ISNUMBER(SEARCH("подряд",$BX$1:$BX$84)))),ROW($BW$6))),"")</f>
        <v/>
      </c>
      <c r="N29" s="56" t="str">
        <f>IFERROR(INDEX($BV$1:$BV$84,_xlfn.AGGREGATE(15,6,ROW($BV$1:$BV$84)/((ISNUMBER(SEARCH(M19,$BV$1:$BV$84)))*(ISNUMBER(SEARCH("подряд",$BV$1:$BV$84)))),ROW($BU$6))),"")</f>
        <v/>
      </c>
      <c r="O29" s="61" t="str">
        <f>IFERROR(INDEX($BW$1:$BW$84,_xlfn.AGGREGATE(15,6,ROW($BW$1:$BW$84)/((ISNUMBER(SEARCH(M19,$BX$1:$BX$84)))*(ISNUMBER(SEARCH("благ",$BX$1:$BX$84)))),ROW($BW$6))),"")</f>
        <v/>
      </c>
      <c r="P29" s="61" t="str">
        <f>IFERROR(INDEX($BX$1:$BX$84,_xlfn.AGGREGATE(15,6,ROW($BX$1:$BX$84)/((ISNUMBER(SEARCH(M19,$BX$1:$BX$84)))*(ISNUMBER(SEARCH("благ",$BX$1:$BX$84)))),ROW($BW$6))),"")</f>
        <v/>
      </c>
      <c r="Q29" s="83"/>
      <c r="R29" s="83"/>
      <c r="S29" s="83"/>
      <c r="T29" s="83"/>
      <c r="U29" s="83"/>
      <c r="V29" s="83"/>
      <c r="W29" s="83"/>
      <c r="Y29" s="61" t="str">
        <f>IFERROR(INDEX($BY$1:$BY$84,_xlfn.AGGREGATE(15,6,ROW($BY$1:$BY$84)/(ISNUMBER(SEARCH(AK19,$BZ$1:$BZ$84))),ROW($BY$6))),"")</f>
        <v/>
      </c>
      <c r="Z29" s="61" t="str">
        <f>IFERROR(INDEX($CA$1:$CA$84,_xlfn.AGGREGATE(15,6,ROW($CA$1:$CA$84)/(ISNUMBER(SEARCH(AK19,$CB$1:$CB$84))),ROW($CA$6))),"")</f>
        <v/>
      </c>
      <c r="AA29" s="61" t="str">
        <f>IFERROR(INDEX($BU$1:$BU$84,_xlfn.AGGREGATE(15,6,ROW($BU$1:$BU$84)/((ISNUMBER(SEARCH(AK19,$BV$1:$BV$84)))*(ISNUMBER(SEARCH("ТМЦ",$BV$1:$BV$84)))),ROW($BU$6))),"")</f>
        <v/>
      </c>
      <c r="AB29" s="61" t="str">
        <f>IFERROR(INDEX($BV$1:$BV$84,_xlfn.AGGREGATE(15,6,ROW($BV$1:$BV$84)/((ISNUMBER(SEARCH(AK19,$BV$1:$BV$84)))*(ISNUMBER(SEARCH("ТМЦ",$BV$1:$BV$84)))),ROW($BU$6))),"")</f>
        <v/>
      </c>
      <c r="AC29" s="61" t="str">
        <f>IFERROR(INDEX($BW$1:$BW$84,_xlfn.AGGREGATE(15,6,ROW($BW$1:$BW$84)/((ISNUMBER(SEARCH(AK19,$BX$1:$BX$84)))*(ISNUMBER(SEARCH("ТМЦ",$BX$1:$BX$84)))),ROW($BW$6))),"")</f>
        <v/>
      </c>
      <c r="AD29" s="61" t="str">
        <f>IFERROR(INDEX($BX$1:$BX$84,_xlfn.AGGREGATE(15,6,ROW($BX$1:$BX$84)/((ISNUMBER(SEARCH(AK19,$BX$1:$BX$84)))*(ISNUMBER(SEARCH("ТМЦ",$BX$1:$BX$84)))),ROW($BW$6))),"")</f>
        <v/>
      </c>
      <c r="AE29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$6))),"")</f>
        <v/>
      </c>
      <c r="AF29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$6))),"")</f>
        <v/>
      </c>
      <c r="AG29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$6))),"")</f>
        <v/>
      </c>
      <c r="AH29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$6))),"")</f>
        <v/>
      </c>
      <c r="AI29" s="61" t="str">
        <f>IFERROR(INDEX($BU$1:$BU$84,_xlfn.AGGREGATE(15,6,ROW($BU$1:$BU$84)/((ISNUMBER(SEARCH(AK19,$BV$1:$BV$84)))*(ISNUMBER(SEARCH("подряд",$BV$1:$BV$84)))),ROW($BU$6))),"")</f>
        <v/>
      </c>
      <c r="AJ29" s="61" t="str">
        <f>IFERROR(INDEX($BV$1:$BV$84,_xlfn.AGGREGATE(15,6,ROW($BV$1:$BV$84)/((ISNUMBER(SEARCH(AK19,$BV$1:$BV$84)))*(ISNUMBER(SEARCH("подряд",$BV$1:$BV$84)))),ROW($BU$6))),"")</f>
        <v/>
      </c>
      <c r="AK29" s="61" t="str">
        <f>IFERROR(INDEX($BW$1:$BW$84,_xlfn.AGGREGATE(15,6,ROW($BW$1:$BW$84)/((ISNUMBER(SEARCH(AK19,$BX$1:$BX$84)))*(ISNUMBER(SEARCH("подряд",$BX$1:$BX$84)))),ROW($BW$6))),"")</f>
        <v/>
      </c>
      <c r="AL29" s="56" t="str">
        <f>IFERROR(INDEX($BV$1:$BV$84,_xlfn.AGGREGATE(15,6,ROW($BV$1:$BV$84)/((ISNUMBER(SEARCH(AK19,$BV$1:$BV$84)))*(ISNUMBER(SEARCH("подряд",$BV$1:$BV$84)))),ROW($BU$6))),"")</f>
        <v/>
      </c>
      <c r="AM29" s="61" t="str">
        <f>IFERROR(INDEX($BW$1:$BW$84,_xlfn.AGGREGATE(15,6,ROW($BW$1:$BW$84)/((ISNUMBER(SEARCH(AK19,$BX$1:$BX$84)))*(ISNUMBER(SEARCH("благ",$BX$1:$BX$84)))),ROW($BW$6))),"")</f>
        <v/>
      </c>
      <c r="AN29" s="61" t="str">
        <f>IFERROR(INDEX($BX$1:$BX$84,_xlfn.AGGREGATE(15,6,ROW($BX$1:$BX$84)/((ISNUMBER(SEARCH(AK19,$BX$1:$BX$84)))*(ISNUMBER(SEARCH("благ",$BX$1:$BX$84)))),ROW($BW$6))),"")</f>
        <v/>
      </c>
      <c r="AO29" s="83"/>
      <c r="AP29" s="83"/>
      <c r="AQ29" s="83"/>
      <c r="AR29" s="83"/>
      <c r="AS29" s="83"/>
      <c r="AT29" s="83"/>
      <c r="AU29" s="83"/>
      <c r="BU29" s="69">
        <v>42741</v>
      </c>
      <c r="BV29" s="76" t="s">
        <v>151</v>
      </c>
      <c r="BW29" s="69"/>
      <c r="BX29" s="69"/>
      <c r="BY29" s="69"/>
      <c r="BZ29" s="69"/>
      <c r="CA29" s="69"/>
      <c r="CB29" s="69"/>
    </row>
    <row r="30" spans="1:80" ht="15" customHeight="1" thickBot="1" x14ac:dyDescent="0.3">
      <c r="A30" s="61" t="str">
        <f>IFERROR(INDEX($BY$1:$BY$84,_xlfn.AGGREGATE(15,6,ROW($BY$1:$BY$84)/(ISNUMBER(SEARCH(M19,$BZ$1:$BZ$84))),ROW($BY$7))),"")</f>
        <v/>
      </c>
      <c r="B30" s="61" t="str">
        <f>IFERROR(INDEX($CA$1:$CA$84,_xlfn.AGGREGATE(15,6,ROW($CA$1:$CA$84)/(ISNUMBER(SEARCH(M19,$CB$1:$CB$84))),ROW($CA$7))),"")</f>
        <v/>
      </c>
      <c r="C30" s="61" t="str">
        <f>IFERROR(INDEX($BU$1:$BU$84,_xlfn.AGGREGATE(15,6,ROW($BU$1:$BU$84)/((ISNUMBER(SEARCH(M19,$BV$1:$BV$84)))*(ISNUMBER(SEARCH("ТМЦ",$BV$1:$BV$84)))),ROW($BU$7))),"")</f>
        <v/>
      </c>
      <c r="D30" s="61" t="str">
        <f>IFERROR(INDEX($BV$1:$BV$84,_xlfn.AGGREGATE(15,6,ROW($BV$1:$BV$84)/((ISNUMBER(SEARCH(M19,$BV$1:$BV$84)))*(ISNUMBER(SEARCH("ТМЦ",$BV$1:$BV$84)))),ROW($BU$7))),"")</f>
        <v/>
      </c>
      <c r="E30" s="61" t="str">
        <f>IFERROR(INDEX($BW$1:$BW$84,_xlfn.AGGREGATE(15,6,ROW($BW$1:$BW$84)/((ISNUMBER(SEARCH(M19,$BX$1:$BX$84)))*(ISNUMBER(SEARCH("ТМЦ",$BX$1:$BX$84)))),ROW($BW$7))),"")</f>
        <v/>
      </c>
      <c r="F30" s="61" t="str">
        <f>IFERROR(INDEX($BX$1:$BX$84,_xlfn.AGGREGATE(15,6,ROW($BX$1:$BX$84)/((ISNUMBER(SEARCH(M19,$BX$1:$BX$84)))*(ISNUMBER(SEARCH("ТМЦ",$BX$1:$BX$84)))),ROW($BW$7))),"")</f>
        <v/>
      </c>
      <c r="G30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$7))),"")</f>
        <v/>
      </c>
      <c r="H30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$7))),"")</f>
        <v/>
      </c>
      <c r="I30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$7))),"")</f>
        <v/>
      </c>
      <c r="J30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$7))),"")</f>
        <v/>
      </c>
      <c r="K30" s="61" t="str">
        <f>IFERROR(INDEX($BU$1:$BU$84,_xlfn.AGGREGATE(15,6,ROW($BU$1:$BU$84)/((ISNUMBER(SEARCH(M19,$BV$1:$BV$84)))*(ISNUMBER(SEARCH("подряд",$BV$1:$BV$84)))),ROW($BU$7))),"")</f>
        <v/>
      </c>
      <c r="L30" s="61" t="str">
        <f>IFERROR(INDEX($BV$1:$BV$84,_xlfn.AGGREGATE(15,6,ROW($BV$1:$BV$84)/((ISNUMBER(SEARCH(M19,$BV$1:$BV$84)))*(ISNUMBER(SEARCH("подряд",$BV$1:$BV$84)))),ROW($BU$7))),"")</f>
        <v/>
      </c>
      <c r="M30" s="61" t="str">
        <f>IFERROR(INDEX($BW$1:$BW$84,_xlfn.AGGREGATE(15,6,ROW($BW$1:$BW$84)/((ISNUMBER(SEARCH(M19,$BX$1:$BX$84)))*(ISNUMBER(SEARCH("подряд",$BX$1:$BX$84)))),ROW($BW$7))),"")</f>
        <v/>
      </c>
      <c r="N30" s="56" t="str">
        <f>IFERROR(INDEX($BV$1:$BV$84,_xlfn.AGGREGATE(15,6,ROW($BV$1:$BV$84)/((ISNUMBER(SEARCH(M19,$BV$1:$BV$84)))*(ISNUMBER(SEARCH("подряд",$BV$1:$BV$84)))),ROW($BU$7))),"")</f>
        <v/>
      </c>
      <c r="O30" s="61" t="str">
        <f>IFERROR(INDEX($BW$1:$BW$84,_xlfn.AGGREGATE(15,6,ROW($BW$1:$BW$84)/((ISNUMBER(SEARCH(M19,$BX$1:$BX$84)))*(ISNUMBER(SEARCH("благ",$BX$1:$BX$84)))),ROW($BW$7))),"")</f>
        <v/>
      </c>
      <c r="P30" s="61" t="str">
        <f>IFERROR(INDEX($BX$1:$BX$84,_xlfn.AGGREGATE(15,6,ROW($BX$1:$BX$84)/((ISNUMBER(SEARCH(M19,$BX$1:$BX$84)))*(ISNUMBER(SEARCH("благ",$BX$1:$BX$84)))),ROW($BW$7))),"")</f>
        <v/>
      </c>
      <c r="Q30" s="83"/>
      <c r="R30" s="83"/>
      <c r="S30" s="83"/>
      <c r="T30" s="83"/>
      <c r="U30" s="83"/>
      <c r="V30" s="83"/>
      <c r="W30" s="83"/>
      <c r="Y30" s="61" t="str">
        <f>IFERROR(INDEX($BY$1:$BY$84,_xlfn.AGGREGATE(15,6,ROW($BY$1:$BY$84)/(ISNUMBER(SEARCH(AK19,$BZ$1:$BZ$84))),ROW($BY$7))),"")</f>
        <v/>
      </c>
      <c r="Z30" s="61" t="str">
        <f>IFERROR(INDEX($CA$1:$CA$84,_xlfn.AGGREGATE(15,6,ROW($CA$1:$CA$84)/(ISNUMBER(SEARCH(AK19,$CB$1:$CB$84))),ROW($CA$7))),"")</f>
        <v/>
      </c>
      <c r="AA30" s="61" t="str">
        <f>IFERROR(INDEX($BU$1:$BU$84,_xlfn.AGGREGATE(15,6,ROW($BU$1:$BU$84)/((ISNUMBER(SEARCH(AK19,$BV$1:$BV$84)))*(ISNUMBER(SEARCH("ТМЦ",$BV$1:$BV$84)))),ROW($BU$7))),"")</f>
        <v/>
      </c>
      <c r="AB30" s="61" t="str">
        <f>IFERROR(INDEX($BV$1:$BV$84,_xlfn.AGGREGATE(15,6,ROW($BV$1:$BV$84)/((ISNUMBER(SEARCH(AK19,$BV$1:$BV$84)))*(ISNUMBER(SEARCH("ТМЦ",$BV$1:$BV$84)))),ROW($BU$7))),"")</f>
        <v/>
      </c>
      <c r="AC30" s="61" t="str">
        <f>IFERROR(INDEX($BW$1:$BW$84,_xlfn.AGGREGATE(15,6,ROW($BW$1:$BW$84)/((ISNUMBER(SEARCH(AK19,$BX$1:$BX$84)))*(ISNUMBER(SEARCH("ТМЦ",$BX$1:$BX$84)))),ROW($BW$7))),"")</f>
        <v/>
      </c>
      <c r="AD30" s="61" t="str">
        <f>IFERROR(INDEX($BX$1:$BX$84,_xlfn.AGGREGATE(15,6,ROW($BX$1:$BX$84)/((ISNUMBER(SEARCH(AK19,$BX$1:$BX$84)))*(ISNUMBER(SEARCH("ТМЦ",$BX$1:$BX$84)))),ROW($BW$7))),"")</f>
        <v/>
      </c>
      <c r="AE30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$7))),"")</f>
        <v/>
      </c>
      <c r="AF30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$7))),"")</f>
        <v/>
      </c>
      <c r="AG30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$7))),"")</f>
        <v/>
      </c>
      <c r="AH30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$7))),"")</f>
        <v/>
      </c>
      <c r="AI30" s="61" t="str">
        <f>IFERROR(INDEX($BU$1:$BU$84,_xlfn.AGGREGATE(15,6,ROW($BU$1:$BU$84)/((ISNUMBER(SEARCH(AK19,$BV$1:$BV$84)))*(ISNUMBER(SEARCH("подряд",$BV$1:$BV$84)))),ROW($BU$7))),"")</f>
        <v/>
      </c>
      <c r="AJ30" s="61" t="str">
        <f>IFERROR(INDEX($BV$1:$BV$84,_xlfn.AGGREGATE(15,6,ROW($BV$1:$BV$84)/((ISNUMBER(SEARCH(AK19,$BV$1:$BV$84)))*(ISNUMBER(SEARCH("подряд",$BV$1:$BV$84)))),ROW($BU$7))),"")</f>
        <v/>
      </c>
      <c r="AK30" s="61" t="str">
        <f>IFERROR(INDEX($BW$1:$BW$84,_xlfn.AGGREGATE(15,6,ROW($BW$1:$BW$84)/((ISNUMBER(SEARCH(AK19,$BX$1:$BX$84)))*(ISNUMBER(SEARCH("подряд",$BX$1:$BX$84)))),ROW($BW$7))),"")</f>
        <v/>
      </c>
      <c r="AL30" s="56" t="str">
        <f>IFERROR(INDEX($BV$1:$BV$84,_xlfn.AGGREGATE(15,6,ROW($BV$1:$BV$84)/((ISNUMBER(SEARCH(AK19,$BV$1:$BV$84)))*(ISNUMBER(SEARCH("подряд",$BV$1:$BV$84)))),ROW($BU$7))),"")</f>
        <v/>
      </c>
      <c r="AM30" s="61" t="str">
        <f>IFERROR(INDEX($BW$1:$BW$84,_xlfn.AGGREGATE(15,6,ROW($BW$1:$BW$84)/((ISNUMBER(SEARCH(AK19,$BX$1:$BX$84)))*(ISNUMBER(SEARCH("благ",$BX$1:$BX$84)))),ROW($BW$7))),"")</f>
        <v/>
      </c>
      <c r="AN30" s="61" t="str">
        <f>IFERROR(INDEX($BX$1:$BX$84,_xlfn.AGGREGATE(15,6,ROW($BX$1:$BX$84)/((ISNUMBER(SEARCH(AK19,$BX$1:$BX$84)))*(ISNUMBER(SEARCH("благ",$BX$1:$BX$84)))),ROW($BW$7))),"")</f>
        <v/>
      </c>
      <c r="AO30" s="83"/>
      <c r="AP30" s="83"/>
      <c r="AQ30" s="83"/>
      <c r="AR30" s="83"/>
      <c r="AS30" s="83"/>
      <c r="AT30" s="83"/>
      <c r="AU30" s="83"/>
      <c r="AW30" s="94" t="s">
        <v>39</v>
      </c>
      <c r="AX30" s="94"/>
      <c r="AY30" s="94"/>
      <c r="AZ30" s="94"/>
      <c r="BA30" s="94"/>
      <c r="BU30" s="69">
        <v>76265</v>
      </c>
      <c r="BV30" s="76" t="s">
        <v>152</v>
      </c>
      <c r="BW30" s="69"/>
      <c r="BX30" s="69"/>
      <c r="BY30" s="69"/>
      <c r="BZ30" s="69"/>
      <c r="CA30" s="69"/>
      <c r="CB30" s="69"/>
    </row>
    <row r="31" spans="1:80" ht="15" customHeight="1" thickTop="1" thickBot="1" x14ac:dyDescent="0.3">
      <c r="A31" s="61" t="str">
        <f>IFERROR(INDEX($BY$1:$BY$84,_xlfn.AGGREGATE(15,6,ROW($BY$1:$BY$84)/(ISNUMBER(SEARCH(M19,$BZ$1:$BZ$84))),ROW($BY$8))),"")</f>
        <v/>
      </c>
      <c r="B31" s="61" t="str">
        <f>IFERROR(INDEX($CA$1:$CA$84,_xlfn.AGGREGATE(15,6,ROW($CA$1:$CA$84)/(ISNUMBER(SEARCH(M19,$CB$1:$CB$84))),ROW($CA$8))),"")</f>
        <v/>
      </c>
      <c r="C31" s="61" t="str">
        <f>IFERROR(INDEX($BU$1:$BU$84,_xlfn.AGGREGATE(15,6,ROW($BU$1:$BU$84)/((ISNUMBER(SEARCH(M19,$BV$1:$BV$84)))*(ISNUMBER(SEARCH("ТМЦ",$BV$1:$BV$84)))),ROW($BU$8))),"")</f>
        <v/>
      </c>
      <c r="D31" s="61" t="str">
        <f>IFERROR(INDEX($BV$1:$BV$84,_xlfn.AGGREGATE(15,6,ROW($BV$1:$BV$84)/((ISNUMBER(SEARCH(M19,$BV$1:$BV$84)))*(ISNUMBER(SEARCH("ТМЦ",$BV$1:$BV$84)))),ROW($BU$8))),"")</f>
        <v/>
      </c>
      <c r="E31" s="61" t="str">
        <f>IFERROR(INDEX($BW$1:$BW$84,_xlfn.AGGREGATE(15,6,ROW($BW$1:$BW$84)/((ISNUMBER(SEARCH(M19,$BX$1:$BX$84)))*(ISNUMBER(SEARCH("ТМЦ",$BX$1:$BX$84)))),ROW($BW$8))),"")</f>
        <v/>
      </c>
      <c r="F31" s="61" t="str">
        <f>IFERROR(INDEX($BX$1:$BX$84,_xlfn.AGGREGATE(15,6,ROW($BX$1:$BX$84)/((ISNUMBER(SEARCH(M19,$BX$1:$BX$84)))*(ISNUMBER(SEARCH("ТМЦ",$BX$1:$BX$84)))),ROW($BW$8))),"")</f>
        <v/>
      </c>
      <c r="G31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$8))),"")</f>
        <v/>
      </c>
      <c r="H31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$8))),"")</f>
        <v/>
      </c>
      <c r="I31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$8))),"")</f>
        <v/>
      </c>
      <c r="J31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$8))),"")</f>
        <v/>
      </c>
      <c r="K31" s="61" t="str">
        <f>IFERROR(INDEX($BU$1:$BU$84,_xlfn.AGGREGATE(15,6,ROW($BU$1:$BU$84)/((ISNUMBER(SEARCH(M19,$BV$1:$BV$84)))*(ISNUMBER(SEARCH("подряд",$BV$1:$BV$84)))),ROW($BU$8))),"")</f>
        <v/>
      </c>
      <c r="L31" s="61" t="str">
        <f>IFERROR(INDEX($BV$1:$BV$84,_xlfn.AGGREGATE(15,6,ROW($BV$1:$BV$84)/((ISNUMBER(SEARCH(M19,$BV$1:$BV$84)))*(ISNUMBER(SEARCH("подряд",$BV$1:$BV$84)))),ROW($BU$8))),"")</f>
        <v/>
      </c>
      <c r="M31" s="61" t="str">
        <f>IFERROR(INDEX($BW$1:$BW$84,_xlfn.AGGREGATE(15,6,ROW($BW$1:$BW$84)/((ISNUMBER(SEARCH(M19,$BX$1:$BX$84)))*(ISNUMBER(SEARCH("подряд",$BX$1:$BX$84)))),ROW($BW$8))),"")</f>
        <v/>
      </c>
      <c r="N31" s="56" t="str">
        <f>IFERROR(INDEX($BV$1:$BV$84,_xlfn.AGGREGATE(15,6,ROW($BV$1:$BV$84)/((ISNUMBER(SEARCH(M19,$BV$1:$BV$84)))*(ISNUMBER(SEARCH("подряд",$BV$1:$BV$84)))),ROW($BU$8))),"")</f>
        <v/>
      </c>
      <c r="O31" s="61" t="str">
        <f>IFERROR(INDEX($BW$1:$BW$84,_xlfn.AGGREGATE(15,6,ROW($BW$1:$BW$84)/((ISNUMBER(SEARCH(M19,$BX$1:$BX$84)))*(ISNUMBER(SEARCH("благ",$BX$1:$BX$84)))),ROW($BW$8))),"")</f>
        <v/>
      </c>
      <c r="P31" s="61" t="str">
        <f>IFERROR(INDEX($BX$1:$BX$84,_xlfn.AGGREGATE(15,6,ROW($BX$1:$BX$84)/((ISNUMBER(SEARCH(M19,$BX$1:$BX$84)))*(ISNUMBER(SEARCH("благ",$BX$1:$BX$84)))),ROW($BW$8))),"")</f>
        <v/>
      </c>
      <c r="Q31" s="83"/>
      <c r="R31" s="83"/>
      <c r="S31" s="83"/>
      <c r="T31" s="83"/>
      <c r="U31" s="83"/>
      <c r="V31" s="83"/>
      <c r="W31" s="83"/>
      <c r="Y31" s="61" t="str">
        <f>IFERROR(INDEX($BY$1:$BY$84,_xlfn.AGGREGATE(15,6,ROW($BY$1:$BY$84)/(ISNUMBER(SEARCH(AK19,$BZ$1:$BZ$84))),ROW($BY$8))),"")</f>
        <v/>
      </c>
      <c r="Z31" s="61" t="str">
        <f>IFERROR(INDEX($CA$1:$CA$84,_xlfn.AGGREGATE(15,6,ROW($CA$1:$CA$84)/(ISNUMBER(SEARCH(AK19,$CB$1:$CB$84))),ROW($CA$8))),"")</f>
        <v/>
      </c>
      <c r="AA31" s="61" t="str">
        <f>IFERROR(INDEX($BU$1:$BU$84,_xlfn.AGGREGATE(15,6,ROW($BU$1:$BU$84)/((ISNUMBER(SEARCH(AK19,$BV$1:$BV$84)))*(ISNUMBER(SEARCH("ТМЦ",$BV$1:$BV$84)))),ROW($BU$8))),"")</f>
        <v/>
      </c>
      <c r="AB31" s="61" t="str">
        <f>IFERROR(INDEX($BV$1:$BV$84,_xlfn.AGGREGATE(15,6,ROW($BV$1:$BV$84)/((ISNUMBER(SEARCH(AK19,$BV$1:$BV$84)))*(ISNUMBER(SEARCH("ТМЦ",$BV$1:$BV$84)))),ROW($BU$8))),"")</f>
        <v/>
      </c>
      <c r="AC31" s="61" t="str">
        <f>IFERROR(INDEX($BW$1:$BW$84,_xlfn.AGGREGATE(15,6,ROW($BW$1:$BW$84)/((ISNUMBER(SEARCH(AK19,$BX$1:$BX$84)))*(ISNUMBER(SEARCH("ТМЦ",$BX$1:$BX$84)))),ROW($BW$8))),"")</f>
        <v/>
      </c>
      <c r="AD31" s="61" t="str">
        <f>IFERROR(INDEX($BX$1:$BX$84,_xlfn.AGGREGATE(15,6,ROW($BX$1:$BX$84)/((ISNUMBER(SEARCH(AK19,$BX$1:$BX$84)))*(ISNUMBER(SEARCH("ТМЦ",$BX$1:$BX$84)))),ROW($BW$8))),"")</f>
        <v/>
      </c>
      <c r="AE31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$8))),"")</f>
        <v/>
      </c>
      <c r="AF31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$8))),"")</f>
        <v/>
      </c>
      <c r="AG31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$8))),"")</f>
        <v/>
      </c>
      <c r="AH31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$8))),"")</f>
        <v/>
      </c>
      <c r="AI31" s="61" t="str">
        <f>IFERROR(INDEX($BU$1:$BU$84,_xlfn.AGGREGATE(15,6,ROW($BU$1:$BU$84)/((ISNUMBER(SEARCH(AK19,$BV$1:$BV$84)))*(ISNUMBER(SEARCH("подряд",$BV$1:$BV$84)))),ROW($BU$8))),"")</f>
        <v/>
      </c>
      <c r="AJ31" s="61" t="str">
        <f>IFERROR(INDEX($BV$1:$BV$84,_xlfn.AGGREGATE(15,6,ROW($BV$1:$BV$84)/((ISNUMBER(SEARCH(AK19,$BV$1:$BV$84)))*(ISNUMBER(SEARCH("подряд",$BV$1:$BV$84)))),ROW($BU$8))),"")</f>
        <v/>
      </c>
      <c r="AK31" s="61" t="str">
        <f>IFERROR(INDEX($BW$1:$BW$84,_xlfn.AGGREGATE(15,6,ROW($BW$1:$BW$84)/((ISNUMBER(SEARCH(AK19,$BX$1:$BX$84)))*(ISNUMBER(SEARCH("подряд",$BX$1:$BX$84)))),ROW($BW$8))),"")</f>
        <v/>
      </c>
      <c r="AL31" s="56" t="str">
        <f>IFERROR(INDEX($BV$1:$BV$84,_xlfn.AGGREGATE(15,6,ROW($BV$1:$BV$84)/((ISNUMBER(SEARCH(AK19,$BV$1:$BV$84)))*(ISNUMBER(SEARCH("подряд",$BV$1:$BV$84)))),ROW($BU$8))),"")</f>
        <v/>
      </c>
      <c r="AM31" s="61" t="str">
        <f>IFERROR(INDEX($BW$1:$BW$84,_xlfn.AGGREGATE(15,6,ROW($BW$1:$BW$84)/((ISNUMBER(SEARCH(AK19,$BX$1:$BX$84)))*(ISNUMBER(SEARCH("благ",$BX$1:$BX$84)))),ROW($BW$8))),"")</f>
        <v/>
      </c>
      <c r="AN31" s="61" t="str">
        <f>IFERROR(INDEX($BX$1:$BX$84,_xlfn.AGGREGATE(15,6,ROW($BX$1:$BX$84)/((ISNUMBER(SEARCH(AK19,$BX$1:$BX$84)))*(ISNUMBER(SEARCH("благ",$BX$1:$BX$84)))),ROW($BW$8))),"")</f>
        <v/>
      </c>
      <c r="AO31" s="83"/>
      <c r="AP31" s="83"/>
      <c r="AQ31" s="83"/>
      <c r="AR31" s="83"/>
      <c r="AS31" s="83"/>
      <c r="AT31" s="83"/>
      <c r="AU31" s="83"/>
      <c r="AW31" s="57"/>
      <c r="AX31" s="57"/>
      <c r="AY31" s="57"/>
      <c r="AZ31" s="57"/>
      <c r="BA31" s="57"/>
      <c r="BU31" s="69">
        <v>147</v>
      </c>
      <c r="BV31" s="69" t="s">
        <v>160</v>
      </c>
      <c r="BW31" s="69"/>
      <c r="BX31" s="69"/>
      <c r="BY31" s="69"/>
      <c r="BZ31" s="69"/>
      <c r="CA31" s="69"/>
      <c r="CB31" s="69"/>
    </row>
    <row r="32" spans="1:80" ht="15" customHeight="1" thickTop="1" thickBot="1" x14ac:dyDescent="0.3">
      <c r="A32" s="61" t="str">
        <f>IFERROR(INDEX($BY$1:$BY$84,_xlfn.AGGREGATE(15,6,ROW($BY$1:$BY$84)/(ISNUMBER(SEARCH(M19,$BZ$1:$BZ$84))),ROW($BY$9))),"")</f>
        <v/>
      </c>
      <c r="B32" s="61" t="str">
        <f>IFERROR(INDEX($CA$1:$CA$84,_xlfn.AGGREGATE(15,6,ROW($CA$1:$CA$84)/(ISNUMBER(SEARCH(M19,$CB$1:$CB$84))),ROW($CA$9))),"")</f>
        <v/>
      </c>
      <c r="C32" s="61" t="str">
        <f>IFERROR(INDEX($BU$1:$BU$84,_xlfn.AGGREGATE(15,6,ROW($BU$1:$BU$84)/((ISNUMBER(SEARCH(M19,$BV$1:$BV$84)))*(ISNUMBER(SEARCH("ТМЦ",$BV$1:$BV$84)))),ROW($BU$9))),"")</f>
        <v/>
      </c>
      <c r="D32" s="61" t="str">
        <f>IFERROR(INDEX($BV$1:$BV$84,_xlfn.AGGREGATE(15,6,ROW($BV$1:$BV$84)/((ISNUMBER(SEARCH(M19,$BV$1:$BV$84)))*(ISNUMBER(SEARCH("ТМЦ",$BV$1:$BV$84)))),ROW($BU$9))),"")</f>
        <v/>
      </c>
      <c r="E32" s="61" t="str">
        <f>IFERROR(INDEX($BW$1:$BW$84,_xlfn.AGGREGATE(15,6,ROW($BW$1:$BW$84)/((ISNUMBER(SEARCH(M19,$BX$1:$BX$84)))*(ISNUMBER(SEARCH("ТМЦ",$BX$1:$BX$84)))),ROW($BW$9))),"")</f>
        <v/>
      </c>
      <c r="F32" s="61" t="str">
        <f>IFERROR(INDEX($BX$1:$BX$84,_xlfn.AGGREGATE(15,6,ROW($BX$1:$BX$84)/((ISNUMBER(SEARCH(M19,$BX$1:$BX$84)))*(ISNUMBER(SEARCH("ТМЦ",$BX$1:$BX$84)))),ROW($BW$9))),"")</f>
        <v/>
      </c>
      <c r="G32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$9))),"")</f>
        <v/>
      </c>
      <c r="H32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$9))),"")</f>
        <v/>
      </c>
      <c r="I32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$9))),"")</f>
        <v/>
      </c>
      <c r="J32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$9))),"")</f>
        <v/>
      </c>
      <c r="K32" s="61" t="str">
        <f>IFERROR(INDEX($BU$1:$BU$84,_xlfn.AGGREGATE(15,6,ROW($BU$1:$BU$84)/((ISNUMBER(SEARCH(M19,$BV$1:$BV$84)))*(ISNUMBER(SEARCH("подряд",$BV$1:$BV$84)))),ROW($BU$9))),"")</f>
        <v/>
      </c>
      <c r="L32" s="61" t="str">
        <f>IFERROR(INDEX($BV$1:$BV$84,_xlfn.AGGREGATE(15,6,ROW($BV$1:$BV$84)/((ISNUMBER(SEARCH(M19,$BV$1:$BV$84)))*(ISNUMBER(SEARCH("подряд",$BV$1:$BV$84)))),ROW($BU$9))),"")</f>
        <v/>
      </c>
      <c r="M32" s="61" t="str">
        <f>IFERROR(INDEX($BW$1:$BW$84,_xlfn.AGGREGATE(15,6,ROW($BW$1:$BW$84)/((ISNUMBER(SEARCH(M19,$BX$1:$BX$84)))*(ISNUMBER(SEARCH("подряд",$BX$1:$BX$84)))),ROW($BW$9))),"")</f>
        <v/>
      </c>
      <c r="N32" s="56" t="str">
        <f>IFERROR(INDEX($BV$1:$BV$84,_xlfn.AGGREGATE(15,6,ROW($BV$1:$BV$84)/((ISNUMBER(SEARCH(M19,$BV$1:$BV$84)))*(ISNUMBER(SEARCH("подряд",$BV$1:$BV$84)))),ROW($BU$9))),"")</f>
        <v/>
      </c>
      <c r="O32" s="61" t="str">
        <f>IFERROR(INDEX($BW$1:$BW$84,_xlfn.AGGREGATE(15,6,ROW($BW$1:$BW$84)/((ISNUMBER(SEARCH(M19,$BX$1:$BX$84)))*(ISNUMBER(SEARCH("благ",$BX$1:$BX$84)))),ROW($BW$9))),"")</f>
        <v/>
      </c>
      <c r="P32" s="61" t="str">
        <f>IFERROR(INDEX($BX$1:$BX$84,_xlfn.AGGREGATE(15,6,ROW($BX$1:$BX$84)/((ISNUMBER(SEARCH(M19,$BX$1:$BX$84)))*(ISNUMBER(SEARCH("благ",$BX$1:$BX$84)))),ROW($BW$9))),"")</f>
        <v/>
      </c>
      <c r="Q32" s="83"/>
      <c r="R32" s="83"/>
      <c r="S32" s="83"/>
      <c r="T32" s="83"/>
      <c r="U32" s="83"/>
      <c r="V32" s="83"/>
      <c r="W32" s="83"/>
      <c r="Y32" s="61" t="str">
        <f>IFERROR(INDEX($BY$1:$BY$84,_xlfn.AGGREGATE(15,6,ROW($BY$1:$BY$84)/(ISNUMBER(SEARCH(AK19,$BZ$1:$BZ$84))),ROW($BY$9))),"")</f>
        <v/>
      </c>
      <c r="Z32" s="61" t="str">
        <f>IFERROR(INDEX($CA$1:$CA$84,_xlfn.AGGREGATE(15,6,ROW($CA$1:$CA$84)/(ISNUMBER(SEARCH(AK19,$CB$1:$CB$84))),ROW($CA$9))),"")</f>
        <v/>
      </c>
      <c r="AA32" s="61" t="str">
        <f>IFERROR(INDEX($BU$1:$BU$84,_xlfn.AGGREGATE(15,6,ROW($BU$1:$BU$84)/((ISNUMBER(SEARCH(AK19,$BV$1:$BV$84)))*(ISNUMBER(SEARCH("ТМЦ",$BV$1:$BV$84)))),ROW($BU$9))),"")</f>
        <v/>
      </c>
      <c r="AB32" s="61" t="str">
        <f>IFERROR(INDEX($BV$1:$BV$84,_xlfn.AGGREGATE(15,6,ROW($BV$1:$BV$84)/((ISNUMBER(SEARCH(AK19,$BV$1:$BV$84)))*(ISNUMBER(SEARCH("ТМЦ",$BV$1:$BV$84)))),ROW($BU$9))),"")</f>
        <v/>
      </c>
      <c r="AC32" s="61" t="str">
        <f>IFERROR(INDEX($BW$1:$BW$84,_xlfn.AGGREGATE(15,6,ROW($BW$1:$BW$84)/((ISNUMBER(SEARCH(AK19,$BX$1:$BX$84)))*(ISNUMBER(SEARCH("ТМЦ",$BX$1:$BX$84)))),ROW($BW$9))),"")</f>
        <v/>
      </c>
      <c r="AD32" s="61" t="str">
        <f>IFERROR(INDEX($BX$1:$BX$84,_xlfn.AGGREGATE(15,6,ROW($BX$1:$BX$84)/((ISNUMBER(SEARCH(AK19,$BX$1:$BX$84)))*(ISNUMBER(SEARCH("ТМЦ",$BX$1:$BX$84)))),ROW($BW$9))),"")</f>
        <v/>
      </c>
      <c r="AE32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$9))),"")</f>
        <v/>
      </c>
      <c r="AF32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$9))),"")</f>
        <v/>
      </c>
      <c r="AG32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$9))),"")</f>
        <v/>
      </c>
      <c r="AH32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$9))),"")</f>
        <v/>
      </c>
      <c r="AI32" s="61" t="str">
        <f>IFERROR(INDEX($BU$1:$BU$84,_xlfn.AGGREGATE(15,6,ROW($BU$1:$BU$84)/((ISNUMBER(SEARCH(AK19,$BV$1:$BV$84)))*(ISNUMBER(SEARCH("подряд",$BV$1:$BV$84)))),ROW($BU$9))),"")</f>
        <v/>
      </c>
      <c r="AJ32" s="61" t="str">
        <f>IFERROR(INDEX($BV$1:$BV$84,_xlfn.AGGREGATE(15,6,ROW($BV$1:$BV$84)/((ISNUMBER(SEARCH(AK19,$BV$1:$BV$84)))*(ISNUMBER(SEARCH("подряд",$BV$1:$BV$84)))),ROW($BU$9))),"")</f>
        <v/>
      </c>
      <c r="AK32" s="61" t="str">
        <f>IFERROR(INDEX($BW$1:$BW$84,_xlfn.AGGREGATE(15,6,ROW($BW$1:$BW$84)/((ISNUMBER(SEARCH(AK19,$BX$1:$BX$84)))*(ISNUMBER(SEARCH("подряд",$BX$1:$BX$84)))),ROW($BW$9))),"")</f>
        <v/>
      </c>
      <c r="AL32" s="56" t="str">
        <f>IFERROR(INDEX($BV$1:$BV$84,_xlfn.AGGREGATE(15,6,ROW($BV$1:$BV$84)/((ISNUMBER(SEARCH(AK19,$BV$1:$BV$84)))*(ISNUMBER(SEARCH("подряд",$BV$1:$BV$84)))),ROW($BU$9))),"")</f>
        <v/>
      </c>
      <c r="AM32" s="61" t="str">
        <f>IFERROR(INDEX($BW$1:$BW$84,_xlfn.AGGREGATE(15,6,ROW($BW$1:$BW$84)/((ISNUMBER(SEARCH(AK19,$BX$1:$BX$84)))*(ISNUMBER(SEARCH("благ",$BX$1:$BX$84)))),ROW($BW$9))),"")</f>
        <v/>
      </c>
      <c r="AN32" s="61" t="str">
        <f>IFERROR(INDEX($BX$1:$BX$84,_xlfn.AGGREGATE(15,6,ROW($BX$1:$BX$84)/((ISNUMBER(SEARCH(AK19,$BX$1:$BX$84)))*(ISNUMBER(SEARCH("благ",$BX$1:$BX$84)))),ROW($BW$9))),"")</f>
        <v/>
      </c>
      <c r="AO32" s="83"/>
      <c r="AP32" s="83"/>
      <c r="AQ32" s="83"/>
      <c r="AR32" s="83"/>
      <c r="AS32" s="83"/>
      <c r="AT32" s="83"/>
      <c r="AU32" s="83"/>
      <c r="AW32" s="57"/>
      <c r="AX32" s="57"/>
      <c r="AY32" s="57"/>
      <c r="AZ32" s="57"/>
      <c r="BA32" s="57"/>
      <c r="BU32" s="69">
        <v>777</v>
      </c>
      <c r="BV32" s="69" t="s">
        <v>162</v>
      </c>
      <c r="BW32" s="69"/>
      <c r="BX32" s="69"/>
      <c r="BY32" s="69"/>
      <c r="BZ32" s="69"/>
      <c r="CA32" s="69"/>
      <c r="CB32" s="69"/>
    </row>
    <row r="33" spans="1:80" ht="15" customHeight="1" thickTop="1" thickBot="1" x14ac:dyDescent="0.3">
      <c r="A33" s="61" t="str">
        <f>IFERROR(INDEX($BY$1:$BY$84,_xlfn.AGGREGATE(15,6,ROW($BY$1:$BY$84)/(ISNUMBER(SEARCH(M19,$BZ$1:$BZ$84))),ROW($BY$10))),"")</f>
        <v/>
      </c>
      <c r="B33" s="61" t="str">
        <f>IFERROR(INDEX($CA$1:$CA$84,_xlfn.AGGREGATE(15,6,ROW($CA$1:$CA$84)/(ISNUMBER(SEARCH(M19,$CB$1:$CB$84))),ROW($CA$10))),"")</f>
        <v/>
      </c>
      <c r="C33" s="61" t="str">
        <f>IFERROR(INDEX($BU$1:$BU$84,_xlfn.AGGREGATE(15,6,ROW($BU$1:$BU$84)/((ISNUMBER(SEARCH(M19,$BV$1:$BV$84)))*(ISNUMBER(SEARCH("ТМЦ",$BV$1:$BV$84)))),ROW($BU$10))),"")</f>
        <v/>
      </c>
      <c r="D33" s="61" t="str">
        <f>IFERROR(INDEX($BV$1:$BV$84,_xlfn.AGGREGATE(15,6,ROW($BV$1:$BV$84)/((ISNUMBER(SEARCH(M19,$BV$1:$BV$84)))*(ISNUMBER(SEARCH("ТМЦ",$BV$1:$BV$84)))),ROW($BU$10))),"")</f>
        <v/>
      </c>
      <c r="E33" s="61" t="str">
        <f>IFERROR(INDEX($BW$1:$BW$84,_xlfn.AGGREGATE(15,6,ROW($BW$1:$BW$84)/((ISNUMBER(SEARCH(M19,$BX$1:$BX$84)))*(ISNUMBER(SEARCH("ТМЦ",$BX$1:$BX$84)))),ROW($BW$10))),"")</f>
        <v/>
      </c>
      <c r="F33" s="61" t="str">
        <f>IFERROR(INDEX($BX$1:$BX$84,_xlfn.AGGREGATE(15,6,ROW($BX$1:$BX$84)/((ISNUMBER(SEARCH(M19,$BX$1:$BX$84)))*(ISNUMBER(SEARCH("ТМЦ",$BX$1:$BX$84)))),ROW($BW$10))),"")</f>
        <v/>
      </c>
      <c r="G33" s="61" t="str">
        <f>IFERROR(INDEX($BU$1:$BU$84,_xlfn.AGGREGATE(15,6,ROW($BU$1:$BU$84)/ISNUMBER(SEARCH(M19,$BV$1:$BV$84))/(1&lt;=(ISNUMBER(FIND("трактор",$BV$1:$BV$84))+ISNUMBER(FIND("кскав",$BV$1:$BV$84))+ISNUMBER(FIND("инструм",$BV$1:$BV$84))+ISNUMBER(FIND("ибро",$BV$1:$BV$84)))),ROW($BU$10))),"")</f>
        <v/>
      </c>
      <c r="H33" s="61" t="str">
        <f>IFERROR(INDEX($BV$1:$BV$84,_xlfn.AGGREGATE(15,6,ROW($BV$1:$BV$84)/ISNUMBER(SEARCH(M19,$BV$1:$BV$84))/(1&lt;=(ISNUMBER(FIND("трактор",$BV$1:$BV$84))+ISNUMBER(FIND("кскав",$BV$1:$BV$84))+ISNUMBER(FIND("инструм",$BV$1:$BV$84))+ISNUMBER(FIND("ибро",$BV$1:$BV$84)))),ROW($BU$10))),"")</f>
        <v/>
      </c>
      <c r="I33" s="61" t="str">
        <f>IFERROR(INDEX($BW$1:$BW$84,_xlfn.AGGREGATE(15,6,ROW($BW$1:$BW$84)/ISNUMBER(SEARCH(M19,$BX$1:$BX$84))/(1&lt;=(ISNUMBER(FIND("трактор",$BX$1:$BX$84))+ISNUMBER(FIND("кскав",$BX$1:$BX$84))+ISNUMBER(FIND("инструм",$BX$1:$BX$84))+ISNUMBER(FIND("ибро",$BX$1:$BX$84)))),ROW($BW$10))),"")</f>
        <v/>
      </c>
      <c r="J33" s="61" t="str">
        <f>IFERROR(INDEX($BX$1:$BX$84,_xlfn.AGGREGATE(15,6,ROW($BX$1:$BX$84)/ISNUMBER(SEARCH(M19,$BX$1:$BX$84))/(1&lt;=(ISNUMBER(FIND("трактор",$BX$1:$BX$84))+ISNUMBER(FIND("кскав",$BX$1:$BX$84))+ISNUMBER(FIND("инструм",$BX$1:$BX$84))+ISNUMBER(FIND("ибро",$BX$1:$BX$84)))),ROW($BW$10))),"")</f>
        <v/>
      </c>
      <c r="K33" s="61" t="str">
        <f>IFERROR(INDEX($BU$1:$BU$84,_xlfn.AGGREGATE(15,6,ROW($BU$1:$BU$84)/((ISNUMBER(SEARCH(M19,$BV$1:$BV$84)))*(ISNUMBER(SEARCH("подряд",$BV$1:$BV$84)))),ROW($BU$10))),"")</f>
        <v/>
      </c>
      <c r="L33" s="61" t="str">
        <f>IFERROR(INDEX($BV$1:$BV$84,_xlfn.AGGREGATE(15,6,ROW($BV$1:$BV$84)/((ISNUMBER(SEARCH(M19,$BV$1:$BV$84)))*(ISNUMBER(SEARCH("подряд",$BV$1:$BV$84)))),ROW($BU$10))),"")</f>
        <v/>
      </c>
      <c r="M33" s="61" t="str">
        <f>IFERROR(INDEX($BW$1:$BW$84,_xlfn.AGGREGATE(15,6,ROW($BW$1:$BW$84)/((ISNUMBER(SEARCH(M19,$BX$1:$BX$84)))*(ISNUMBER(SEARCH("подряд",$BX$1:$BX$84)))),ROW($BW$10))),"")</f>
        <v/>
      </c>
      <c r="N33" s="56" t="str">
        <f>IFERROR(INDEX($BV$1:$BV$84,_xlfn.AGGREGATE(15,6,ROW($BV$1:$BV$84)/((ISNUMBER(SEARCH(M19,$BV$1:$BV$84)))*(ISNUMBER(SEARCH("подряд",$BV$1:$BV$84)))),ROW($BU$10))),"")</f>
        <v/>
      </c>
      <c r="O33" s="61" t="str">
        <f>IFERROR(INDEX($BW$1:$BW$84,_xlfn.AGGREGATE(15,6,ROW($BW$1:$BW$84)/((ISNUMBER(SEARCH(M19,$BX$1:$BX$84)))*(ISNUMBER(SEARCH("благ",$BX$1:$BX$84)))),ROW($BW$10))),"")</f>
        <v/>
      </c>
      <c r="P33" s="61" t="str">
        <f>IFERROR(INDEX($BX$1:$BX$84,_xlfn.AGGREGATE(15,6,ROW($BX$1:$BX$84)/((ISNUMBER(SEARCH(M19,$BX$1:$BX$84)))*(ISNUMBER(SEARCH("благ",$BX$1:$BX$84)))),ROW($BW$10))),"")</f>
        <v/>
      </c>
      <c r="Q33" s="83"/>
      <c r="R33" s="83"/>
      <c r="S33" s="83"/>
      <c r="T33" s="83"/>
      <c r="U33" s="83"/>
      <c r="V33" s="83"/>
      <c r="W33" s="83"/>
      <c r="Y33" s="61" t="str">
        <f>IFERROR(INDEX($BY$1:$BY$84,_xlfn.AGGREGATE(15,6,ROW($BY$1:$BY$84)/(ISNUMBER(SEARCH(AK19,$BZ$1:$BZ$84))),ROW($BY$10))),"")</f>
        <v/>
      </c>
      <c r="Z33" s="61" t="str">
        <f>IFERROR(INDEX($CA$1:$CA$84,_xlfn.AGGREGATE(15,6,ROW($CA$1:$CA$84)/(ISNUMBER(SEARCH(AK19,$CB$1:$CB$84))),ROW($CA$10))),"")</f>
        <v/>
      </c>
      <c r="AA33" s="61" t="str">
        <f>IFERROR(INDEX($BU$1:$BU$84,_xlfn.AGGREGATE(15,6,ROW($BU$1:$BU$84)/((ISNUMBER(SEARCH(AK19,$BV$1:$BV$84)))*(ISNUMBER(SEARCH("ТМЦ",$BV$1:$BV$84)))),ROW($BU$10))),"")</f>
        <v/>
      </c>
      <c r="AB33" s="61" t="str">
        <f>IFERROR(INDEX($BV$1:$BV$84,_xlfn.AGGREGATE(15,6,ROW($BV$1:$BV$84)/((ISNUMBER(SEARCH(AK19,$BV$1:$BV$84)))*(ISNUMBER(SEARCH("ТМЦ",$BV$1:$BV$84)))),ROW($BU$10))),"")</f>
        <v/>
      </c>
      <c r="AC33" s="61" t="str">
        <f>IFERROR(INDEX($BW$1:$BW$84,_xlfn.AGGREGATE(15,6,ROW($BW$1:$BW$84)/((ISNUMBER(SEARCH(AK19,$BX$1:$BX$84)))*(ISNUMBER(SEARCH("ТМЦ",$BX$1:$BX$84)))),ROW($BW$10))),"")</f>
        <v/>
      </c>
      <c r="AD33" s="61" t="str">
        <f>IFERROR(INDEX($BX$1:$BX$84,_xlfn.AGGREGATE(15,6,ROW($BX$1:$BX$84)/((ISNUMBER(SEARCH(AK19,$BX$1:$BX$84)))*(ISNUMBER(SEARCH("ТМЦ",$BX$1:$BX$84)))),ROW($BW$10))),"")</f>
        <v/>
      </c>
      <c r="AE33" s="61" t="str">
        <f>IFERROR(INDEX($BU$1:$BU$84,_xlfn.AGGREGATE(15,6,ROW($BU$1:$BU$84)/ISNUMBER(SEARCH(AK19,$BV$1:$BV$84))/(1&lt;=(ISNUMBER(FIND("трактор",$BV$1:$BV$84))+ISNUMBER(FIND("кскав",$BV$1:$BV$84))+ISNUMBER(FIND("инструм",$BV$1:$BV$84))+ISNUMBER(FIND("ибро",$BV$1:$BV$84)))),ROW($BU$10))),"")</f>
        <v/>
      </c>
      <c r="AF33" s="61" t="str">
        <f>IFERROR(INDEX($BV$1:$BV$84,_xlfn.AGGREGATE(15,6,ROW($BV$1:$BV$84)/ISNUMBER(SEARCH(AK19,$BV$1:$BV$84))/(1&lt;=(ISNUMBER(FIND("трактор",$BV$1:$BV$84))+ISNUMBER(FIND("кскав",$BV$1:$BV$84))+ISNUMBER(FIND("инструм",$BV$1:$BV$84))+ISNUMBER(FIND("ибро",$BV$1:$BV$84)))),ROW($BU$10))),"")</f>
        <v/>
      </c>
      <c r="AG33" s="61" t="str">
        <f>IFERROR(INDEX($BW$1:$BW$84,_xlfn.AGGREGATE(15,6,ROW($BW$1:$BW$84)/ISNUMBER(SEARCH(AK19,$BX$1:$BX$84))/(1&lt;=(ISNUMBER(FIND("трактор",$BX$1:$BX$84))+ISNUMBER(FIND("кскав",$BX$1:$BX$84))+ISNUMBER(FIND("инструм",$BX$1:$BX$84))+ISNUMBER(FIND("ибро",$BX$1:$BX$84)))),ROW($BW$10))),"")</f>
        <v/>
      </c>
      <c r="AH33" s="61" t="str">
        <f>IFERROR(INDEX($BX$1:$BX$84,_xlfn.AGGREGATE(15,6,ROW($BX$1:$BX$84)/ISNUMBER(SEARCH(AK19,$BX$1:$BX$84))/(1&lt;=(ISNUMBER(FIND("трактор",$BX$1:$BX$84))+ISNUMBER(FIND("кскав",$BX$1:$BX$84))+ISNUMBER(FIND("инструм",$BX$1:$BX$84))+ISNUMBER(FIND("ибро",$BX$1:$BX$84)))),ROW($BW$10))),"")</f>
        <v/>
      </c>
      <c r="AI33" s="61" t="str">
        <f>IFERROR(INDEX($BU$1:$BU$84,_xlfn.AGGREGATE(15,6,ROW($BU$1:$BU$84)/((ISNUMBER(SEARCH(AK19,$BV$1:$BV$84)))*(ISNUMBER(SEARCH("подряд",$BV$1:$BV$84)))),ROW($BU$10))),"")</f>
        <v/>
      </c>
      <c r="AJ33" s="61" t="str">
        <f>IFERROR(INDEX($BV$1:$BV$84,_xlfn.AGGREGATE(15,6,ROW($BV$1:$BV$84)/((ISNUMBER(SEARCH(AK19,$BV$1:$BV$84)))*(ISNUMBER(SEARCH("подряд",$BV$1:$BV$84)))),ROW($BU$10))),"")</f>
        <v/>
      </c>
      <c r="AK33" s="61" t="str">
        <f>IFERROR(INDEX($BW$1:$BW$84,_xlfn.AGGREGATE(15,6,ROW($BW$1:$BW$84)/((ISNUMBER(SEARCH(AK19,$BX$1:$BX$84)))*(ISNUMBER(SEARCH("подряд",$BX$1:$BX$84)))),ROW($BW$10))),"")</f>
        <v/>
      </c>
      <c r="AL33" s="56" t="str">
        <f>IFERROR(INDEX($BV$1:$BV$84,_xlfn.AGGREGATE(15,6,ROW($BV$1:$BV$84)/((ISNUMBER(SEARCH(AK19,$BV$1:$BV$84)))*(ISNUMBER(SEARCH("подряд",$BV$1:$BV$84)))),ROW($BU$10))),"")</f>
        <v/>
      </c>
      <c r="AM33" s="61" t="str">
        <f>IFERROR(INDEX($BW$1:$BW$84,_xlfn.AGGREGATE(15,6,ROW($BW$1:$BW$84)/((ISNUMBER(SEARCH(AK19,$BX$1:$BX$84)))*(ISNUMBER(SEARCH("благ",$BX$1:$BX$84)))),ROW($BW$10))),"")</f>
        <v/>
      </c>
      <c r="AN33" s="61" t="str">
        <f>IFERROR(INDEX($BX$1:$BX$84,_xlfn.AGGREGATE(15,6,ROW($BX$1:$BX$84)/((ISNUMBER(SEARCH(AK19,$BX$1:$BX$84)))*(ISNUMBER(SEARCH("благ",$BX$1:$BX$84)))),ROW($BW$10))),"")</f>
        <v/>
      </c>
      <c r="AO33" s="83"/>
      <c r="AP33" s="83"/>
      <c r="AQ33" s="83"/>
      <c r="AR33" s="83"/>
      <c r="AS33" s="83"/>
      <c r="AT33" s="83"/>
      <c r="AU33" s="83"/>
      <c r="AW33" s="57"/>
      <c r="AX33" s="57"/>
      <c r="AY33" s="57"/>
      <c r="AZ33" s="57"/>
      <c r="BA33" s="57"/>
      <c r="BU33" s="69">
        <v>778</v>
      </c>
      <c r="BV33" s="69" t="s">
        <v>163</v>
      </c>
      <c r="BW33" s="69"/>
      <c r="BX33" s="69"/>
      <c r="BY33" s="69"/>
      <c r="BZ33" s="69"/>
      <c r="CA33" s="69"/>
      <c r="CB33" s="69"/>
    </row>
    <row r="34" spans="1:80" ht="15" customHeight="1" thickTop="1" thickBot="1" x14ac:dyDescent="0.45">
      <c r="A34" s="90">
        <v>5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67"/>
      <c r="R34" s="67"/>
      <c r="S34" s="67"/>
      <c r="T34" s="67"/>
      <c r="U34" s="67"/>
      <c r="V34" s="67"/>
      <c r="W34" s="67"/>
      <c r="Y34" s="90">
        <v>6</v>
      </c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67"/>
      <c r="AP34" s="67"/>
      <c r="AQ34" s="67"/>
      <c r="AR34" s="67"/>
      <c r="AS34" s="67"/>
      <c r="AT34" s="67"/>
      <c r="AU34" s="67"/>
      <c r="AW34" s="57"/>
      <c r="AX34" s="57"/>
      <c r="AY34" s="57"/>
      <c r="AZ34" s="57"/>
      <c r="BA34" s="57"/>
      <c r="BU34" s="69">
        <v>779</v>
      </c>
      <c r="BV34" s="69" t="s">
        <v>164</v>
      </c>
      <c r="BW34" s="69"/>
      <c r="BX34" s="69"/>
      <c r="BY34" s="69"/>
      <c r="BZ34" s="69"/>
      <c r="CA34" s="69"/>
      <c r="CB34" s="69"/>
    </row>
    <row r="35" spans="1:80" ht="15" customHeight="1" thickTop="1" thickBot="1" x14ac:dyDescent="0.4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67"/>
      <c r="R35" s="67"/>
      <c r="S35" s="67"/>
      <c r="T35" s="67"/>
      <c r="U35" s="67"/>
      <c r="V35" s="67"/>
      <c r="W35" s="67"/>
      <c r="Y35" s="92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67"/>
      <c r="AP35" s="67"/>
      <c r="AQ35" s="67"/>
      <c r="AR35" s="67"/>
      <c r="AS35" s="67"/>
      <c r="AT35" s="67"/>
      <c r="AU35" s="67"/>
      <c r="AW35" s="57"/>
      <c r="AX35" s="57"/>
      <c r="AY35" s="57"/>
      <c r="AZ35" s="57"/>
      <c r="BA35" s="57"/>
      <c r="BU35" s="69"/>
      <c r="BV35" s="69"/>
      <c r="BW35" s="69"/>
      <c r="BX35" s="69"/>
      <c r="BY35" s="69"/>
      <c r="BZ35" s="69"/>
      <c r="CA35" s="69"/>
      <c r="CB35" s="69"/>
    </row>
    <row r="36" spans="1:80" ht="15" customHeight="1" thickTop="1" thickBot="1" x14ac:dyDescent="0.3">
      <c r="A36" s="6"/>
      <c r="B36" s="6"/>
      <c r="C36" s="4"/>
      <c r="D36" s="4"/>
      <c r="E36" s="4"/>
      <c r="F36" s="4"/>
      <c r="G36" s="4"/>
      <c r="H36" s="4"/>
      <c r="I36" s="4"/>
      <c r="J36" s="4"/>
      <c r="K36" s="4"/>
      <c r="L36" s="4"/>
      <c r="M36" s="4" t="s">
        <v>24</v>
      </c>
      <c r="N36" s="4"/>
      <c r="O36" s="4"/>
      <c r="P36" s="5" t="s">
        <v>25</v>
      </c>
      <c r="Q36" s="80"/>
      <c r="R36" s="80"/>
      <c r="S36" s="80"/>
      <c r="T36" s="80"/>
      <c r="U36" s="80"/>
      <c r="V36" s="80"/>
      <c r="W36" s="80"/>
      <c r="Y36" s="6"/>
      <c r="Z36" s="6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 t="s">
        <v>57</v>
      </c>
      <c r="AL36" s="4"/>
      <c r="AM36" s="4"/>
      <c r="AN36" s="5" t="s">
        <v>25</v>
      </c>
      <c r="AO36" s="80"/>
      <c r="AP36" s="80"/>
      <c r="AQ36" s="80"/>
      <c r="AR36" s="80"/>
      <c r="AS36" s="80"/>
      <c r="AT36" s="80"/>
      <c r="AU36" s="80"/>
      <c r="AW36" s="57"/>
      <c r="AX36" s="57"/>
      <c r="AY36" s="57"/>
      <c r="AZ36" s="57"/>
      <c r="BA36" s="57"/>
      <c r="BU36" s="69"/>
      <c r="BV36" s="69"/>
      <c r="BW36" s="69"/>
      <c r="BX36" s="69"/>
      <c r="BY36" s="69"/>
      <c r="BZ36" s="69"/>
      <c r="CA36" s="69"/>
      <c r="CB36" s="69"/>
    </row>
    <row r="37" spans="1:80" ht="15" customHeight="1" thickTop="1" thickBot="1" x14ac:dyDescent="0.3">
      <c r="A37" s="87" t="s">
        <v>3</v>
      </c>
      <c r="B37" s="88"/>
      <c r="C37" s="87" t="s">
        <v>15</v>
      </c>
      <c r="D37" s="88"/>
      <c r="E37" s="89"/>
      <c r="F37" s="66"/>
      <c r="G37" s="87" t="s">
        <v>22</v>
      </c>
      <c r="H37" s="88"/>
      <c r="I37" s="89"/>
      <c r="J37" s="66"/>
      <c r="K37" s="87" t="s">
        <v>17</v>
      </c>
      <c r="L37" s="88"/>
      <c r="M37" s="89"/>
      <c r="N37" s="64"/>
      <c r="O37" s="65" t="s">
        <v>20</v>
      </c>
      <c r="P37" s="5"/>
      <c r="Q37" s="80"/>
      <c r="R37" s="80"/>
      <c r="S37" s="80"/>
      <c r="T37" s="80"/>
      <c r="U37" s="80"/>
      <c r="V37" s="80"/>
      <c r="W37" s="80"/>
      <c r="Y37" s="87" t="s">
        <v>3</v>
      </c>
      <c r="Z37" s="88"/>
      <c r="AA37" s="87" t="s">
        <v>15</v>
      </c>
      <c r="AB37" s="88"/>
      <c r="AC37" s="89"/>
      <c r="AD37" s="66"/>
      <c r="AE37" s="87" t="s">
        <v>22</v>
      </c>
      <c r="AF37" s="88"/>
      <c r="AG37" s="89"/>
      <c r="AH37" s="66"/>
      <c r="AI37" s="87" t="s">
        <v>17</v>
      </c>
      <c r="AJ37" s="88"/>
      <c r="AK37" s="89"/>
      <c r="AL37" s="64"/>
      <c r="AM37" s="65" t="s">
        <v>20</v>
      </c>
      <c r="AN37" s="5"/>
      <c r="AO37" s="80"/>
      <c r="AP37" s="80"/>
      <c r="AQ37" s="80"/>
      <c r="AR37" s="80"/>
      <c r="AS37" s="80"/>
      <c r="AT37" s="80"/>
      <c r="AU37" s="80"/>
      <c r="AW37" s="57"/>
      <c r="AX37" s="57"/>
      <c r="AY37" s="57"/>
      <c r="AZ37" s="57"/>
      <c r="BA37" s="57"/>
      <c r="BU37" s="69"/>
      <c r="BV37" s="69"/>
      <c r="BW37" s="69"/>
      <c r="BX37" s="69"/>
      <c r="BY37" s="69"/>
      <c r="BZ37" s="69"/>
      <c r="CA37" s="69"/>
      <c r="CB37" s="69"/>
    </row>
    <row r="38" spans="1:80" ht="15" customHeight="1" thickTop="1" thickBot="1" x14ac:dyDescent="0.35">
      <c r="A38" s="62" t="s">
        <v>4</v>
      </c>
      <c r="B38" s="4" t="s">
        <v>16</v>
      </c>
      <c r="C38" s="62" t="s">
        <v>4</v>
      </c>
      <c r="D38" s="4" t="s">
        <v>5</v>
      </c>
      <c r="E38" s="4" t="s">
        <v>16</v>
      </c>
      <c r="F38" s="4" t="s">
        <v>5</v>
      </c>
      <c r="G38" s="62" t="s">
        <v>4</v>
      </c>
      <c r="H38" s="4" t="s">
        <v>5</v>
      </c>
      <c r="I38" s="4" t="s">
        <v>16</v>
      </c>
      <c r="J38" s="4" t="s">
        <v>5</v>
      </c>
      <c r="K38" s="4" t="s">
        <v>4</v>
      </c>
      <c r="L38" s="4" t="s">
        <v>5</v>
      </c>
      <c r="M38" s="4" t="s">
        <v>16</v>
      </c>
      <c r="N38" s="4" t="s">
        <v>5</v>
      </c>
      <c r="O38" s="4" t="s">
        <v>16</v>
      </c>
      <c r="P38" s="5"/>
      <c r="Q38" s="80"/>
      <c r="R38" s="80"/>
      <c r="S38" s="80"/>
      <c r="T38" s="80"/>
      <c r="U38" s="80"/>
      <c r="V38" s="80"/>
      <c r="W38" s="80"/>
      <c r="Y38" s="62" t="s">
        <v>4</v>
      </c>
      <c r="Z38" s="4" t="s">
        <v>16</v>
      </c>
      <c r="AA38" s="62" t="s">
        <v>4</v>
      </c>
      <c r="AB38" s="4" t="s">
        <v>5</v>
      </c>
      <c r="AC38" s="4" t="s">
        <v>16</v>
      </c>
      <c r="AD38" s="4" t="s">
        <v>5</v>
      </c>
      <c r="AE38" s="62" t="s">
        <v>4</v>
      </c>
      <c r="AF38" s="4" t="s">
        <v>5</v>
      </c>
      <c r="AG38" s="4" t="s">
        <v>16</v>
      </c>
      <c r="AH38" s="4" t="s">
        <v>5</v>
      </c>
      <c r="AI38" s="4" t="s">
        <v>4</v>
      </c>
      <c r="AJ38" s="4" t="s">
        <v>5</v>
      </c>
      <c r="AK38" s="4" t="s">
        <v>16</v>
      </c>
      <c r="AL38" s="4" t="s">
        <v>5</v>
      </c>
      <c r="AM38" s="4" t="s">
        <v>16</v>
      </c>
      <c r="AN38" s="5"/>
      <c r="AO38" s="80"/>
      <c r="AP38" s="80"/>
      <c r="AQ38" s="80"/>
      <c r="AR38" s="80"/>
      <c r="AS38" s="80"/>
      <c r="AT38" s="80"/>
      <c r="AU38" s="80"/>
      <c r="AW38" s="55"/>
      <c r="AX38" s="55" t="s">
        <v>41</v>
      </c>
      <c r="AY38" s="55" t="s">
        <v>42</v>
      </c>
      <c r="AZ38" s="55" t="s">
        <v>40</v>
      </c>
      <c r="BA38" s="55" t="s">
        <v>40</v>
      </c>
      <c r="BU38" s="69"/>
      <c r="BV38" s="69"/>
      <c r="BW38" s="69"/>
      <c r="BX38" s="69"/>
      <c r="BY38" s="69"/>
      <c r="BZ38" s="69"/>
      <c r="CA38" s="69"/>
      <c r="CB38" s="69"/>
    </row>
    <row r="39" spans="1:80" ht="15" customHeight="1" thickTop="1" thickBot="1" x14ac:dyDescent="0.35">
      <c r="A39" s="62" t="s">
        <v>1</v>
      </c>
      <c r="B39" s="62">
        <f>B40*P39</f>
        <v>0</v>
      </c>
      <c r="C39" s="62" t="s">
        <v>1</v>
      </c>
      <c r="D39" s="62"/>
      <c r="E39" s="62">
        <f>E40*P39</f>
        <v>0</v>
      </c>
      <c r="F39" s="62"/>
      <c r="G39" s="62" t="s">
        <v>1</v>
      </c>
      <c r="H39" s="62"/>
      <c r="I39" s="62">
        <f>I40*P39</f>
        <v>0</v>
      </c>
      <c r="J39" s="62"/>
      <c r="K39" s="62" t="s">
        <v>1</v>
      </c>
      <c r="L39" s="62"/>
      <c r="M39" s="63">
        <f>M40*P39</f>
        <v>0</v>
      </c>
      <c r="N39" s="63"/>
      <c r="O39" s="63"/>
      <c r="P39" s="6">
        <v>1.1000000000000001</v>
      </c>
      <c r="Q39" s="82"/>
      <c r="R39" s="81"/>
      <c r="S39" s="81"/>
      <c r="T39" s="81"/>
      <c r="U39" s="81"/>
      <c r="V39" s="81"/>
      <c r="W39" s="81"/>
      <c r="Y39" s="62" t="s">
        <v>1</v>
      </c>
      <c r="Z39" s="62">
        <f>Z40*AN39</f>
        <v>0</v>
      </c>
      <c r="AA39" s="62" t="s">
        <v>1</v>
      </c>
      <c r="AB39" s="62"/>
      <c r="AC39" s="62">
        <f>AC40*AN39</f>
        <v>0</v>
      </c>
      <c r="AD39" s="62"/>
      <c r="AE39" s="62" t="s">
        <v>1</v>
      </c>
      <c r="AF39" s="62"/>
      <c r="AG39" s="62">
        <f>AG40*AN39</f>
        <v>0</v>
      </c>
      <c r="AH39" s="62"/>
      <c r="AI39" s="62" t="s">
        <v>1</v>
      </c>
      <c r="AJ39" s="62"/>
      <c r="AK39" s="63">
        <f>AK40*AN39</f>
        <v>0</v>
      </c>
      <c r="AL39" s="63"/>
      <c r="AM39" s="63"/>
      <c r="AN39" s="6">
        <v>1.1000000000000001</v>
      </c>
      <c r="AO39" s="82"/>
      <c r="AP39" s="81"/>
      <c r="AQ39" s="81"/>
      <c r="AR39" s="81"/>
      <c r="AS39" s="81"/>
      <c r="AT39" s="81"/>
      <c r="AU39" s="81"/>
      <c r="AW39" s="55" t="s">
        <v>15</v>
      </c>
      <c r="AX39" s="71"/>
      <c r="AY39" s="71" t="e">
        <f>SUM(R:R,AP:AP,#REF!,#REF!,#REF!,#REF!)</f>
        <v>#REF!</v>
      </c>
      <c r="AZ39" s="71"/>
      <c r="BA39" s="71"/>
      <c r="BU39" s="69"/>
      <c r="BV39" s="69"/>
      <c r="BW39" s="69"/>
      <c r="BX39" s="69"/>
      <c r="BY39" s="69"/>
      <c r="BZ39" s="69"/>
      <c r="CA39" s="69"/>
      <c r="CB39" s="69"/>
    </row>
    <row r="40" spans="1:80" ht="15" customHeight="1" thickTop="1" thickBot="1" x14ac:dyDescent="0.35">
      <c r="A40" s="6">
        <f>SUM(A41:A50)</f>
        <v>0</v>
      </c>
      <c r="B40" s="6">
        <f>SUM(B41:B50)</f>
        <v>0</v>
      </c>
      <c r="C40" s="6">
        <f>SUM(C41:C50)</f>
        <v>0</v>
      </c>
      <c r="D40" s="6"/>
      <c r="E40" s="6">
        <f>SUM(E41:E50)</f>
        <v>0</v>
      </c>
      <c r="F40" s="6"/>
      <c r="G40" s="6">
        <f>SUM(G41:G50)</f>
        <v>778</v>
      </c>
      <c r="H40" s="6"/>
      <c r="I40" s="6">
        <f>SUM(I41:I50)</f>
        <v>0</v>
      </c>
      <c r="J40" s="6"/>
      <c r="K40" s="6">
        <f>SUM(K41:K50)</f>
        <v>0</v>
      </c>
      <c r="L40" s="6"/>
      <c r="M40" s="6">
        <f>SUM(M41:M50)</f>
        <v>0</v>
      </c>
      <c r="N40" s="6"/>
      <c r="O40" s="6">
        <f>SUM(O41:O50)</f>
        <v>0</v>
      </c>
      <c r="P40" s="62"/>
      <c r="Q40" s="82">
        <f>SUM(E40,I40,M40,O40)</f>
        <v>0</v>
      </c>
      <c r="R40" s="82">
        <f>SUM(C40,E39)</f>
        <v>0</v>
      </c>
      <c r="S40" s="82">
        <f>SUM(G40,I39)</f>
        <v>778</v>
      </c>
      <c r="T40" s="84">
        <f>SUM(K40,M39)</f>
        <v>0</v>
      </c>
      <c r="U40" s="84">
        <f>SUM(C40,G40,K40)</f>
        <v>778</v>
      </c>
      <c r="V40" s="84">
        <f>SUM(A40)</f>
        <v>0</v>
      </c>
      <c r="W40" s="84">
        <f>SUM(C40,E39,G40,I39,K40,M39,O40)</f>
        <v>778</v>
      </c>
      <c r="Y40" s="6">
        <f>SUM(Y41:Y50)</f>
        <v>0</v>
      </c>
      <c r="Z40" s="6">
        <f>SUM(Z41:Z50)</f>
        <v>0</v>
      </c>
      <c r="AA40" s="6">
        <f>SUM(AA41:AA50)</f>
        <v>0</v>
      </c>
      <c r="AB40" s="6"/>
      <c r="AC40" s="6">
        <f>SUM(AC41:AC50)</f>
        <v>0</v>
      </c>
      <c r="AD40" s="6"/>
      <c r="AE40" s="6">
        <f>SUM(AE41:AE50)</f>
        <v>0</v>
      </c>
      <c r="AF40" s="6"/>
      <c r="AG40" s="6">
        <f>SUM(AG41:AG50)</f>
        <v>0</v>
      </c>
      <c r="AH40" s="6"/>
      <c r="AI40" s="6">
        <f>SUM(AI41:AI50)</f>
        <v>0</v>
      </c>
      <c r="AJ40" s="6"/>
      <c r="AK40" s="6">
        <f>SUM(AK41:AK50)</f>
        <v>0</v>
      </c>
      <c r="AL40" s="6"/>
      <c r="AM40" s="6">
        <f>SUM(AM41:AM50)</f>
        <v>0</v>
      </c>
      <c r="AN40" s="62"/>
      <c r="AO40" s="82">
        <f>SUM(AC40,AG40,AK40,AM40)</f>
        <v>0</v>
      </c>
      <c r="AP40" s="82">
        <f>SUM(AA40,AC39)</f>
        <v>0</v>
      </c>
      <c r="AQ40" s="82">
        <f>SUM(AE40,AG39)</f>
        <v>0</v>
      </c>
      <c r="AR40" s="84">
        <f>SUM(AI40,AK39)</f>
        <v>0</v>
      </c>
      <c r="AS40" s="84">
        <f>SUM(AA40,AE40,AI40)</f>
        <v>0</v>
      </c>
      <c r="AT40" s="84">
        <f>SUM(Y40)</f>
        <v>0</v>
      </c>
      <c r="AU40" s="84">
        <f>SUM(AA40,AC39,AE40,AG39,AI40,AK39,AM40)</f>
        <v>0</v>
      </c>
      <c r="AW40" s="55" t="s">
        <v>117</v>
      </c>
      <c r="AX40" s="71"/>
      <c r="AY40" s="71">
        <f>SUM(S:S,AQ:AQ)</f>
        <v>3581</v>
      </c>
      <c r="AZ40" s="71"/>
      <c r="BA40" s="71"/>
      <c r="BU40" s="69"/>
      <c r="BV40" s="69"/>
      <c r="BW40" s="69"/>
      <c r="BX40" s="69"/>
      <c r="BY40" s="69"/>
      <c r="BZ40" s="69"/>
      <c r="CA40" s="69"/>
      <c r="CB40" s="69"/>
    </row>
    <row r="41" spans="1:80" ht="15" customHeight="1" thickTop="1" thickBot="1" x14ac:dyDescent="0.35">
      <c r="A41" s="61" t="str">
        <f>IFERROR(INDEX($BY$1:$BY$84,_xlfn.AGGREGATE(15,6,ROW($BY$1:$BY$84)/(ISNUMBER(SEARCH(M36,$BZ$1:$BZ$84))),ROW($BY$1))),"")</f>
        <v/>
      </c>
      <c r="B41" s="61" t="str">
        <f>IFERROR(INDEX($CA$1:$CA$84,_xlfn.AGGREGATE(15,6,ROW($CA$1:$CA$84)/(ISNUMBER(SEARCH(M36,$CB$1:$CB$84))),ROW($CA$1))),"")</f>
        <v/>
      </c>
      <c r="C41" s="61" t="str">
        <f>IFERROR(INDEX($BU$1:$BU$84,_xlfn.AGGREGATE(15,6,ROW($BU$1:$BU$84)/((ISNUMBER(SEARCH(M36,$BV$1:$BV$84)))*(ISNUMBER(SEARCH("ТМЦ",$BV$1:$BV$84)))),ROW($BU$1))),"")</f>
        <v/>
      </c>
      <c r="D41" s="61" t="str">
        <f>IFERROR(INDEX($BV$1:$BV$84,_xlfn.AGGREGATE(15,6,ROW($BV$1:$BV$84)/((ISNUMBER(SEARCH(M36,$BV$1:$BV$84)))*(ISNUMBER(SEARCH("ТМЦ",$BV$1:$BV$84)))),ROW($BU$1))),"")</f>
        <v/>
      </c>
      <c r="E41" s="61" t="str">
        <f>IFERROR(INDEX($BW$1:$BW$84,_xlfn.AGGREGATE(15,6,ROW($BW$1:$BW$84)/((ISNUMBER(SEARCH(M36,$BX$1:$BX$84)))*(ISNUMBER(SEARCH("ТМЦ",$BX$1:$BX$84)))),ROW($BW$1))),"")</f>
        <v/>
      </c>
      <c r="F41" s="61" t="str">
        <f>IFERROR(INDEX($BX$1:$BX$84,_xlfn.AGGREGATE(15,6,ROW($BX$1:$BX$84)/((ISNUMBER(SEARCH(M36,$BX$1:$BX$84)))*(ISNUMBER(SEARCH("ТМЦ",$BX$1:$BX$84)))),ROW($BW$1))),"")</f>
        <v/>
      </c>
      <c r="G41" s="61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$1))),"")</f>
        <v>778</v>
      </c>
      <c r="H41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$1))),"")</f>
        <v>СМР0216 экскав</v>
      </c>
      <c r="I41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$1))),"")</f>
        <v/>
      </c>
      <c r="J41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$1))),"")</f>
        <v/>
      </c>
      <c r="K41" s="61" t="str">
        <f>IFERROR(INDEX($BU$1:$BU$84,_xlfn.AGGREGATE(15,6,ROW($BU$1:$BU$84)/((ISNUMBER(SEARCH(M36,$BV$1:$BV$84)))*(ISNUMBER(SEARCH("подряд",$BV$1:$BV$84)))),ROW($BU$1))),"")</f>
        <v/>
      </c>
      <c r="L41" s="61" t="str">
        <f>IFERROR(INDEX($BV$1:$BV$84,_xlfn.AGGREGATE(15,6,ROW($BV$1:$BV$84)/((ISNUMBER(SEARCH(M36,$BV$1:$BV$84)))*(ISNUMBER(SEARCH("подряд",$BV$1:$BV$84)))),ROW($BU$1))),"")</f>
        <v/>
      </c>
      <c r="M41" s="61" t="str">
        <f>IFERROR(INDEX($BW$1:$BW$84,_xlfn.AGGREGATE(15,6,ROW($BW$1:$BW$84)/((ISNUMBER(SEARCH(M36,$BX$1:$BX$84)))*(ISNUMBER(SEARCH("подряд",$BX$1:$BX$84)))),ROW($BW$1))),"")</f>
        <v/>
      </c>
      <c r="N41" s="56" t="str">
        <f>IFERROR(INDEX($BV$1:$BV$84,_xlfn.AGGREGATE(15,6,ROW($BV$1:$BV$84)/((ISNUMBER(SEARCH(M36,$BV$1:$BV$84)))*(ISNUMBER(SEARCH("подряд",$BV$1:$BV$84)))),ROW($BU$1))),"")</f>
        <v/>
      </c>
      <c r="O41" s="61" t="str">
        <f>IFERROR(INDEX($BW$1:$BW$84,_xlfn.AGGREGATE(15,6,ROW($BW$1:$BW$84)/((ISNUMBER(SEARCH(M36,$BX$1:$BX$84)))*(ISNUMBER(SEARCH("благ",$BX$1:$BX$84)))),ROW($BW$1))),"")</f>
        <v/>
      </c>
      <c r="P41" s="61" t="str">
        <f>IFERROR(INDEX($BX$1:$BX$84,_xlfn.AGGREGATE(15,6,ROW($BX$1:$BX$84)/((ISNUMBER(SEARCH(M36,$BX$1:$BX$84)))*(ISNUMBER(SEARCH("благ",$BX$1:$BX$84)))),ROW($BW$1))),"")</f>
        <v/>
      </c>
      <c r="Q41" s="83"/>
      <c r="R41" s="83"/>
      <c r="S41" s="83"/>
      <c r="T41" s="83"/>
      <c r="U41" s="83"/>
      <c r="V41" s="83"/>
      <c r="W41" s="83"/>
      <c r="Y41" s="61" t="str">
        <f>IFERROR(INDEX($BY$1:$BY$84,_xlfn.AGGREGATE(15,6,ROW($BY$1:$BY$84)/(ISNUMBER(SEARCH(AK36,$BZ$1:$BZ$84))),ROW($BY$1))),"")</f>
        <v/>
      </c>
      <c r="Z41" s="61" t="str">
        <f>IFERROR(INDEX($CA$1:$CA$84,_xlfn.AGGREGATE(15,6,ROW($CA$1:$CA$84)/(ISNUMBER(SEARCH(AK36,$CB$1:$CB$84))),ROW($CA$1))),"")</f>
        <v/>
      </c>
      <c r="AA41" s="61" t="str">
        <f>IFERROR(INDEX($BU$1:$BU$84,_xlfn.AGGREGATE(15,6,ROW($BU$1:$BU$84)/((ISNUMBER(SEARCH(AK36,$BV$1:$BV$84)))*(ISNUMBER(SEARCH("ТМЦ",$BV$1:$BV$84)))),ROW($BU$1))),"")</f>
        <v/>
      </c>
      <c r="AB41" s="61" t="str">
        <f>IFERROR(INDEX($BV$1:$BV$84,_xlfn.AGGREGATE(15,6,ROW($BV$1:$BV$84)/((ISNUMBER(SEARCH(AK36,$BV$1:$BV$84)))*(ISNUMBER(SEARCH("ТМЦ",$BV$1:$BV$84)))),ROW($BU$1))),"")</f>
        <v/>
      </c>
      <c r="AC41" s="61" t="str">
        <f>IFERROR(INDEX($BW$1:$BW$84,_xlfn.AGGREGATE(15,6,ROW($BW$1:$BW$84)/((ISNUMBER(SEARCH(AK36,$BX$1:$BX$84)))*(ISNUMBER(SEARCH("ТМЦ",$BX$1:$BX$84)))),ROW($BW$1))),"")</f>
        <v/>
      </c>
      <c r="AD41" s="61" t="str">
        <f>IFERROR(INDEX($BX$1:$BX$84,_xlfn.AGGREGATE(15,6,ROW($BX$1:$BX$84)/((ISNUMBER(SEARCH(AK36,$BX$1:$BX$84)))*(ISNUMBER(SEARCH("ТМЦ",$BX$1:$BX$84)))),ROW($BW$1))),"")</f>
        <v/>
      </c>
      <c r="AE41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$1))),"")</f>
        <v/>
      </c>
      <c r="AF41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$1))),"")</f>
        <v/>
      </c>
      <c r="AG41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$1))),"")</f>
        <v/>
      </c>
      <c r="AH41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$1))),"")</f>
        <v/>
      </c>
      <c r="AI41" s="61" t="str">
        <f>IFERROR(INDEX($BU$1:$BU$84,_xlfn.AGGREGATE(15,6,ROW($BU$1:$BU$84)/((ISNUMBER(SEARCH(AK36,$BV$1:$BV$84)))*(ISNUMBER(SEARCH("подряд",$BV$1:$BV$84)))),ROW($BU$1))),"")</f>
        <v/>
      </c>
      <c r="AJ41" s="61" t="str">
        <f>IFERROR(INDEX($BV$1:$BV$84,_xlfn.AGGREGATE(15,6,ROW($BV$1:$BV$84)/((ISNUMBER(SEARCH(AK36,$BV$1:$BV$84)))*(ISNUMBER(SEARCH("подряд",$BV$1:$BV$84)))),ROW($BU$1))),"")</f>
        <v/>
      </c>
      <c r="AK41" s="61" t="str">
        <f>IFERROR(INDEX($BW$1:$BW$84,_xlfn.AGGREGATE(15,6,ROW($BW$1:$BW$84)/((ISNUMBER(SEARCH(AK36,$BX$1:$BX$84)))*(ISNUMBER(SEARCH("подряд",$BX$1:$BX$84)))),ROW($BW$1))),"")</f>
        <v/>
      </c>
      <c r="AL41" s="56" t="str">
        <f>IFERROR(INDEX($BV$1:$BV$84,_xlfn.AGGREGATE(15,6,ROW($BV$1:$BV$84)/((ISNUMBER(SEARCH(AK36,$BV$1:$BV$84)))*(ISNUMBER(SEARCH("подряд",$BV$1:$BV$84)))),ROW($BU$1))),"")</f>
        <v/>
      </c>
      <c r="AM41" s="61" t="str">
        <f>IFERROR(INDEX($BW$1:$BW$84,_xlfn.AGGREGATE(15,6,ROW($BW$1:$BW$84)/((ISNUMBER(SEARCH(AK36,$BX$1:$BX$84)))*(ISNUMBER(SEARCH("благ",$BX$1:$BX$84)))),ROW($BW$1))),"")</f>
        <v/>
      </c>
      <c r="AN41" s="61" t="str">
        <f>IFERROR(INDEX($BX$1:$BX$84,_xlfn.AGGREGATE(15,6,ROW($BX$1:$BX$84)/((ISNUMBER(SEARCH(AK36,$BX$1:$BX$84)))*(ISNUMBER(SEARCH("благ",$BX$1:$BX$84)))),ROW($BW$1))),"")</f>
        <v/>
      </c>
      <c r="AO41" s="83"/>
      <c r="AP41" s="83"/>
      <c r="AQ41" s="83"/>
      <c r="AR41" s="83"/>
      <c r="AS41" s="83"/>
      <c r="AT41" s="83"/>
      <c r="AU41" s="83"/>
      <c r="AW41" s="55" t="s">
        <v>118</v>
      </c>
      <c r="AX41" s="71"/>
      <c r="AY41" s="72">
        <f>SUM(T:T,AR:AR)</f>
        <v>0</v>
      </c>
      <c r="AZ41" s="71"/>
      <c r="BA41" s="71"/>
      <c r="BU41" s="69"/>
      <c r="BV41" s="69"/>
      <c r="BW41" s="69"/>
      <c r="BX41" s="69"/>
      <c r="BY41" s="69"/>
      <c r="BZ41" s="69"/>
      <c r="CA41" s="69"/>
      <c r="CB41" s="69"/>
    </row>
    <row r="42" spans="1:80" ht="15" customHeight="1" thickTop="1" thickBot="1" x14ac:dyDescent="0.35">
      <c r="A42" s="61" t="str">
        <f>IFERROR(INDEX($BY$1:$BY$84,_xlfn.AGGREGATE(15,6,ROW($BY$1:$BY$84)/(ISNUMBER(SEARCH(M36,$BZ$1:$BZ$84))),ROW($BY$2))),"")</f>
        <v/>
      </c>
      <c r="B42" s="61" t="str">
        <f>IFERROR(INDEX($CA$1:$CA$84,_xlfn.AGGREGATE(15,6,ROW($CA$1:$CA$84)/(ISNUMBER(SEARCH(M36,$CB$1:$CB$84))),ROW($CA$2))),"")</f>
        <v/>
      </c>
      <c r="C42" s="61" t="str">
        <f>IFERROR(INDEX($BU$1:$BU$84,_xlfn.AGGREGATE(15,6,ROW($BU$1:$BU$84)/((ISNUMBER(SEARCH(M36,$BV$1:$BV$84)))*(ISNUMBER(SEARCH("ТМЦ",$BV$1:$BV$84)))),ROW($BU$2))),"")</f>
        <v/>
      </c>
      <c r="D42" s="61" t="str">
        <f>IFERROR(INDEX($BV$1:$BV$84,_xlfn.AGGREGATE(15,6,ROW($BV$1:$BV$84)/((ISNUMBER(SEARCH(M36,$BV$1:$BV$84)))*(ISNUMBER(SEARCH("ТМЦ",$BV$1:$BV$84)))),ROW($BU$2))),"")</f>
        <v/>
      </c>
      <c r="E42" s="61" t="str">
        <f>IFERROR(INDEX($BW$1:$BW$84,_xlfn.AGGREGATE(15,6,ROW($BW$1:$BW$84)/((ISNUMBER(SEARCH(M36,$BX$1:$BX$84)))*(ISNUMBER(SEARCH("ТМЦ",$BX$1:$BX$84)))),ROW($BW$2))),"")</f>
        <v/>
      </c>
      <c r="F42" s="61" t="str">
        <f>IFERROR(INDEX($BX$1:$BX$84,_xlfn.AGGREGATE(15,6,ROW($BX$1:$BX$84)/((ISNUMBER(SEARCH(M36,$BX$1:$BX$84)))*(ISNUMBER(SEARCH("ТМЦ",$BX$1:$BX$84)))),ROW($BW$2))),"")</f>
        <v/>
      </c>
      <c r="G42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$2))),"")</f>
        <v/>
      </c>
      <c r="H42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$2))),"")</f>
        <v/>
      </c>
      <c r="I42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$2))),"")</f>
        <v/>
      </c>
      <c r="J42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$2))),"")</f>
        <v/>
      </c>
      <c r="K42" s="61" t="str">
        <f>IFERROR(INDEX($BU$1:$BU$84,_xlfn.AGGREGATE(15,6,ROW($BU$1:$BU$84)/((ISNUMBER(SEARCH(M36,$BV$1:$BV$84)))*(ISNUMBER(SEARCH("подряд",$BV$1:$BV$84)))),ROW($BU$2))),"")</f>
        <v/>
      </c>
      <c r="L42" s="61" t="str">
        <f>IFERROR(INDEX($BV$1:$BV$84,_xlfn.AGGREGATE(15,6,ROW($BV$1:$BV$84)/((ISNUMBER(SEARCH(M36,$BV$1:$BV$84)))*(ISNUMBER(SEARCH("подряд",$BV$1:$BV$84)))),ROW($BU$2))),"")</f>
        <v/>
      </c>
      <c r="M42" s="61" t="str">
        <f>IFERROR(INDEX($BW$1:$BW$84,_xlfn.AGGREGATE(15,6,ROW($BW$1:$BW$84)/((ISNUMBER(SEARCH(M36,$BX$1:$BX$84)))*(ISNUMBER(SEARCH("подряд",$BX$1:$BX$84)))),ROW($BW$2))),"")</f>
        <v/>
      </c>
      <c r="N42" s="56" t="str">
        <f>IFERROR(INDEX($BV$1:$BV$84,_xlfn.AGGREGATE(15,6,ROW($BV$1:$BV$84)/((ISNUMBER(SEARCH(M36,$BV$1:$BV$84)))*(ISNUMBER(SEARCH("подряд",$BV$1:$BV$84)))),ROW($BU$2))),"")</f>
        <v/>
      </c>
      <c r="O42" s="61" t="str">
        <f>IFERROR(INDEX($BW$1:$BW$84,_xlfn.AGGREGATE(15,6,ROW($BW$1:$BW$84)/((ISNUMBER(SEARCH(M36,$BX$1:$BX$84)))*(ISNUMBER(SEARCH("благ",$BX$1:$BX$84)))),ROW($BW$2))),"")</f>
        <v/>
      </c>
      <c r="P42" s="61" t="str">
        <f>IFERROR(INDEX($BX$1:$BX$84,_xlfn.AGGREGATE(15,6,ROW($BX$1:$BX$84)/((ISNUMBER(SEARCH(M36,$BX$1:$BX$84)))*(ISNUMBER(SEARCH("благ",$BX$1:$BX$84)))),ROW($BW$2))),"")</f>
        <v/>
      </c>
      <c r="Q42" s="83"/>
      <c r="R42" s="83"/>
      <c r="S42" s="83"/>
      <c r="T42" s="83"/>
      <c r="U42" s="83"/>
      <c r="V42" s="83"/>
      <c r="W42" s="83"/>
      <c r="Y42" s="61" t="str">
        <f>IFERROR(INDEX($BY$1:$BY$84,_xlfn.AGGREGATE(15,6,ROW($BY$1:$BY$84)/(ISNUMBER(SEARCH(AK36,$BZ$1:$BZ$84))),ROW($BY$2))),"")</f>
        <v/>
      </c>
      <c r="Z42" s="61" t="str">
        <f>IFERROR(INDEX($CA$1:$CA$84,_xlfn.AGGREGATE(15,6,ROW($CA$1:$CA$84)/(ISNUMBER(SEARCH(AK36,$CB$1:$CB$84))),ROW($CA$2))),"")</f>
        <v/>
      </c>
      <c r="AA42" s="61" t="str">
        <f>IFERROR(INDEX($BU$1:$BU$84,_xlfn.AGGREGATE(15,6,ROW($BU$1:$BU$84)/((ISNUMBER(SEARCH(AK36,$BV$1:$BV$84)))*(ISNUMBER(SEARCH("ТМЦ",$BV$1:$BV$84)))),ROW($BU$2))),"")</f>
        <v/>
      </c>
      <c r="AB42" s="61" t="str">
        <f>IFERROR(INDEX($BV$1:$BV$84,_xlfn.AGGREGATE(15,6,ROW($BV$1:$BV$84)/((ISNUMBER(SEARCH(AK36,$BV$1:$BV$84)))*(ISNUMBER(SEARCH("ТМЦ",$BV$1:$BV$84)))),ROW($BU$2))),"")</f>
        <v/>
      </c>
      <c r="AC42" s="61" t="str">
        <f>IFERROR(INDEX($BW$1:$BW$84,_xlfn.AGGREGATE(15,6,ROW($BW$1:$BW$84)/((ISNUMBER(SEARCH(AK36,$BX$1:$BX$84)))*(ISNUMBER(SEARCH("ТМЦ",$BX$1:$BX$84)))),ROW($BW$2))),"")</f>
        <v/>
      </c>
      <c r="AD42" s="61" t="str">
        <f>IFERROR(INDEX($BX$1:$BX$84,_xlfn.AGGREGATE(15,6,ROW($BX$1:$BX$84)/((ISNUMBER(SEARCH(AK36,$BX$1:$BX$84)))*(ISNUMBER(SEARCH("ТМЦ",$BX$1:$BX$84)))),ROW($BW$2))),"")</f>
        <v/>
      </c>
      <c r="AE42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$2))),"")</f>
        <v/>
      </c>
      <c r="AF42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$2))),"")</f>
        <v/>
      </c>
      <c r="AG42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$2))),"")</f>
        <v/>
      </c>
      <c r="AH42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$2))),"")</f>
        <v/>
      </c>
      <c r="AI42" s="61" t="str">
        <f>IFERROR(INDEX($BU$1:$BU$84,_xlfn.AGGREGATE(15,6,ROW($BU$1:$BU$84)/((ISNUMBER(SEARCH(AK36,$BV$1:$BV$84)))*(ISNUMBER(SEARCH("подряд",$BV$1:$BV$84)))),ROW($BU$2))),"")</f>
        <v/>
      </c>
      <c r="AJ42" s="61" t="str">
        <f>IFERROR(INDEX($BV$1:$BV$84,_xlfn.AGGREGATE(15,6,ROW($BV$1:$BV$84)/((ISNUMBER(SEARCH(AK36,$BV$1:$BV$84)))*(ISNUMBER(SEARCH("подряд",$BV$1:$BV$84)))),ROW($BU$2))),"")</f>
        <v/>
      </c>
      <c r="AK42" s="61" t="str">
        <f>IFERROR(INDEX($BW$1:$BW$84,_xlfn.AGGREGATE(15,6,ROW($BW$1:$BW$84)/((ISNUMBER(SEARCH(AK36,$BX$1:$BX$84)))*(ISNUMBER(SEARCH("подряд",$BX$1:$BX$84)))),ROW($BW$2))),"")</f>
        <v/>
      </c>
      <c r="AL42" s="56" t="str">
        <f>IFERROR(INDEX($BV$1:$BV$84,_xlfn.AGGREGATE(15,6,ROW($BV$1:$BV$84)/((ISNUMBER(SEARCH(AK36,$BV$1:$BV$84)))*(ISNUMBER(SEARCH("подряд",$BV$1:$BV$84)))),ROW($BU$2))),"")</f>
        <v/>
      </c>
      <c r="AM42" s="61" t="str">
        <f>IFERROR(INDEX($BW$1:$BW$84,_xlfn.AGGREGATE(15,6,ROW($BW$1:$BW$84)/((ISNUMBER(SEARCH(AK36,$BX$1:$BX$84)))*(ISNUMBER(SEARCH("благ",$BX$1:$BX$84)))),ROW($BW$2))),"")</f>
        <v/>
      </c>
      <c r="AN42" s="61" t="str">
        <f>IFERROR(INDEX($BX$1:$BX$84,_xlfn.AGGREGATE(15,6,ROW($BX$1:$BX$84)/((ISNUMBER(SEARCH(AK36,$BX$1:$BX$84)))*(ISNUMBER(SEARCH("благ",$BX$1:$BX$84)))),ROW($BW$2))),"")</f>
        <v/>
      </c>
      <c r="AO42" s="83"/>
      <c r="AP42" s="83"/>
      <c r="AQ42" s="83"/>
      <c r="AR42" s="83"/>
      <c r="AS42" s="83"/>
      <c r="AT42" s="83"/>
      <c r="AU42" s="83"/>
      <c r="AW42" s="55" t="s">
        <v>43</v>
      </c>
      <c r="AX42" s="73">
        <v>870909.77</v>
      </c>
      <c r="AY42" s="71"/>
      <c r="AZ42" s="73">
        <f>AX42+AX45</f>
        <v>2217771.5099999998</v>
      </c>
      <c r="BA42" s="74">
        <f>AZ42-AZ43</f>
        <v>0</v>
      </c>
      <c r="BU42" s="69"/>
      <c r="BV42" s="69"/>
      <c r="BW42" s="69"/>
      <c r="BX42" s="69"/>
      <c r="BY42" s="69"/>
      <c r="BZ42" s="69"/>
      <c r="CA42" s="69"/>
      <c r="CB42" s="69"/>
    </row>
    <row r="43" spans="1:80" ht="15" customHeight="1" thickTop="1" thickBot="1" x14ac:dyDescent="0.35">
      <c r="A43" s="61" t="str">
        <f>IFERROR(INDEX($BY$1:$BY$84,_xlfn.AGGREGATE(15,6,ROW($BY$1:$BY$84)/(ISNUMBER(SEARCH(M36,$BZ$1:$BZ$84))),ROW($BY$3))),"")</f>
        <v/>
      </c>
      <c r="B43" s="61" t="str">
        <f>IFERROR(INDEX($CA$1:$CA$84,_xlfn.AGGREGATE(15,6,ROW($CA$1:$CA$84)/(ISNUMBER(SEARCH(M36,$CB$1:$CB$84))),ROW($CA$3))),"")</f>
        <v/>
      </c>
      <c r="C43" s="61" t="str">
        <f>IFERROR(INDEX($BU$1:$BU$84,_xlfn.AGGREGATE(15,6,ROW($BU$1:$BU$84)/((ISNUMBER(SEARCH(M36,$BV$1:$BV$84)))*(ISNUMBER(SEARCH("ТМЦ",$BV$1:$BV$84)))),ROW($BU$3))),"")</f>
        <v/>
      </c>
      <c r="D43" s="61" t="str">
        <f>IFERROR(INDEX($BV$1:$BV$84,_xlfn.AGGREGATE(15,6,ROW($BV$1:$BV$84)/((ISNUMBER(SEARCH(M36,$BV$1:$BV$84)))*(ISNUMBER(SEARCH("ТМЦ",$BV$1:$BV$84)))),ROW($BU$3))),"")</f>
        <v/>
      </c>
      <c r="E43" s="61" t="str">
        <f>IFERROR(INDEX($BW$1:$BW$84,_xlfn.AGGREGATE(15,6,ROW($BW$1:$BW$84)/((ISNUMBER(SEARCH(M36,$BX$1:$BX$84)))*(ISNUMBER(SEARCH("ТМЦ",$BX$1:$BX$84)))),ROW($BW$3))),"")</f>
        <v/>
      </c>
      <c r="F43" s="61" t="str">
        <f>IFERROR(INDEX($BX$1:$BX$84,_xlfn.AGGREGATE(15,6,ROW($BX$1:$BX$84)/((ISNUMBER(SEARCH(M36,$BX$1:$BX$84)))*(ISNUMBER(SEARCH("ТМЦ",$BX$1:$BX$84)))),ROW($BW$3))),"")</f>
        <v/>
      </c>
      <c r="G43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$3))),"")</f>
        <v/>
      </c>
      <c r="H43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$3))),"")</f>
        <v/>
      </c>
      <c r="I43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$3))),"")</f>
        <v/>
      </c>
      <c r="J43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$3))),"")</f>
        <v/>
      </c>
      <c r="K43" s="61" t="str">
        <f>IFERROR(INDEX($BU$1:$BU$84,_xlfn.AGGREGATE(15,6,ROW($BU$1:$BU$84)/((ISNUMBER(SEARCH(M36,$BV$1:$BV$84)))*(ISNUMBER(SEARCH("подряд",$BV$1:$BV$84)))),ROW($BU$3))),"")</f>
        <v/>
      </c>
      <c r="L43" s="61" t="str">
        <f>IFERROR(INDEX($BV$1:$BV$84,_xlfn.AGGREGATE(15,6,ROW($BV$1:$BV$84)/((ISNUMBER(SEARCH(M36,$BV$1:$BV$84)))*(ISNUMBER(SEARCH("подряд",$BV$1:$BV$84)))),ROW($BU$3))),"")</f>
        <v/>
      </c>
      <c r="M43" s="61" t="str">
        <f>IFERROR(INDEX($BW$1:$BW$84,_xlfn.AGGREGATE(15,6,ROW($BW$1:$BW$84)/((ISNUMBER(SEARCH(M36,$BX$1:$BX$84)))*(ISNUMBER(SEARCH("подряд",$BX$1:$BX$84)))),ROW($BW$3))),"")</f>
        <v/>
      </c>
      <c r="N43" s="56" t="str">
        <f>IFERROR(INDEX($BV$1:$BV$84,_xlfn.AGGREGATE(15,6,ROW($BV$1:$BV$84)/((ISNUMBER(SEARCH(M36,$BV$1:$BV$84)))*(ISNUMBER(SEARCH("подряд",$BV$1:$BV$84)))),ROW($BU$3))),"")</f>
        <v/>
      </c>
      <c r="O43" s="61" t="str">
        <f>IFERROR(INDEX($BW$1:$BW$84,_xlfn.AGGREGATE(15,6,ROW($BW$1:$BW$84)/((ISNUMBER(SEARCH(M36,$BX$1:$BX$84)))*(ISNUMBER(SEARCH("благ",$BX$1:$BX$84)))),ROW($BW$3))),"")</f>
        <v/>
      </c>
      <c r="P43" s="61" t="str">
        <f>IFERROR(INDEX($BX$1:$BX$84,_xlfn.AGGREGATE(15,6,ROW($BX$1:$BX$84)/((ISNUMBER(SEARCH(M36,$BX$1:$BX$84)))*(ISNUMBER(SEARCH("благ",$BX$1:$BX$84)))),ROW($BW$3))),"")</f>
        <v/>
      </c>
      <c r="Q43" s="83"/>
      <c r="R43" s="83"/>
      <c r="S43" s="83"/>
      <c r="T43" s="83"/>
      <c r="U43" s="83"/>
      <c r="V43" s="83"/>
      <c r="W43" s="83"/>
      <c r="Y43" s="61" t="str">
        <f>IFERROR(INDEX($BY$1:$BY$84,_xlfn.AGGREGATE(15,6,ROW($BY$1:$BY$84)/(ISNUMBER(SEARCH(AK36,$BZ$1:$BZ$84))),ROW($BY$3))),"")</f>
        <v/>
      </c>
      <c r="Z43" s="61" t="str">
        <f>IFERROR(INDEX($CA$1:$CA$84,_xlfn.AGGREGATE(15,6,ROW($CA$1:$CA$84)/(ISNUMBER(SEARCH(AK36,$CB$1:$CB$84))),ROW($CA$3))),"")</f>
        <v/>
      </c>
      <c r="AA43" s="61" t="str">
        <f>IFERROR(INDEX($BU$1:$BU$84,_xlfn.AGGREGATE(15,6,ROW($BU$1:$BU$84)/((ISNUMBER(SEARCH(AK36,$BV$1:$BV$84)))*(ISNUMBER(SEARCH("ТМЦ",$BV$1:$BV$84)))),ROW($BU$3))),"")</f>
        <v/>
      </c>
      <c r="AB43" s="61" t="str">
        <f>IFERROR(INDEX($BV$1:$BV$84,_xlfn.AGGREGATE(15,6,ROW($BV$1:$BV$84)/((ISNUMBER(SEARCH(AK36,$BV$1:$BV$84)))*(ISNUMBER(SEARCH("ТМЦ",$BV$1:$BV$84)))),ROW($BU$3))),"")</f>
        <v/>
      </c>
      <c r="AC43" s="61" t="str">
        <f>IFERROR(INDEX($BW$1:$BW$84,_xlfn.AGGREGATE(15,6,ROW($BW$1:$BW$84)/((ISNUMBER(SEARCH(AK36,$BX$1:$BX$84)))*(ISNUMBER(SEARCH("ТМЦ",$BX$1:$BX$84)))),ROW($BW$3))),"")</f>
        <v/>
      </c>
      <c r="AD43" s="61" t="str">
        <f>IFERROR(INDEX($BX$1:$BX$84,_xlfn.AGGREGATE(15,6,ROW($BX$1:$BX$84)/((ISNUMBER(SEARCH(AK36,$BX$1:$BX$84)))*(ISNUMBER(SEARCH("ТМЦ",$BX$1:$BX$84)))),ROW($BW$3))),"")</f>
        <v/>
      </c>
      <c r="AE43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$3))),"")</f>
        <v/>
      </c>
      <c r="AF43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$3))),"")</f>
        <v/>
      </c>
      <c r="AG43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$3))),"")</f>
        <v/>
      </c>
      <c r="AH43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$3))),"")</f>
        <v/>
      </c>
      <c r="AI43" s="61" t="str">
        <f>IFERROR(INDEX($BU$1:$BU$84,_xlfn.AGGREGATE(15,6,ROW($BU$1:$BU$84)/((ISNUMBER(SEARCH(AK36,$BV$1:$BV$84)))*(ISNUMBER(SEARCH("подряд",$BV$1:$BV$84)))),ROW($BU$3))),"")</f>
        <v/>
      </c>
      <c r="AJ43" s="61" t="str">
        <f>IFERROR(INDEX($BV$1:$BV$84,_xlfn.AGGREGATE(15,6,ROW($BV$1:$BV$84)/((ISNUMBER(SEARCH(AK36,$BV$1:$BV$84)))*(ISNUMBER(SEARCH("подряд",$BV$1:$BV$84)))),ROW($BU$3))),"")</f>
        <v/>
      </c>
      <c r="AK43" s="61" t="str">
        <f>IFERROR(INDEX($BW$1:$BW$84,_xlfn.AGGREGATE(15,6,ROW($BW$1:$BW$84)/((ISNUMBER(SEARCH(AK36,$BX$1:$BX$84)))*(ISNUMBER(SEARCH("подряд",$BX$1:$BX$84)))),ROW($BW$3))),"")</f>
        <v/>
      </c>
      <c r="AL43" s="56" t="str">
        <f>IFERROR(INDEX($BV$1:$BV$84,_xlfn.AGGREGATE(15,6,ROW($BV$1:$BV$84)/((ISNUMBER(SEARCH(AK36,$BV$1:$BV$84)))*(ISNUMBER(SEARCH("подряд",$BV$1:$BV$84)))),ROW($BU$3))),"")</f>
        <v/>
      </c>
      <c r="AM43" s="61" t="str">
        <f>IFERROR(INDEX($BW$1:$BW$84,_xlfn.AGGREGATE(15,6,ROW($BW$1:$BW$84)/((ISNUMBER(SEARCH(AK36,$BX$1:$BX$84)))*(ISNUMBER(SEARCH("благ",$BX$1:$BX$84)))),ROW($BW$3))),"")</f>
        <v/>
      </c>
      <c r="AN43" s="61" t="str">
        <f>IFERROR(INDEX($BX$1:$BX$84,_xlfn.AGGREGATE(15,6,ROW($BX$1:$BX$84)/((ISNUMBER(SEARCH(AK36,$BX$1:$BX$84)))*(ISNUMBER(SEARCH("благ",$BX$1:$BX$84)))),ROW($BW$3))),"")</f>
        <v/>
      </c>
      <c r="AO43" s="83"/>
      <c r="AP43" s="83"/>
      <c r="AQ43" s="83"/>
      <c r="AR43" s="83"/>
      <c r="AS43" s="83"/>
      <c r="AT43" s="83"/>
      <c r="AU43" s="83"/>
      <c r="AW43" s="55" t="s">
        <v>44</v>
      </c>
      <c r="AX43" s="73">
        <v>1910721.68</v>
      </c>
      <c r="AY43" s="73" t="e">
        <f>#REF!</f>
        <v>#REF!</v>
      </c>
      <c r="AZ43" s="73">
        <f>AX43+AX44</f>
        <v>2217771.5099999998</v>
      </c>
      <c r="BA43" s="73" t="e">
        <f>AX43-AY43</f>
        <v>#REF!</v>
      </c>
      <c r="BU43" s="69"/>
      <c r="BV43" s="69"/>
      <c r="BW43" s="69"/>
      <c r="BX43" s="69"/>
      <c r="BY43" s="69"/>
      <c r="BZ43" s="69"/>
      <c r="CA43" s="69"/>
      <c r="CB43" s="69"/>
    </row>
    <row r="44" spans="1:80" ht="15" customHeight="1" thickTop="1" thickBot="1" x14ac:dyDescent="0.35">
      <c r="A44" s="61" t="str">
        <f>IFERROR(INDEX($BY$1:$BY$84,_xlfn.AGGREGATE(15,6,ROW($BY$1:$BY$84)/(ISNUMBER(SEARCH(M36,$BZ$1:$BZ$84))),ROW($BY$4))),"")</f>
        <v/>
      </c>
      <c r="B44" s="61" t="str">
        <f>IFERROR(INDEX($CA$1:$CA$84,_xlfn.AGGREGATE(15,6,ROW($CA$1:$CA$84)/(ISNUMBER(SEARCH(M36,$CB$1:$CB$84))),ROW($CA$4))),"")</f>
        <v/>
      </c>
      <c r="C44" s="61" t="str">
        <f>IFERROR(INDEX($BU$1:$BU$84,_xlfn.AGGREGATE(15,6,ROW($BU$1:$BU$84)/((ISNUMBER(SEARCH(M36,$BV$1:$BV$84)))*(ISNUMBER(SEARCH("ТМЦ",$BV$1:$BV$84)))),ROW($BU$4))),"")</f>
        <v/>
      </c>
      <c r="D44" s="61" t="str">
        <f>IFERROR(INDEX($BV$1:$BV$84,_xlfn.AGGREGATE(15,6,ROW($BV$1:$BV$84)/((ISNUMBER(SEARCH(M36,$BV$1:$BV$84)))*(ISNUMBER(SEARCH("ТМЦ",$BV$1:$BV$84)))),ROW($BU$4))),"")</f>
        <v/>
      </c>
      <c r="E44" s="61" t="str">
        <f>IFERROR(INDEX($BW$1:$BW$84,_xlfn.AGGREGATE(15,6,ROW($BW$1:$BW$84)/((ISNUMBER(SEARCH(M36,$BX$1:$BX$84)))*(ISNUMBER(SEARCH("ТМЦ",$BX$1:$BX$84)))),ROW($BW$4))),"")</f>
        <v/>
      </c>
      <c r="F44" s="61" t="str">
        <f>IFERROR(INDEX($BX$1:$BX$84,_xlfn.AGGREGATE(15,6,ROW($BX$1:$BX$84)/((ISNUMBER(SEARCH(M36,$BX$1:$BX$84)))*(ISNUMBER(SEARCH("ТМЦ",$BX$1:$BX$84)))),ROW($BW$4))),"")</f>
        <v/>
      </c>
      <c r="G44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$4))),"")</f>
        <v/>
      </c>
      <c r="H44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$4))),"")</f>
        <v/>
      </c>
      <c r="I44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$4))),"")</f>
        <v/>
      </c>
      <c r="J44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$4))),"")</f>
        <v/>
      </c>
      <c r="K44" s="61" t="str">
        <f>IFERROR(INDEX($BU$1:$BU$84,_xlfn.AGGREGATE(15,6,ROW($BU$1:$BU$84)/((ISNUMBER(SEARCH(M36,$BV$1:$BV$84)))*(ISNUMBER(SEARCH("подряд",$BV$1:$BV$84)))),ROW($BU$4))),"")</f>
        <v/>
      </c>
      <c r="L44" s="61" t="str">
        <f>IFERROR(INDEX($BV$1:$BV$84,_xlfn.AGGREGATE(15,6,ROW($BV$1:$BV$84)/((ISNUMBER(SEARCH(M36,$BV$1:$BV$84)))*(ISNUMBER(SEARCH("подряд",$BV$1:$BV$84)))),ROW($BU$4))),"")</f>
        <v/>
      </c>
      <c r="M44" s="61" t="str">
        <f>IFERROR(INDEX($BW$1:$BW$84,_xlfn.AGGREGATE(15,6,ROW($BW$1:$BW$84)/((ISNUMBER(SEARCH(M36,$BX$1:$BX$84)))*(ISNUMBER(SEARCH("подряд",$BX$1:$BX$84)))),ROW($BW$4))),"")</f>
        <v/>
      </c>
      <c r="N44" s="56" t="str">
        <f>IFERROR(INDEX($BV$1:$BV$84,_xlfn.AGGREGATE(15,6,ROW($BV$1:$BV$84)/((ISNUMBER(SEARCH(M36,$BV$1:$BV$84)))*(ISNUMBER(SEARCH("подряд",$BV$1:$BV$84)))),ROW($BU$4))),"")</f>
        <v/>
      </c>
      <c r="O44" s="61" t="str">
        <f>IFERROR(INDEX($BW$1:$BW$84,_xlfn.AGGREGATE(15,6,ROW($BW$1:$BW$84)/((ISNUMBER(SEARCH(M36,$BX$1:$BX$84)))*(ISNUMBER(SEARCH("благ",$BX$1:$BX$84)))),ROW($BW$4))),"")</f>
        <v/>
      </c>
      <c r="P44" s="61" t="str">
        <f>IFERROR(INDEX($BX$1:$BX$84,_xlfn.AGGREGATE(15,6,ROW($BX$1:$BX$84)/((ISNUMBER(SEARCH(M36,$BX$1:$BX$84)))*(ISNUMBER(SEARCH("благ",$BX$1:$BX$84)))),ROW($BW$4))),"")</f>
        <v/>
      </c>
      <c r="Q44" s="83"/>
      <c r="R44" s="83"/>
      <c r="S44" s="83"/>
      <c r="T44" s="83"/>
      <c r="U44" s="83"/>
      <c r="V44" s="83"/>
      <c r="W44" s="83"/>
      <c r="Y44" s="61" t="str">
        <f>IFERROR(INDEX($BY$1:$BY$84,_xlfn.AGGREGATE(15,6,ROW($BY$1:$BY$84)/(ISNUMBER(SEARCH(AK36,$BZ$1:$BZ$84))),ROW($BY$4))),"")</f>
        <v/>
      </c>
      <c r="Z44" s="61" t="str">
        <f>IFERROR(INDEX($CA$1:$CA$84,_xlfn.AGGREGATE(15,6,ROW($CA$1:$CA$84)/(ISNUMBER(SEARCH(AK36,$CB$1:$CB$84))),ROW($CA$4))),"")</f>
        <v/>
      </c>
      <c r="AA44" s="61" t="str">
        <f>IFERROR(INDEX($BU$1:$BU$84,_xlfn.AGGREGATE(15,6,ROW($BU$1:$BU$84)/((ISNUMBER(SEARCH(AK36,$BV$1:$BV$84)))*(ISNUMBER(SEARCH("ТМЦ",$BV$1:$BV$84)))),ROW($BU$4))),"")</f>
        <v/>
      </c>
      <c r="AB44" s="61" t="str">
        <f>IFERROR(INDEX($BV$1:$BV$84,_xlfn.AGGREGATE(15,6,ROW($BV$1:$BV$84)/((ISNUMBER(SEARCH(AK36,$BV$1:$BV$84)))*(ISNUMBER(SEARCH("ТМЦ",$BV$1:$BV$84)))),ROW($BU$4))),"")</f>
        <v/>
      </c>
      <c r="AC44" s="61" t="str">
        <f>IFERROR(INDEX($BW$1:$BW$84,_xlfn.AGGREGATE(15,6,ROW($BW$1:$BW$84)/((ISNUMBER(SEARCH(AK36,$BX$1:$BX$84)))*(ISNUMBER(SEARCH("ТМЦ",$BX$1:$BX$84)))),ROW($BW$4))),"")</f>
        <v/>
      </c>
      <c r="AD44" s="61" t="str">
        <f>IFERROR(INDEX($BX$1:$BX$84,_xlfn.AGGREGATE(15,6,ROW($BX$1:$BX$84)/((ISNUMBER(SEARCH(AK36,$BX$1:$BX$84)))*(ISNUMBER(SEARCH("ТМЦ",$BX$1:$BX$84)))),ROW($BW$4))),"")</f>
        <v/>
      </c>
      <c r="AE44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$4))),"")</f>
        <v/>
      </c>
      <c r="AF44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$4))),"")</f>
        <v/>
      </c>
      <c r="AG44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$4))),"")</f>
        <v/>
      </c>
      <c r="AH44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$4))),"")</f>
        <v/>
      </c>
      <c r="AI44" s="61" t="str">
        <f>IFERROR(INDEX($BU$1:$BU$84,_xlfn.AGGREGATE(15,6,ROW($BU$1:$BU$84)/((ISNUMBER(SEARCH(AK36,$BV$1:$BV$84)))*(ISNUMBER(SEARCH("подряд",$BV$1:$BV$84)))),ROW($BU$4))),"")</f>
        <v/>
      </c>
      <c r="AJ44" s="61" t="str">
        <f>IFERROR(INDEX($BV$1:$BV$84,_xlfn.AGGREGATE(15,6,ROW($BV$1:$BV$84)/((ISNUMBER(SEARCH(AK36,$BV$1:$BV$84)))*(ISNUMBER(SEARCH("подряд",$BV$1:$BV$84)))),ROW($BU$4))),"")</f>
        <v/>
      </c>
      <c r="AK44" s="61" t="str">
        <f>IFERROR(INDEX($BW$1:$BW$84,_xlfn.AGGREGATE(15,6,ROW($BW$1:$BW$84)/((ISNUMBER(SEARCH(AK36,$BX$1:$BX$84)))*(ISNUMBER(SEARCH("подряд",$BX$1:$BX$84)))),ROW($BW$4))),"")</f>
        <v/>
      </c>
      <c r="AL44" s="56" t="str">
        <f>IFERROR(INDEX($BV$1:$BV$84,_xlfn.AGGREGATE(15,6,ROW($BV$1:$BV$84)/((ISNUMBER(SEARCH(AK36,$BV$1:$BV$84)))*(ISNUMBER(SEARCH("подряд",$BV$1:$BV$84)))),ROW($BU$4))),"")</f>
        <v/>
      </c>
      <c r="AM44" s="61" t="str">
        <f>IFERROR(INDEX($BW$1:$BW$84,_xlfn.AGGREGATE(15,6,ROW($BW$1:$BW$84)/((ISNUMBER(SEARCH(AK36,$BX$1:$BX$84)))*(ISNUMBER(SEARCH("благ",$BX$1:$BX$84)))),ROW($BW$4))),"")</f>
        <v/>
      </c>
      <c r="AN44" s="61" t="str">
        <f>IFERROR(INDEX($BX$1:$BX$84,_xlfn.AGGREGATE(15,6,ROW($BX$1:$BX$84)/((ISNUMBER(SEARCH(AK36,$BX$1:$BX$84)))*(ISNUMBER(SEARCH("благ",$BX$1:$BX$84)))),ROW($BW$4))),"")</f>
        <v/>
      </c>
      <c r="AO44" s="83"/>
      <c r="AP44" s="83"/>
      <c r="AQ44" s="83"/>
      <c r="AR44" s="83"/>
      <c r="AS44" s="83"/>
      <c r="AT44" s="83"/>
      <c r="AU44" s="83"/>
      <c r="AW44" s="55" t="s">
        <v>45</v>
      </c>
      <c r="AX44" s="73">
        <v>307049.83</v>
      </c>
      <c r="AY44" s="73">
        <f>SUM(U:U,AS:AS)</f>
        <v>2481</v>
      </c>
      <c r="AZ44" s="73">
        <f>AX44-AY44</f>
        <v>304568.83</v>
      </c>
      <c r="BA44" s="71"/>
      <c r="BU44" s="69"/>
      <c r="BV44" s="69"/>
      <c r="BW44" s="69"/>
      <c r="BX44" s="69"/>
      <c r="BY44" s="69"/>
      <c r="BZ44" s="69"/>
      <c r="CA44" s="69"/>
      <c r="CB44" s="69"/>
    </row>
    <row r="45" spans="1:80" ht="15" customHeight="1" thickTop="1" thickBot="1" x14ac:dyDescent="0.35">
      <c r="A45" s="61" t="str">
        <f>IFERROR(INDEX($BY$1:$BY$84,_xlfn.AGGREGATE(15,6,ROW($BY$1:$BY$84)/(ISNUMBER(SEARCH(M36,$BZ$1:$BZ$84))),ROW($BY$5))),"")</f>
        <v/>
      </c>
      <c r="B45" s="61" t="str">
        <f>IFERROR(INDEX($CA$1:$CA$84,_xlfn.AGGREGATE(15,6,ROW($CA$1:$CA$84)/(ISNUMBER(SEARCH(M36,$CB$1:$CB$84))),ROW($CA$5))),"")</f>
        <v/>
      </c>
      <c r="C45" s="61" t="str">
        <f>IFERROR(INDEX($BU$1:$BU$84,_xlfn.AGGREGATE(15,6,ROW($BU$1:$BU$84)/((ISNUMBER(SEARCH(M36,$BV$1:$BV$84)))*(ISNUMBER(SEARCH("ТМЦ",$BV$1:$BV$84)))),ROW($BU$5))),"")</f>
        <v/>
      </c>
      <c r="D45" s="61" t="str">
        <f>IFERROR(INDEX($BV$1:$BV$84,_xlfn.AGGREGATE(15,6,ROW($BV$1:$BV$84)/((ISNUMBER(SEARCH(M36,$BV$1:$BV$84)))*(ISNUMBER(SEARCH("ТМЦ",$BV$1:$BV$84)))),ROW($BU$5))),"")</f>
        <v/>
      </c>
      <c r="E45" s="61" t="str">
        <f>IFERROR(INDEX($BW$1:$BW$84,_xlfn.AGGREGATE(15,6,ROW($BW$1:$BW$84)/((ISNUMBER(SEARCH(M36,$BX$1:$BX$84)))*(ISNUMBER(SEARCH("ТМЦ",$BX$1:$BX$84)))),ROW($BW$5))),"")</f>
        <v/>
      </c>
      <c r="F45" s="61" t="str">
        <f>IFERROR(INDEX($BX$1:$BX$84,_xlfn.AGGREGATE(15,6,ROW($BX$1:$BX$84)/((ISNUMBER(SEARCH(M36,$BX$1:$BX$84)))*(ISNUMBER(SEARCH("ТМЦ",$BX$1:$BX$84)))),ROW($BW$5))),"")</f>
        <v/>
      </c>
      <c r="G45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$5))),"")</f>
        <v/>
      </c>
      <c r="H45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$5))),"")</f>
        <v/>
      </c>
      <c r="I45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$5))),"")</f>
        <v/>
      </c>
      <c r="J45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$5))),"")</f>
        <v/>
      </c>
      <c r="K45" s="61" t="str">
        <f>IFERROR(INDEX($BU$1:$BU$84,_xlfn.AGGREGATE(15,6,ROW($BU$1:$BU$84)/((ISNUMBER(SEARCH(M36,$BV$1:$BV$84)))*(ISNUMBER(SEARCH("подряд",$BV$1:$BV$84)))),ROW($BU$5))),"")</f>
        <v/>
      </c>
      <c r="L45" s="61" t="str">
        <f>IFERROR(INDEX($BV$1:$BV$84,_xlfn.AGGREGATE(15,6,ROW($BV$1:$BV$84)/((ISNUMBER(SEARCH(M36,$BV$1:$BV$84)))*(ISNUMBER(SEARCH("подряд",$BV$1:$BV$84)))),ROW($BU$5))),"")</f>
        <v/>
      </c>
      <c r="M45" s="61" t="str">
        <f>IFERROR(INDEX($BW$1:$BW$84,_xlfn.AGGREGATE(15,6,ROW($BW$1:$BW$84)/((ISNUMBER(SEARCH(M36,$BX$1:$BX$84)))*(ISNUMBER(SEARCH("подряд",$BX$1:$BX$84)))),ROW($BW$5))),"")</f>
        <v/>
      </c>
      <c r="N45" s="56" t="str">
        <f>IFERROR(INDEX($BV$1:$BV$84,_xlfn.AGGREGATE(15,6,ROW($BV$1:$BV$84)/((ISNUMBER(SEARCH(M36,$BV$1:$BV$84)))*(ISNUMBER(SEARCH("подряд",$BV$1:$BV$84)))),ROW($BU$5))),"")</f>
        <v/>
      </c>
      <c r="O45" s="61" t="str">
        <f>IFERROR(INDEX($BW$1:$BW$84,_xlfn.AGGREGATE(15,6,ROW($BW$1:$BW$84)/((ISNUMBER(SEARCH(M36,$BX$1:$BX$84)))*(ISNUMBER(SEARCH("благ",$BX$1:$BX$84)))),ROW($BW$5))),"")</f>
        <v/>
      </c>
      <c r="P45" s="61" t="str">
        <f>IFERROR(INDEX($BX$1:$BX$84,_xlfn.AGGREGATE(15,6,ROW($BX$1:$BX$84)/((ISNUMBER(SEARCH(M36,$BX$1:$BX$84)))*(ISNUMBER(SEARCH("благ",$BX$1:$BX$84)))),ROW($BW$5))),"")</f>
        <v/>
      </c>
      <c r="Q45" s="83"/>
      <c r="R45" s="83"/>
      <c r="S45" s="83"/>
      <c r="T45" s="83"/>
      <c r="U45" s="83"/>
      <c r="V45" s="83"/>
      <c r="W45" s="83"/>
      <c r="Y45" s="61" t="str">
        <f>IFERROR(INDEX($BY$1:$BY$84,_xlfn.AGGREGATE(15,6,ROW($BY$1:$BY$84)/(ISNUMBER(SEARCH(AK36,$BZ$1:$BZ$84))),ROW($BY$5))),"")</f>
        <v/>
      </c>
      <c r="Z45" s="61" t="str">
        <f>IFERROR(INDEX($CA$1:$CA$84,_xlfn.AGGREGATE(15,6,ROW($CA$1:$CA$84)/(ISNUMBER(SEARCH(AK36,$CB$1:$CB$84))),ROW($CA$5))),"")</f>
        <v/>
      </c>
      <c r="AA45" s="61" t="str">
        <f>IFERROR(INDEX($BU$1:$BU$84,_xlfn.AGGREGATE(15,6,ROW($BU$1:$BU$84)/((ISNUMBER(SEARCH(AK36,$BV$1:$BV$84)))*(ISNUMBER(SEARCH("ТМЦ",$BV$1:$BV$84)))),ROW($BU$5))),"")</f>
        <v/>
      </c>
      <c r="AB45" s="61" t="str">
        <f>IFERROR(INDEX($BV$1:$BV$84,_xlfn.AGGREGATE(15,6,ROW($BV$1:$BV$84)/((ISNUMBER(SEARCH(AK36,$BV$1:$BV$84)))*(ISNUMBER(SEARCH("ТМЦ",$BV$1:$BV$84)))),ROW($BU$5))),"")</f>
        <v/>
      </c>
      <c r="AC45" s="61" t="str">
        <f>IFERROR(INDEX($BW$1:$BW$84,_xlfn.AGGREGATE(15,6,ROW($BW$1:$BW$84)/((ISNUMBER(SEARCH(AK36,$BX$1:$BX$84)))*(ISNUMBER(SEARCH("ТМЦ",$BX$1:$BX$84)))),ROW($BW$5))),"")</f>
        <v/>
      </c>
      <c r="AD45" s="61" t="str">
        <f>IFERROR(INDEX($BX$1:$BX$84,_xlfn.AGGREGATE(15,6,ROW($BX$1:$BX$84)/((ISNUMBER(SEARCH(AK36,$BX$1:$BX$84)))*(ISNUMBER(SEARCH("ТМЦ",$BX$1:$BX$84)))),ROW($BW$5))),"")</f>
        <v/>
      </c>
      <c r="AE45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$5))),"")</f>
        <v/>
      </c>
      <c r="AF45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$5))),"")</f>
        <v/>
      </c>
      <c r="AG45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$5))),"")</f>
        <v/>
      </c>
      <c r="AH45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$5))),"")</f>
        <v/>
      </c>
      <c r="AI45" s="61" t="str">
        <f>IFERROR(INDEX($BU$1:$BU$84,_xlfn.AGGREGATE(15,6,ROW($BU$1:$BU$84)/((ISNUMBER(SEARCH(AK36,$BV$1:$BV$84)))*(ISNUMBER(SEARCH("подряд",$BV$1:$BV$84)))),ROW($BU$5))),"")</f>
        <v/>
      </c>
      <c r="AJ45" s="61" t="str">
        <f>IFERROR(INDEX($BV$1:$BV$84,_xlfn.AGGREGATE(15,6,ROW($BV$1:$BV$84)/((ISNUMBER(SEARCH(AK36,$BV$1:$BV$84)))*(ISNUMBER(SEARCH("подряд",$BV$1:$BV$84)))),ROW($BU$5))),"")</f>
        <v/>
      </c>
      <c r="AK45" s="61" t="str">
        <f>IFERROR(INDEX($BW$1:$BW$84,_xlfn.AGGREGATE(15,6,ROW($BW$1:$BW$84)/((ISNUMBER(SEARCH(AK36,$BX$1:$BX$84)))*(ISNUMBER(SEARCH("подряд",$BX$1:$BX$84)))),ROW($BW$5))),"")</f>
        <v/>
      </c>
      <c r="AL45" s="56" t="str">
        <f>IFERROR(INDEX($BV$1:$BV$84,_xlfn.AGGREGATE(15,6,ROW($BV$1:$BV$84)/((ISNUMBER(SEARCH(AK36,$BV$1:$BV$84)))*(ISNUMBER(SEARCH("подряд",$BV$1:$BV$84)))),ROW($BU$5))),"")</f>
        <v/>
      </c>
      <c r="AM45" s="61" t="str">
        <f>IFERROR(INDEX($BW$1:$BW$84,_xlfn.AGGREGATE(15,6,ROW($BW$1:$BW$84)/((ISNUMBER(SEARCH(AK36,$BX$1:$BX$84)))*(ISNUMBER(SEARCH("благ",$BX$1:$BX$84)))),ROW($BW$5))),"")</f>
        <v/>
      </c>
      <c r="AN45" s="61" t="str">
        <f>IFERROR(INDEX($BX$1:$BX$84,_xlfn.AGGREGATE(15,6,ROW($BX$1:$BX$84)/((ISNUMBER(SEARCH(AK36,$BX$1:$BX$84)))*(ISNUMBER(SEARCH("благ",$BX$1:$BX$84)))),ROW($BW$5))),"")</f>
        <v/>
      </c>
      <c r="AO45" s="83"/>
      <c r="AP45" s="83"/>
      <c r="AQ45" s="83"/>
      <c r="AR45" s="83"/>
      <c r="AS45" s="83"/>
      <c r="AT45" s="83"/>
      <c r="AU45" s="83"/>
      <c r="AW45" s="55" t="s">
        <v>46</v>
      </c>
      <c r="AX45" s="73">
        <v>1346861.74</v>
      </c>
      <c r="AY45" s="73">
        <f>SUM(V:V,AT:AT)</f>
        <v>0</v>
      </c>
      <c r="AZ45" s="74">
        <f>AX45-AY45</f>
        <v>1346861.74</v>
      </c>
      <c r="BA45" s="71"/>
      <c r="BU45" s="69"/>
      <c r="BV45" s="69"/>
      <c r="BW45" s="69"/>
      <c r="BX45" s="69"/>
      <c r="BY45" s="69"/>
      <c r="BZ45" s="69"/>
      <c r="CA45" s="69"/>
      <c r="CB45" s="69"/>
    </row>
    <row r="46" spans="1:80" ht="15" customHeight="1" thickTop="1" x14ac:dyDescent="0.25">
      <c r="A46" s="61" t="str">
        <f>IFERROR(INDEX($BY$1:$BY$84,_xlfn.AGGREGATE(15,6,ROW($BY$1:$BY$84)/(ISNUMBER(SEARCH(M36,$BZ$1:$BZ$84))),ROW($BY$6))),"")</f>
        <v/>
      </c>
      <c r="B46" s="61" t="str">
        <f>IFERROR(INDEX($CA$1:$CA$84,_xlfn.AGGREGATE(15,6,ROW($CA$1:$CA$84)/(ISNUMBER(SEARCH(M36,$CB$1:$CB$84))),ROW($CA$6))),"")</f>
        <v/>
      </c>
      <c r="C46" s="61" t="str">
        <f>IFERROR(INDEX($BU$1:$BU$84,_xlfn.AGGREGATE(15,6,ROW($BU$1:$BU$84)/((ISNUMBER(SEARCH(M36,$BV$1:$BV$84)))*(ISNUMBER(SEARCH("ТМЦ",$BV$1:$BV$84)))),ROW($BU$6))),"")</f>
        <v/>
      </c>
      <c r="D46" s="61" t="str">
        <f>IFERROR(INDEX($BV$1:$BV$84,_xlfn.AGGREGATE(15,6,ROW($BV$1:$BV$84)/((ISNUMBER(SEARCH(M36,$BV$1:$BV$84)))*(ISNUMBER(SEARCH("ТМЦ",$BV$1:$BV$84)))),ROW($BU$6))),"")</f>
        <v/>
      </c>
      <c r="E46" s="61" t="str">
        <f>IFERROR(INDEX($BW$1:$BW$84,_xlfn.AGGREGATE(15,6,ROW($BW$1:$BW$84)/((ISNUMBER(SEARCH(M36,$BX$1:$BX$84)))*(ISNUMBER(SEARCH("ТМЦ",$BX$1:$BX$84)))),ROW($BW$6))),"")</f>
        <v/>
      </c>
      <c r="F46" s="61" t="str">
        <f>IFERROR(INDEX($BX$1:$BX$84,_xlfn.AGGREGATE(15,6,ROW($BX$1:$BX$84)/((ISNUMBER(SEARCH(M36,$BX$1:$BX$84)))*(ISNUMBER(SEARCH("ТМЦ",$BX$1:$BX$84)))),ROW($BW$6))),"")</f>
        <v/>
      </c>
      <c r="G46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$6))),"")</f>
        <v/>
      </c>
      <c r="H46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$6))),"")</f>
        <v/>
      </c>
      <c r="I46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$6))),"")</f>
        <v/>
      </c>
      <c r="J46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$6))),"")</f>
        <v/>
      </c>
      <c r="K46" s="61" t="str">
        <f>IFERROR(INDEX($BU$1:$BU$84,_xlfn.AGGREGATE(15,6,ROW($BU$1:$BU$84)/((ISNUMBER(SEARCH(M36,$BV$1:$BV$84)))*(ISNUMBER(SEARCH("подряд",$BV$1:$BV$84)))),ROW($BU$6))),"")</f>
        <v/>
      </c>
      <c r="L46" s="61" t="str">
        <f>IFERROR(INDEX($BV$1:$BV$84,_xlfn.AGGREGATE(15,6,ROW($BV$1:$BV$84)/((ISNUMBER(SEARCH(M36,$BV$1:$BV$84)))*(ISNUMBER(SEARCH("подряд",$BV$1:$BV$84)))),ROW($BU$6))),"")</f>
        <v/>
      </c>
      <c r="M46" s="61" t="str">
        <f>IFERROR(INDEX($BW$1:$BW$84,_xlfn.AGGREGATE(15,6,ROW($BW$1:$BW$84)/((ISNUMBER(SEARCH(M36,$BX$1:$BX$84)))*(ISNUMBER(SEARCH("подряд",$BX$1:$BX$84)))),ROW($BW$6))),"")</f>
        <v/>
      </c>
      <c r="N46" s="56" t="str">
        <f>IFERROR(INDEX($BV$1:$BV$84,_xlfn.AGGREGATE(15,6,ROW($BV$1:$BV$84)/((ISNUMBER(SEARCH(M36,$BV$1:$BV$84)))*(ISNUMBER(SEARCH("подряд",$BV$1:$BV$84)))),ROW($BU$6))),"")</f>
        <v/>
      </c>
      <c r="O46" s="61" t="str">
        <f>IFERROR(INDEX($BW$1:$BW$84,_xlfn.AGGREGATE(15,6,ROW($BW$1:$BW$84)/((ISNUMBER(SEARCH(M36,$BX$1:$BX$84)))*(ISNUMBER(SEARCH("благ",$BX$1:$BX$84)))),ROW($BW$6))),"")</f>
        <v/>
      </c>
      <c r="P46" s="61" t="str">
        <f>IFERROR(INDEX($BX$1:$BX$84,_xlfn.AGGREGATE(15,6,ROW($BX$1:$BX$84)/((ISNUMBER(SEARCH(M36,$BX$1:$BX$84)))*(ISNUMBER(SEARCH("благ",$BX$1:$BX$84)))),ROW($BW$6))),"")</f>
        <v/>
      </c>
      <c r="Q46" s="83"/>
      <c r="R46" s="83"/>
      <c r="S46" s="83"/>
      <c r="T46" s="83"/>
      <c r="U46" s="83"/>
      <c r="V46" s="83"/>
      <c r="W46" s="83"/>
      <c r="Y46" s="61" t="str">
        <f>IFERROR(INDEX($BY$1:$BY$84,_xlfn.AGGREGATE(15,6,ROW($BY$1:$BY$84)/(ISNUMBER(SEARCH(AK36,$BZ$1:$BZ$84))),ROW($BY$6))),"")</f>
        <v/>
      </c>
      <c r="Z46" s="61" t="str">
        <f>IFERROR(INDEX($CA$1:$CA$84,_xlfn.AGGREGATE(15,6,ROW($CA$1:$CA$84)/(ISNUMBER(SEARCH(AK36,$CB$1:$CB$84))),ROW($CA$6))),"")</f>
        <v/>
      </c>
      <c r="AA46" s="61" t="str">
        <f>IFERROR(INDEX($BU$1:$BU$84,_xlfn.AGGREGATE(15,6,ROW($BU$1:$BU$84)/((ISNUMBER(SEARCH(AK36,$BV$1:$BV$84)))*(ISNUMBER(SEARCH("ТМЦ",$BV$1:$BV$84)))),ROW($BU$6))),"")</f>
        <v/>
      </c>
      <c r="AB46" s="61" t="str">
        <f>IFERROR(INDEX($BV$1:$BV$84,_xlfn.AGGREGATE(15,6,ROW($BV$1:$BV$84)/((ISNUMBER(SEARCH(AK36,$BV$1:$BV$84)))*(ISNUMBER(SEARCH("ТМЦ",$BV$1:$BV$84)))),ROW($BU$6))),"")</f>
        <v/>
      </c>
      <c r="AC46" s="61" t="str">
        <f>IFERROR(INDEX($BW$1:$BW$84,_xlfn.AGGREGATE(15,6,ROW($BW$1:$BW$84)/((ISNUMBER(SEARCH(AK36,$BX$1:$BX$84)))*(ISNUMBER(SEARCH("ТМЦ",$BX$1:$BX$84)))),ROW($BW$6))),"")</f>
        <v/>
      </c>
      <c r="AD46" s="61" t="str">
        <f>IFERROR(INDEX($BX$1:$BX$84,_xlfn.AGGREGATE(15,6,ROW($BX$1:$BX$84)/((ISNUMBER(SEARCH(AK36,$BX$1:$BX$84)))*(ISNUMBER(SEARCH("ТМЦ",$BX$1:$BX$84)))),ROW($BW$6))),"")</f>
        <v/>
      </c>
      <c r="AE46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$6))),"")</f>
        <v/>
      </c>
      <c r="AF46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$6))),"")</f>
        <v/>
      </c>
      <c r="AG46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$6))),"")</f>
        <v/>
      </c>
      <c r="AH46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$6))),"")</f>
        <v/>
      </c>
      <c r="AI46" s="61" t="str">
        <f>IFERROR(INDEX($BU$1:$BU$84,_xlfn.AGGREGATE(15,6,ROW($BU$1:$BU$84)/((ISNUMBER(SEARCH(AK36,$BV$1:$BV$84)))*(ISNUMBER(SEARCH("подряд",$BV$1:$BV$84)))),ROW($BU$6))),"")</f>
        <v/>
      </c>
      <c r="AJ46" s="61" t="str">
        <f>IFERROR(INDEX($BV$1:$BV$84,_xlfn.AGGREGATE(15,6,ROW($BV$1:$BV$84)/((ISNUMBER(SEARCH(AK36,$BV$1:$BV$84)))*(ISNUMBER(SEARCH("подряд",$BV$1:$BV$84)))),ROW($BU$6))),"")</f>
        <v/>
      </c>
      <c r="AK46" s="61" t="str">
        <f>IFERROR(INDEX($BW$1:$BW$84,_xlfn.AGGREGATE(15,6,ROW($BW$1:$BW$84)/((ISNUMBER(SEARCH(AK36,$BX$1:$BX$84)))*(ISNUMBER(SEARCH("подряд",$BX$1:$BX$84)))),ROW($BW$6))),"")</f>
        <v/>
      </c>
      <c r="AL46" s="56" t="str">
        <f>IFERROR(INDEX($BV$1:$BV$84,_xlfn.AGGREGATE(15,6,ROW($BV$1:$BV$84)/((ISNUMBER(SEARCH(AK36,$BV$1:$BV$84)))*(ISNUMBER(SEARCH("подряд",$BV$1:$BV$84)))),ROW($BU$6))),"")</f>
        <v/>
      </c>
      <c r="AM46" s="61" t="str">
        <f>IFERROR(INDEX($BW$1:$BW$84,_xlfn.AGGREGATE(15,6,ROW($BW$1:$BW$84)/((ISNUMBER(SEARCH(AK36,$BX$1:$BX$84)))*(ISNUMBER(SEARCH("благ",$BX$1:$BX$84)))),ROW($BW$6))),"")</f>
        <v/>
      </c>
      <c r="AN46" s="61" t="str">
        <f>IFERROR(INDEX($BX$1:$BX$84,_xlfn.AGGREGATE(15,6,ROW($BX$1:$BX$84)/((ISNUMBER(SEARCH(AK36,$BX$1:$BX$84)))*(ISNUMBER(SEARCH("благ",$BX$1:$BX$84)))),ROW($BW$6))),"")</f>
        <v/>
      </c>
      <c r="AO46" s="83"/>
      <c r="AP46" s="83"/>
      <c r="AQ46" s="83"/>
      <c r="AR46" s="83"/>
      <c r="AS46" s="83"/>
      <c r="AT46" s="83"/>
      <c r="AU46" s="83"/>
      <c r="BU46" s="69"/>
      <c r="BV46" s="69"/>
      <c r="BW46" s="69"/>
      <c r="BX46" s="69"/>
      <c r="BY46" s="69"/>
      <c r="BZ46" s="69"/>
      <c r="CA46" s="69"/>
      <c r="CB46" s="69"/>
    </row>
    <row r="47" spans="1:80" ht="15" customHeight="1" x14ac:dyDescent="0.25">
      <c r="A47" s="61" t="str">
        <f>IFERROR(INDEX($BY$1:$BY$84,_xlfn.AGGREGATE(15,6,ROW($BY$1:$BY$84)/(ISNUMBER(SEARCH(M36,$BZ$1:$BZ$84))),ROW($BY$7))),"")</f>
        <v/>
      </c>
      <c r="B47" s="61" t="str">
        <f>IFERROR(INDEX($CA$1:$CA$84,_xlfn.AGGREGATE(15,6,ROW($CA$1:$CA$84)/(ISNUMBER(SEARCH(M36,$CB$1:$CB$84))),ROW($CA$7))),"")</f>
        <v/>
      </c>
      <c r="C47" s="61" t="str">
        <f>IFERROR(INDEX($BU$1:$BU$84,_xlfn.AGGREGATE(15,6,ROW($BU$1:$BU$84)/((ISNUMBER(SEARCH(M36,$BV$1:$BV$84)))*(ISNUMBER(SEARCH("ТМЦ",$BV$1:$BV$84)))),ROW($BU$7))),"")</f>
        <v/>
      </c>
      <c r="D47" s="61" t="str">
        <f>IFERROR(INDEX($BV$1:$BV$84,_xlfn.AGGREGATE(15,6,ROW($BV$1:$BV$84)/((ISNUMBER(SEARCH(M36,$BV$1:$BV$84)))*(ISNUMBER(SEARCH("ТМЦ",$BV$1:$BV$84)))),ROW($BU$7))),"")</f>
        <v/>
      </c>
      <c r="E47" s="61" t="str">
        <f>IFERROR(INDEX($BW$1:$BW$84,_xlfn.AGGREGATE(15,6,ROW($BW$1:$BW$84)/((ISNUMBER(SEARCH(M36,$BX$1:$BX$84)))*(ISNUMBER(SEARCH("ТМЦ",$BX$1:$BX$84)))),ROW($BW$7))),"")</f>
        <v/>
      </c>
      <c r="F47" s="61" t="str">
        <f>IFERROR(INDEX($BX$1:$BX$84,_xlfn.AGGREGATE(15,6,ROW($BX$1:$BX$84)/((ISNUMBER(SEARCH(M36,$BX$1:$BX$84)))*(ISNUMBER(SEARCH("ТМЦ",$BX$1:$BX$84)))),ROW($BW$7))),"")</f>
        <v/>
      </c>
      <c r="G47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$7))),"")</f>
        <v/>
      </c>
      <c r="H47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$7))),"")</f>
        <v/>
      </c>
      <c r="I47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$7))),"")</f>
        <v/>
      </c>
      <c r="J47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$7))),"")</f>
        <v/>
      </c>
      <c r="K47" s="61" t="str">
        <f>IFERROR(INDEX($BU$1:$BU$84,_xlfn.AGGREGATE(15,6,ROW($BU$1:$BU$84)/((ISNUMBER(SEARCH(M36,$BV$1:$BV$84)))*(ISNUMBER(SEARCH("подряд",$BV$1:$BV$84)))),ROW($BU$7))),"")</f>
        <v/>
      </c>
      <c r="L47" s="61" t="str">
        <f>IFERROR(INDEX($BV$1:$BV$84,_xlfn.AGGREGATE(15,6,ROW($BV$1:$BV$84)/((ISNUMBER(SEARCH(M36,$BV$1:$BV$84)))*(ISNUMBER(SEARCH("подряд",$BV$1:$BV$84)))),ROW($BU$7))),"")</f>
        <v/>
      </c>
      <c r="M47" s="61" t="str">
        <f>IFERROR(INDEX($BW$1:$BW$84,_xlfn.AGGREGATE(15,6,ROW($BW$1:$BW$84)/((ISNUMBER(SEARCH(M36,$BX$1:$BX$84)))*(ISNUMBER(SEARCH("подряд",$BX$1:$BX$84)))),ROW($BW$7))),"")</f>
        <v/>
      </c>
      <c r="N47" s="56" t="str">
        <f>IFERROR(INDEX($BV$1:$BV$84,_xlfn.AGGREGATE(15,6,ROW($BV$1:$BV$84)/((ISNUMBER(SEARCH(M36,$BV$1:$BV$84)))*(ISNUMBER(SEARCH("подряд",$BV$1:$BV$84)))),ROW($BU$7))),"")</f>
        <v/>
      </c>
      <c r="O47" s="61" t="str">
        <f>IFERROR(INDEX($BW$1:$BW$84,_xlfn.AGGREGATE(15,6,ROW($BW$1:$BW$84)/((ISNUMBER(SEARCH(M36,$BX$1:$BX$84)))*(ISNUMBER(SEARCH("благ",$BX$1:$BX$84)))),ROW($BW$7))),"")</f>
        <v/>
      </c>
      <c r="P47" s="61" t="str">
        <f>IFERROR(INDEX($BX$1:$BX$84,_xlfn.AGGREGATE(15,6,ROW($BX$1:$BX$84)/((ISNUMBER(SEARCH(M36,$BX$1:$BX$84)))*(ISNUMBER(SEARCH("благ",$BX$1:$BX$84)))),ROW($BW$7))),"")</f>
        <v/>
      </c>
      <c r="Q47" s="83"/>
      <c r="R47" s="83"/>
      <c r="S47" s="83"/>
      <c r="T47" s="83"/>
      <c r="U47" s="83"/>
      <c r="V47" s="83"/>
      <c r="W47" s="83"/>
      <c r="Y47" s="61" t="str">
        <f>IFERROR(INDEX($BY$1:$BY$84,_xlfn.AGGREGATE(15,6,ROW($BY$1:$BY$84)/(ISNUMBER(SEARCH(AK36,$BZ$1:$BZ$84))),ROW($BY$7))),"")</f>
        <v/>
      </c>
      <c r="Z47" s="61" t="str">
        <f>IFERROR(INDEX($CA$1:$CA$84,_xlfn.AGGREGATE(15,6,ROW($CA$1:$CA$84)/(ISNUMBER(SEARCH(AK36,$CB$1:$CB$84))),ROW($CA$7))),"")</f>
        <v/>
      </c>
      <c r="AA47" s="61" t="str">
        <f>IFERROR(INDEX($BU$1:$BU$84,_xlfn.AGGREGATE(15,6,ROW($BU$1:$BU$84)/((ISNUMBER(SEARCH(AK36,$BV$1:$BV$84)))*(ISNUMBER(SEARCH("ТМЦ",$BV$1:$BV$84)))),ROW($BU$7))),"")</f>
        <v/>
      </c>
      <c r="AB47" s="61" t="str">
        <f>IFERROR(INDEX($BV$1:$BV$84,_xlfn.AGGREGATE(15,6,ROW($BV$1:$BV$84)/((ISNUMBER(SEARCH(AK36,$BV$1:$BV$84)))*(ISNUMBER(SEARCH("ТМЦ",$BV$1:$BV$84)))),ROW($BU$7))),"")</f>
        <v/>
      </c>
      <c r="AC47" s="61" t="str">
        <f>IFERROR(INDEX($BW$1:$BW$84,_xlfn.AGGREGATE(15,6,ROW($BW$1:$BW$84)/((ISNUMBER(SEARCH(AK36,$BX$1:$BX$84)))*(ISNUMBER(SEARCH("ТМЦ",$BX$1:$BX$84)))),ROW($BW$7))),"")</f>
        <v/>
      </c>
      <c r="AD47" s="61" t="str">
        <f>IFERROR(INDEX($BX$1:$BX$84,_xlfn.AGGREGATE(15,6,ROW($BX$1:$BX$84)/((ISNUMBER(SEARCH(AK36,$BX$1:$BX$84)))*(ISNUMBER(SEARCH("ТМЦ",$BX$1:$BX$84)))),ROW($BW$7))),"")</f>
        <v/>
      </c>
      <c r="AE47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$7))),"")</f>
        <v/>
      </c>
      <c r="AF47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$7))),"")</f>
        <v/>
      </c>
      <c r="AG47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$7))),"")</f>
        <v/>
      </c>
      <c r="AH47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$7))),"")</f>
        <v/>
      </c>
      <c r="AI47" s="61" t="str">
        <f>IFERROR(INDEX($BU$1:$BU$84,_xlfn.AGGREGATE(15,6,ROW($BU$1:$BU$84)/((ISNUMBER(SEARCH(AK36,$BV$1:$BV$84)))*(ISNUMBER(SEARCH("подряд",$BV$1:$BV$84)))),ROW($BU$7))),"")</f>
        <v/>
      </c>
      <c r="AJ47" s="61" t="str">
        <f>IFERROR(INDEX($BV$1:$BV$84,_xlfn.AGGREGATE(15,6,ROW($BV$1:$BV$84)/((ISNUMBER(SEARCH(AK36,$BV$1:$BV$84)))*(ISNUMBER(SEARCH("подряд",$BV$1:$BV$84)))),ROW($BU$7))),"")</f>
        <v/>
      </c>
      <c r="AK47" s="61" t="str">
        <f>IFERROR(INDEX($BW$1:$BW$84,_xlfn.AGGREGATE(15,6,ROW($BW$1:$BW$84)/((ISNUMBER(SEARCH(AK36,$BX$1:$BX$84)))*(ISNUMBER(SEARCH("подряд",$BX$1:$BX$84)))),ROW($BW$7))),"")</f>
        <v/>
      </c>
      <c r="AL47" s="56" t="str">
        <f>IFERROR(INDEX($BV$1:$BV$84,_xlfn.AGGREGATE(15,6,ROW($BV$1:$BV$84)/((ISNUMBER(SEARCH(AK36,$BV$1:$BV$84)))*(ISNUMBER(SEARCH("подряд",$BV$1:$BV$84)))),ROW($BU$7))),"")</f>
        <v/>
      </c>
      <c r="AM47" s="61" t="str">
        <f>IFERROR(INDEX($BW$1:$BW$84,_xlfn.AGGREGATE(15,6,ROW($BW$1:$BW$84)/((ISNUMBER(SEARCH(AK36,$BX$1:$BX$84)))*(ISNUMBER(SEARCH("благ",$BX$1:$BX$84)))),ROW($BW$7))),"")</f>
        <v/>
      </c>
      <c r="AN47" s="61" t="str">
        <f>IFERROR(INDEX($BX$1:$BX$84,_xlfn.AGGREGATE(15,6,ROW($BX$1:$BX$84)/((ISNUMBER(SEARCH(AK36,$BX$1:$BX$84)))*(ISNUMBER(SEARCH("благ",$BX$1:$BX$84)))),ROW($BW$7))),"")</f>
        <v/>
      </c>
      <c r="AO47" s="83"/>
      <c r="AP47" s="83"/>
      <c r="AQ47" s="83"/>
      <c r="AR47" s="83"/>
      <c r="AS47" s="83"/>
      <c r="AT47" s="83"/>
      <c r="AU47" s="83"/>
      <c r="BU47" s="69"/>
      <c r="BV47" s="69"/>
      <c r="BW47" s="69"/>
      <c r="BX47" s="69"/>
      <c r="BY47" s="69"/>
      <c r="BZ47" s="69"/>
      <c r="CA47" s="69"/>
      <c r="CB47" s="69"/>
    </row>
    <row r="48" spans="1:80" ht="15" customHeight="1" x14ac:dyDescent="0.25">
      <c r="A48" s="61" t="str">
        <f>IFERROR(INDEX($BY$1:$BY$84,_xlfn.AGGREGATE(15,6,ROW($BY$1:$BY$84)/(ISNUMBER(SEARCH(M36,$BZ$1:$BZ$84))),ROW($BY$8))),"")</f>
        <v/>
      </c>
      <c r="B48" s="61" t="str">
        <f>IFERROR(INDEX($CA$1:$CA$84,_xlfn.AGGREGATE(15,6,ROW($CA$1:$CA$84)/(ISNUMBER(SEARCH(M36,$CB$1:$CB$84))),ROW($CA$8))),"")</f>
        <v/>
      </c>
      <c r="C48" s="61" t="str">
        <f>IFERROR(INDEX($BU$1:$BU$84,_xlfn.AGGREGATE(15,6,ROW($BU$1:$BU$84)/((ISNUMBER(SEARCH(M36,$BV$1:$BV$84)))*(ISNUMBER(SEARCH("ТМЦ",$BV$1:$BV$84)))),ROW($BU$8))),"")</f>
        <v/>
      </c>
      <c r="D48" s="61" t="str">
        <f>IFERROR(INDEX($BV$1:$BV$84,_xlfn.AGGREGATE(15,6,ROW($BV$1:$BV$84)/((ISNUMBER(SEARCH(M36,$BV$1:$BV$84)))*(ISNUMBER(SEARCH("ТМЦ",$BV$1:$BV$84)))),ROW($BU$8))),"")</f>
        <v/>
      </c>
      <c r="E48" s="61" t="str">
        <f>IFERROR(INDEX($BW$1:$BW$84,_xlfn.AGGREGATE(15,6,ROW($BW$1:$BW$84)/((ISNUMBER(SEARCH(M36,$BX$1:$BX$84)))*(ISNUMBER(SEARCH("ТМЦ",$BX$1:$BX$84)))),ROW($BW$8))),"")</f>
        <v/>
      </c>
      <c r="F48" s="61" t="str">
        <f>IFERROR(INDEX($BX$1:$BX$84,_xlfn.AGGREGATE(15,6,ROW($BX$1:$BX$84)/((ISNUMBER(SEARCH(M36,$BX$1:$BX$84)))*(ISNUMBER(SEARCH("ТМЦ",$BX$1:$BX$84)))),ROW($BW$8))),"")</f>
        <v/>
      </c>
      <c r="G48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$8))),"")</f>
        <v/>
      </c>
      <c r="H48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$8))),"")</f>
        <v/>
      </c>
      <c r="I48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$8))),"")</f>
        <v/>
      </c>
      <c r="J48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$8))),"")</f>
        <v/>
      </c>
      <c r="K48" s="61" t="str">
        <f>IFERROR(INDEX($BU$1:$BU$84,_xlfn.AGGREGATE(15,6,ROW($BU$1:$BU$84)/((ISNUMBER(SEARCH(M36,$BV$1:$BV$84)))*(ISNUMBER(SEARCH("подряд",$BV$1:$BV$84)))),ROW($BU$8))),"")</f>
        <v/>
      </c>
      <c r="L48" s="61" t="str">
        <f>IFERROR(INDEX($BV$1:$BV$84,_xlfn.AGGREGATE(15,6,ROW($BV$1:$BV$84)/((ISNUMBER(SEARCH(M36,$BV$1:$BV$84)))*(ISNUMBER(SEARCH("подряд",$BV$1:$BV$84)))),ROW($BU$8))),"")</f>
        <v/>
      </c>
      <c r="M48" s="61" t="str">
        <f>IFERROR(INDEX($BW$1:$BW$84,_xlfn.AGGREGATE(15,6,ROW($BW$1:$BW$84)/((ISNUMBER(SEARCH(M36,$BX$1:$BX$84)))*(ISNUMBER(SEARCH("подряд",$BX$1:$BX$84)))),ROW($BW$8))),"")</f>
        <v/>
      </c>
      <c r="N48" s="56" t="str">
        <f>IFERROR(INDEX($BV$1:$BV$84,_xlfn.AGGREGATE(15,6,ROW($BV$1:$BV$84)/((ISNUMBER(SEARCH(M36,$BV$1:$BV$84)))*(ISNUMBER(SEARCH("подряд",$BV$1:$BV$84)))),ROW($BU$8))),"")</f>
        <v/>
      </c>
      <c r="O48" s="61" t="str">
        <f>IFERROR(INDEX($BW$1:$BW$84,_xlfn.AGGREGATE(15,6,ROW($BW$1:$BW$84)/((ISNUMBER(SEARCH(M36,$BX$1:$BX$84)))*(ISNUMBER(SEARCH("благ",$BX$1:$BX$84)))),ROW($BW$8))),"")</f>
        <v/>
      </c>
      <c r="P48" s="61" t="str">
        <f>IFERROR(INDEX($BX$1:$BX$84,_xlfn.AGGREGATE(15,6,ROW($BX$1:$BX$84)/((ISNUMBER(SEARCH(M36,$BX$1:$BX$84)))*(ISNUMBER(SEARCH("благ",$BX$1:$BX$84)))),ROW($BW$8))),"")</f>
        <v/>
      </c>
      <c r="Q48" s="83"/>
      <c r="R48" s="83"/>
      <c r="S48" s="83"/>
      <c r="T48" s="83"/>
      <c r="U48" s="83"/>
      <c r="V48" s="83"/>
      <c r="W48" s="83"/>
      <c r="Y48" s="61" t="str">
        <f>IFERROR(INDEX($BY$1:$BY$84,_xlfn.AGGREGATE(15,6,ROW($BY$1:$BY$84)/(ISNUMBER(SEARCH(AK36,$BZ$1:$BZ$84))),ROW($BY$8))),"")</f>
        <v/>
      </c>
      <c r="Z48" s="61" t="str">
        <f>IFERROR(INDEX($CA$1:$CA$84,_xlfn.AGGREGATE(15,6,ROW($CA$1:$CA$84)/(ISNUMBER(SEARCH(AK36,$CB$1:$CB$84))),ROW($CA$8))),"")</f>
        <v/>
      </c>
      <c r="AA48" s="61" t="str">
        <f>IFERROR(INDEX($BU$1:$BU$84,_xlfn.AGGREGATE(15,6,ROW($BU$1:$BU$84)/((ISNUMBER(SEARCH(AK36,$BV$1:$BV$84)))*(ISNUMBER(SEARCH("ТМЦ",$BV$1:$BV$84)))),ROW($BU$8))),"")</f>
        <v/>
      </c>
      <c r="AB48" s="61" t="str">
        <f>IFERROR(INDEX($BV$1:$BV$84,_xlfn.AGGREGATE(15,6,ROW($BV$1:$BV$84)/((ISNUMBER(SEARCH(AK36,$BV$1:$BV$84)))*(ISNUMBER(SEARCH("ТМЦ",$BV$1:$BV$84)))),ROW($BU$8))),"")</f>
        <v/>
      </c>
      <c r="AC48" s="61" t="str">
        <f>IFERROR(INDEX($BW$1:$BW$84,_xlfn.AGGREGATE(15,6,ROW($BW$1:$BW$84)/((ISNUMBER(SEARCH(AK36,$BX$1:$BX$84)))*(ISNUMBER(SEARCH("ТМЦ",$BX$1:$BX$84)))),ROW($BW$8))),"")</f>
        <v/>
      </c>
      <c r="AD48" s="61" t="str">
        <f>IFERROR(INDEX($BX$1:$BX$84,_xlfn.AGGREGATE(15,6,ROW($BX$1:$BX$84)/((ISNUMBER(SEARCH(AK36,$BX$1:$BX$84)))*(ISNUMBER(SEARCH("ТМЦ",$BX$1:$BX$84)))),ROW($BW$8))),"")</f>
        <v/>
      </c>
      <c r="AE48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$8))),"")</f>
        <v/>
      </c>
      <c r="AF48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$8))),"")</f>
        <v/>
      </c>
      <c r="AG48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$8))),"")</f>
        <v/>
      </c>
      <c r="AH48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$8))),"")</f>
        <v/>
      </c>
      <c r="AI48" s="61" t="str">
        <f>IFERROR(INDEX($BU$1:$BU$84,_xlfn.AGGREGATE(15,6,ROW($BU$1:$BU$84)/((ISNUMBER(SEARCH(AK36,$BV$1:$BV$84)))*(ISNUMBER(SEARCH("подряд",$BV$1:$BV$84)))),ROW($BU$8))),"")</f>
        <v/>
      </c>
      <c r="AJ48" s="61" t="str">
        <f>IFERROR(INDEX($BV$1:$BV$84,_xlfn.AGGREGATE(15,6,ROW($BV$1:$BV$84)/((ISNUMBER(SEARCH(AK36,$BV$1:$BV$84)))*(ISNUMBER(SEARCH("подряд",$BV$1:$BV$84)))),ROW($BU$8))),"")</f>
        <v/>
      </c>
      <c r="AK48" s="61" t="str">
        <f>IFERROR(INDEX($BW$1:$BW$84,_xlfn.AGGREGATE(15,6,ROW($BW$1:$BW$84)/((ISNUMBER(SEARCH(AK36,$BX$1:$BX$84)))*(ISNUMBER(SEARCH("подряд",$BX$1:$BX$84)))),ROW($BW$8))),"")</f>
        <v/>
      </c>
      <c r="AL48" s="56" t="str">
        <f>IFERROR(INDEX($BV$1:$BV$84,_xlfn.AGGREGATE(15,6,ROW($BV$1:$BV$84)/((ISNUMBER(SEARCH(AK36,$BV$1:$BV$84)))*(ISNUMBER(SEARCH("подряд",$BV$1:$BV$84)))),ROW($BU$8))),"")</f>
        <v/>
      </c>
      <c r="AM48" s="61" t="str">
        <f>IFERROR(INDEX($BW$1:$BW$84,_xlfn.AGGREGATE(15,6,ROW($BW$1:$BW$84)/((ISNUMBER(SEARCH(AK36,$BX$1:$BX$84)))*(ISNUMBER(SEARCH("благ",$BX$1:$BX$84)))),ROW($BW$8))),"")</f>
        <v/>
      </c>
      <c r="AN48" s="61" t="str">
        <f>IFERROR(INDEX($BX$1:$BX$84,_xlfn.AGGREGATE(15,6,ROW($BX$1:$BX$84)/((ISNUMBER(SEARCH(AK36,$BX$1:$BX$84)))*(ISNUMBER(SEARCH("благ",$BX$1:$BX$84)))),ROW($BW$8))),"")</f>
        <v/>
      </c>
      <c r="AO48" s="83"/>
      <c r="AP48" s="83"/>
      <c r="AQ48" s="83"/>
      <c r="AR48" s="83"/>
      <c r="AS48" s="83"/>
      <c r="AT48" s="83"/>
      <c r="AU48" s="83"/>
      <c r="BU48" s="69"/>
      <c r="BV48" s="69"/>
      <c r="BW48" s="69"/>
      <c r="BX48" s="69"/>
      <c r="BY48" s="69"/>
      <c r="BZ48" s="69"/>
      <c r="CA48" s="69"/>
      <c r="CB48" s="69"/>
    </row>
    <row r="49" spans="1:80" ht="15" customHeight="1" x14ac:dyDescent="0.25">
      <c r="A49" s="61" t="str">
        <f>IFERROR(INDEX($BY$1:$BY$84,_xlfn.AGGREGATE(15,6,ROW($BY$1:$BY$84)/(ISNUMBER(SEARCH(M36,$BZ$1:$BZ$84))),ROW($BY$9))),"")</f>
        <v/>
      </c>
      <c r="B49" s="61" t="str">
        <f>IFERROR(INDEX($CA$1:$CA$84,_xlfn.AGGREGATE(15,6,ROW($CA$1:$CA$84)/(ISNUMBER(SEARCH(M36,$CB$1:$CB$84))),ROW($CA$9))),"")</f>
        <v/>
      </c>
      <c r="C49" s="61" t="str">
        <f>IFERROR(INDEX($BU$1:$BU$84,_xlfn.AGGREGATE(15,6,ROW($BU$1:$BU$84)/((ISNUMBER(SEARCH(M36,$BV$1:$BV$84)))*(ISNUMBER(SEARCH("ТМЦ",$BV$1:$BV$84)))),ROW($BU$9))),"")</f>
        <v/>
      </c>
      <c r="D49" s="61" t="str">
        <f>IFERROR(INDEX($BV$1:$BV$84,_xlfn.AGGREGATE(15,6,ROW($BV$1:$BV$84)/((ISNUMBER(SEARCH(M36,$BV$1:$BV$84)))*(ISNUMBER(SEARCH("ТМЦ",$BV$1:$BV$84)))),ROW($BU$9))),"")</f>
        <v/>
      </c>
      <c r="E49" s="61" t="str">
        <f>IFERROR(INDEX($BW$1:$BW$84,_xlfn.AGGREGATE(15,6,ROW($BW$1:$BW$84)/((ISNUMBER(SEARCH(M36,$BX$1:$BX$84)))*(ISNUMBER(SEARCH("ТМЦ",$BX$1:$BX$84)))),ROW($BW$9))),"")</f>
        <v/>
      </c>
      <c r="F49" s="61" t="str">
        <f>IFERROR(INDEX($BX$1:$BX$84,_xlfn.AGGREGATE(15,6,ROW($BX$1:$BX$84)/((ISNUMBER(SEARCH(M36,$BX$1:$BX$84)))*(ISNUMBER(SEARCH("ТМЦ",$BX$1:$BX$84)))),ROW($BW$9))),"")</f>
        <v/>
      </c>
      <c r="G49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$9))),"")</f>
        <v/>
      </c>
      <c r="H49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$9))),"")</f>
        <v/>
      </c>
      <c r="I49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$9))),"")</f>
        <v/>
      </c>
      <c r="J49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$9))),"")</f>
        <v/>
      </c>
      <c r="K49" s="61" t="str">
        <f>IFERROR(INDEX($BU$1:$BU$84,_xlfn.AGGREGATE(15,6,ROW($BU$1:$BU$84)/((ISNUMBER(SEARCH(M36,$BV$1:$BV$84)))*(ISNUMBER(SEARCH("подряд",$BV$1:$BV$84)))),ROW($BU$9))),"")</f>
        <v/>
      </c>
      <c r="L49" s="61" t="str">
        <f>IFERROR(INDEX($BV$1:$BV$84,_xlfn.AGGREGATE(15,6,ROW($BV$1:$BV$84)/((ISNUMBER(SEARCH(M36,$BV$1:$BV$84)))*(ISNUMBER(SEARCH("подряд",$BV$1:$BV$84)))),ROW($BU$9))),"")</f>
        <v/>
      </c>
      <c r="M49" s="61" t="str">
        <f>IFERROR(INDEX($BW$1:$BW$84,_xlfn.AGGREGATE(15,6,ROW($BW$1:$BW$84)/((ISNUMBER(SEARCH(M36,$BX$1:$BX$84)))*(ISNUMBER(SEARCH("подряд",$BX$1:$BX$84)))),ROW($BW$9))),"")</f>
        <v/>
      </c>
      <c r="N49" s="56" t="str">
        <f>IFERROR(INDEX($BV$1:$BV$84,_xlfn.AGGREGATE(15,6,ROW($BV$1:$BV$84)/((ISNUMBER(SEARCH(M36,$BV$1:$BV$84)))*(ISNUMBER(SEARCH("подряд",$BV$1:$BV$84)))),ROW($BU$9))),"")</f>
        <v/>
      </c>
      <c r="O49" s="61" t="str">
        <f>IFERROR(INDEX($BW$1:$BW$84,_xlfn.AGGREGATE(15,6,ROW($BW$1:$BW$84)/((ISNUMBER(SEARCH(M36,$BX$1:$BX$84)))*(ISNUMBER(SEARCH("благ",$BX$1:$BX$84)))),ROW($BW$9))),"")</f>
        <v/>
      </c>
      <c r="P49" s="61" t="str">
        <f>IFERROR(INDEX($BX$1:$BX$84,_xlfn.AGGREGATE(15,6,ROW($BX$1:$BX$84)/((ISNUMBER(SEARCH(M36,$BX$1:$BX$84)))*(ISNUMBER(SEARCH("благ",$BX$1:$BX$84)))),ROW($BW$9))),"")</f>
        <v/>
      </c>
      <c r="Q49" s="83"/>
      <c r="R49" s="83"/>
      <c r="S49" s="83"/>
      <c r="T49" s="83"/>
      <c r="U49" s="83"/>
      <c r="V49" s="83"/>
      <c r="W49" s="83"/>
      <c r="Y49" s="61" t="str">
        <f>IFERROR(INDEX($BY$1:$BY$84,_xlfn.AGGREGATE(15,6,ROW($BY$1:$BY$84)/(ISNUMBER(SEARCH(AK36,$BZ$1:$BZ$84))),ROW($BY$9))),"")</f>
        <v/>
      </c>
      <c r="Z49" s="61" t="str">
        <f>IFERROR(INDEX($CA$1:$CA$84,_xlfn.AGGREGATE(15,6,ROW($CA$1:$CA$84)/(ISNUMBER(SEARCH(AK36,$CB$1:$CB$84))),ROW($CA$9))),"")</f>
        <v/>
      </c>
      <c r="AA49" s="61" t="str">
        <f>IFERROR(INDEX($BU$1:$BU$84,_xlfn.AGGREGATE(15,6,ROW($BU$1:$BU$84)/((ISNUMBER(SEARCH(AK36,$BV$1:$BV$84)))*(ISNUMBER(SEARCH("ТМЦ",$BV$1:$BV$84)))),ROW($BU$9))),"")</f>
        <v/>
      </c>
      <c r="AB49" s="61" t="str">
        <f>IFERROR(INDEX($BV$1:$BV$84,_xlfn.AGGREGATE(15,6,ROW($BV$1:$BV$84)/((ISNUMBER(SEARCH(AK36,$BV$1:$BV$84)))*(ISNUMBER(SEARCH("ТМЦ",$BV$1:$BV$84)))),ROW($BU$9))),"")</f>
        <v/>
      </c>
      <c r="AC49" s="61" t="str">
        <f>IFERROR(INDEX($BW$1:$BW$84,_xlfn.AGGREGATE(15,6,ROW($BW$1:$BW$84)/((ISNUMBER(SEARCH(AK36,$BX$1:$BX$84)))*(ISNUMBER(SEARCH("ТМЦ",$BX$1:$BX$84)))),ROW($BW$9))),"")</f>
        <v/>
      </c>
      <c r="AD49" s="61" t="str">
        <f>IFERROR(INDEX($BX$1:$BX$84,_xlfn.AGGREGATE(15,6,ROW($BX$1:$BX$84)/((ISNUMBER(SEARCH(AK36,$BX$1:$BX$84)))*(ISNUMBER(SEARCH("ТМЦ",$BX$1:$BX$84)))),ROW($BW$9))),"")</f>
        <v/>
      </c>
      <c r="AE49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$9))),"")</f>
        <v/>
      </c>
      <c r="AF49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$9))),"")</f>
        <v/>
      </c>
      <c r="AG49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$9))),"")</f>
        <v/>
      </c>
      <c r="AH49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$9))),"")</f>
        <v/>
      </c>
      <c r="AI49" s="61" t="str">
        <f>IFERROR(INDEX($BU$1:$BU$84,_xlfn.AGGREGATE(15,6,ROW($BU$1:$BU$84)/((ISNUMBER(SEARCH(AK36,$BV$1:$BV$84)))*(ISNUMBER(SEARCH("подряд",$BV$1:$BV$84)))),ROW($BU$9))),"")</f>
        <v/>
      </c>
      <c r="AJ49" s="61" t="str">
        <f>IFERROR(INDEX($BV$1:$BV$84,_xlfn.AGGREGATE(15,6,ROW($BV$1:$BV$84)/((ISNUMBER(SEARCH(AK36,$BV$1:$BV$84)))*(ISNUMBER(SEARCH("подряд",$BV$1:$BV$84)))),ROW($BU$9))),"")</f>
        <v/>
      </c>
      <c r="AK49" s="61" t="str">
        <f>IFERROR(INDEX($BW$1:$BW$84,_xlfn.AGGREGATE(15,6,ROW($BW$1:$BW$84)/((ISNUMBER(SEARCH(AK36,$BX$1:$BX$84)))*(ISNUMBER(SEARCH("подряд",$BX$1:$BX$84)))),ROW($BW$9))),"")</f>
        <v/>
      </c>
      <c r="AL49" s="56" t="str">
        <f>IFERROR(INDEX($BV$1:$BV$84,_xlfn.AGGREGATE(15,6,ROW($BV$1:$BV$84)/((ISNUMBER(SEARCH(AK36,$BV$1:$BV$84)))*(ISNUMBER(SEARCH("подряд",$BV$1:$BV$84)))),ROW($BU$9))),"")</f>
        <v/>
      </c>
      <c r="AM49" s="61" t="str">
        <f>IFERROR(INDEX($BW$1:$BW$84,_xlfn.AGGREGATE(15,6,ROW($BW$1:$BW$84)/((ISNUMBER(SEARCH(AK36,$BX$1:$BX$84)))*(ISNUMBER(SEARCH("благ",$BX$1:$BX$84)))),ROW($BW$9))),"")</f>
        <v/>
      </c>
      <c r="AN49" s="61" t="str">
        <f>IFERROR(INDEX($BX$1:$BX$84,_xlfn.AGGREGATE(15,6,ROW($BX$1:$BX$84)/((ISNUMBER(SEARCH(AK36,$BX$1:$BX$84)))*(ISNUMBER(SEARCH("благ",$BX$1:$BX$84)))),ROW($BW$9))),"")</f>
        <v/>
      </c>
      <c r="AO49" s="83"/>
      <c r="AP49" s="83"/>
      <c r="AQ49" s="83"/>
      <c r="AR49" s="83"/>
      <c r="AS49" s="83"/>
      <c r="AT49" s="83"/>
      <c r="AU49" s="83"/>
      <c r="BU49" s="69"/>
      <c r="BV49" s="69"/>
      <c r="BW49" s="69"/>
      <c r="BX49" s="69"/>
      <c r="BY49" s="69"/>
      <c r="BZ49" s="69"/>
      <c r="CA49" s="69"/>
      <c r="CB49" s="69"/>
    </row>
    <row r="50" spans="1:80" ht="15" customHeight="1" x14ac:dyDescent="0.25">
      <c r="A50" s="61" t="str">
        <f>IFERROR(INDEX($BY$1:$BY$84,_xlfn.AGGREGATE(15,6,ROW($BY$1:$BY$84)/(ISNUMBER(SEARCH(M36,$BZ$1:$BZ$84))),ROW($BY$10))),"")</f>
        <v/>
      </c>
      <c r="B50" s="61" t="str">
        <f>IFERROR(INDEX($CA$1:$CA$84,_xlfn.AGGREGATE(15,6,ROW($CA$1:$CA$84)/(ISNUMBER(SEARCH(M36,$CB$1:$CB$84))),ROW($CA$10))),"")</f>
        <v/>
      </c>
      <c r="C50" s="61" t="str">
        <f>IFERROR(INDEX($BU$1:$BU$84,_xlfn.AGGREGATE(15,6,ROW($BU$1:$BU$84)/((ISNUMBER(SEARCH(M36,$BV$1:$BV$84)))*(ISNUMBER(SEARCH("ТМЦ",$BV$1:$BV$84)))),ROW($BU$10))),"")</f>
        <v/>
      </c>
      <c r="D50" s="61" t="str">
        <f>IFERROR(INDEX($BV$1:$BV$84,_xlfn.AGGREGATE(15,6,ROW($BV$1:$BV$84)/((ISNUMBER(SEARCH(M36,$BV$1:$BV$84)))*(ISNUMBER(SEARCH("ТМЦ",$BV$1:$BV$84)))),ROW($BU$10))),"")</f>
        <v/>
      </c>
      <c r="E50" s="61" t="str">
        <f>IFERROR(INDEX($BW$1:$BW$84,_xlfn.AGGREGATE(15,6,ROW($BW$1:$BW$84)/((ISNUMBER(SEARCH(M36,$BX$1:$BX$84)))*(ISNUMBER(SEARCH("ТМЦ",$BX$1:$BX$84)))),ROW($BW$10))),"")</f>
        <v/>
      </c>
      <c r="F50" s="61" t="str">
        <f>IFERROR(INDEX($BX$1:$BX$84,_xlfn.AGGREGATE(15,6,ROW($BX$1:$BX$84)/((ISNUMBER(SEARCH(M36,$BX$1:$BX$84)))*(ISNUMBER(SEARCH("ТМЦ",$BX$1:$BX$84)))),ROW($BW$10))),"")</f>
        <v/>
      </c>
      <c r="G50" s="61" t="str">
        <f>IFERROR(INDEX($BU$1:$BU$84,_xlfn.AGGREGATE(15,6,ROW($BU$1:$BU$84)/ISNUMBER(SEARCH(M36,$BV$1:$BV$84))/(1&lt;=(ISNUMBER(FIND("трактор",$BV$1:$BV$84))+ISNUMBER(FIND("кскав",$BV$1:$BV$84))+ISNUMBER(FIND("инструм",$BV$1:$BV$84))+ISNUMBER(FIND("ибро",$BV$1:$BV$84)))),ROW($BU$10))),"")</f>
        <v/>
      </c>
      <c r="H50" s="61" t="str">
        <f>IFERROR(INDEX($BV$1:$BV$84,_xlfn.AGGREGATE(15,6,ROW($BV$1:$BV$84)/ISNUMBER(SEARCH(M36,$BV$1:$BV$84))/(1&lt;=(ISNUMBER(FIND("трактор",$BV$1:$BV$84))+ISNUMBER(FIND("кскав",$BV$1:$BV$84))+ISNUMBER(FIND("инструм",$BV$1:$BV$84))+ISNUMBER(FIND("ибро",$BV$1:$BV$84)))),ROW($BU$10))),"")</f>
        <v/>
      </c>
      <c r="I50" s="61" t="str">
        <f>IFERROR(INDEX($BW$1:$BW$84,_xlfn.AGGREGATE(15,6,ROW($BW$1:$BW$84)/ISNUMBER(SEARCH(M36,$BX$1:$BX$84))/(1&lt;=(ISNUMBER(FIND("трактор",$BX$1:$BX$84))+ISNUMBER(FIND("кскав",$BX$1:$BX$84))+ISNUMBER(FIND("инструм",$BX$1:$BX$84))+ISNUMBER(FIND("ибро",$BX$1:$BX$84)))),ROW($BW$10))),"")</f>
        <v/>
      </c>
      <c r="J50" s="61" t="str">
        <f>IFERROR(INDEX($BX$1:$BX$84,_xlfn.AGGREGATE(15,6,ROW($BX$1:$BX$84)/ISNUMBER(SEARCH(M36,$BX$1:$BX$84))/(1&lt;=(ISNUMBER(FIND("трактор",$BX$1:$BX$84))+ISNUMBER(FIND("кскав",$BX$1:$BX$84))+ISNUMBER(FIND("инструм",$BX$1:$BX$84))+ISNUMBER(FIND("ибро",$BX$1:$BX$84)))),ROW($BW$10))),"")</f>
        <v/>
      </c>
      <c r="K50" s="61" t="str">
        <f>IFERROR(INDEX($BU$1:$BU$84,_xlfn.AGGREGATE(15,6,ROW($BU$1:$BU$84)/((ISNUMBER(SEARCH(M36,$BV$1:$BV$84)))*(ISNUMBER(SEARCH("подряд",$BV$1:$BV$84)))),ROW($BU$10))),"")</f>
        <v/>
      </c>
      <c r="L50" s="61" t="str">
        <f>IFERROR(INDEX($BV$1:$BV$84,_xlfn.AGGREGATE(15,6,ROW($BV$1:$BV$84)/((ISNUMBER(SEARCH(M36,$BV$1:$BV$84)))*(ISNUMBER(SEARCH("подряд",$BV$1:$BV$84)))),ROW($BU$10))),"")</f>
        <v/>
      </c>
      <c r="M50" s="61" t="str">
        <f>IFERROR(INDEX($BW$1:$BW$84,_xlfn.AGGREGATE(15,6,ROW($BW$1:$BW$84)/((ISNUMBER(SEARCH(M36,$BX$1:$BX$84)))*(ISNUMBER(SEARCH("подряд",$BX$1:$BX$84)))),ROW($BW$10))),"")</f>
        <v/>
      </c>
      <c r="N50" s="56" t="str">
        <f>IFERROR(INDEX($BV$1:$BV$84,_xlfn.AGGREGATE(15,6,ROW($BV$1:$BV$84)/((ISNUMBER(SEARCH(M36,$BV$1:$BV$84)))*(ISNUMBER(SEARCH("подряд",$BV$1:$BV$84)))),ROW($BU$10))),"")</f>
        <v/>
      </c>
      <c r="O50" s="61" t="str">
        <f>IFERROR(INDEX($BW$1:$BW$84,_xlfn.AGGREGATE(15,6,ROW($BW$1:$BW$84)/((ISNUMBER(SEARCH(M36,$BX$1:$BX$84)))*(ISNUMBER(SEARCH("благ",$BX$1:$BX$84)))),ROW($BW$10))),"")</f>
        <v/>
      </c>
      <c r="P50" s="61" t="str">
        <f>IFERROR(INDEX($BX$1:$BX$84,_xlfn.AGGREGATE(15,6,ROW($BX$1:$BX$84)/((ISNUMBER(SEARCH(M36,$BX$1:$BX$84)))*(ISNUMBER(SEARCH("благ",$BX$1:$BX$84)))),ROW($BW$10))),"")</f>
        <v/>
      </c>
      <c r="Q50" s="83"/>
      <c r="R50" s="83"/>
      <c r="S50" s="83"/>
      <c r="T50" s="83"/>
      <c r="U50" s="83"/>
      <c r="V50" s="83"/>
      <c r="W50" s="83"/>
      <c r="Y50" s="61" t="str">
        <f>IFERROR(INDEX($BY$1:$BY$84,_xlfn.AGGREGATE(15,6,ROW($BY$1:$BY$84)/(ISNUMBER(SEARCH(AK36,$BZ$1:$BZ$84))),ROW($BY$10))),"")</f>
        <v/>
      </c>
      <c r="Z50" s="61" t="str">
        <f>IFERROR(INDEX($CA$1:$CA$84,_xlfn.AGGREGATE(15,6,ROW($CA$1:$CA$84)/(ISNUMBER(SEARCH(AK36,$CB$1:$CB$84))),ROW($CA$10))),"")</f>
        <v/>
      </c>
      <c r="AA50" s="61" t="str">
        <f>IFERROR(INDEX($BU$1:$BU$84,_xlfn.AGGREGATE(15,6,ROW($BU$1:$BU$84)/((ISNUMBER(SEARCH(AK36,$BV$1:$BV$84)))*(ISNUMBER(SEARCH("ТМЦ",$BV$1:$BV$84)))),ROW($BU$10))),"")</f>
        <v/>
      </c>
      <c r="AB50" s="61" t="str">
        <f>IFERROR(INDEX($BV$1:$BV$84,_xlfn.AGGREGATE(15,6,ROW($BV$1:$BV$84)/((ISNUMBER(SEARCH(AK36,$BV$1:$BV$84)))*(ISNUMBER(SEARCH("ТМЦ",$BV$1:$BV$84)))),ROW($BU$10))),"")</f>
        <v/>
      </c>
      <c r="AC50" s="61" t="str">
        <f>IFERROR(INDEX($BW$1:$BW$84,_xlfn.AGGREGATE(15,6,ROW($BW$1:$BW$84)/((ISNUMBER(SEARCH(AK36,$BX$1:$BX$84)))*(ISNUMBER(SEARCH("ТМЦ",$BX$1:$BX$84)))),ROW($BW$10))),"")</f>
        <v/>
      </c>
      <c r="AD50" s="61" t="str">
        <f>IFERROR(INDEX($BX$1:$BX$84,_xlfn.AGGREGATE(15,6,ROW($BX$1:$BX$84)/((ISNUMBER(SEARCH(AK36,$BX$1:$BX$84)))*(ISNUMBER(SEARCH("ТМЦ",$BX$1:$BX$84)))),ROW($BW$10))),"")</f>
        <v/>
      </c>
      <c r="AE50" s="61" t="str">
        <f>IFERROR(INDEX($BU$1:$BU$84,_xlfn.AGGREGATE(15,6,ROW($BU$1:$BU$84)/ISNUMBER(SEARCH(AK36,$BV$1:$BV$84))/(1&lt;=(ISNUMBER(FIND("трактор",$BV$1:$BV$84))+ISNUMBER(FIND("кскав",$BV$1:$BV$84))+ISNUMBER(FIND("инструм",$BV$1:$BV$84))+ISNUMBER(FIND("ибро",$BV$1:$BV$84)))),ROW($BU$10))),"")</f>
        <v/>
      </c>
      <c r="AF50" s="61" t="str">
        <f>IFERROR(INDEX($BV$1:$BV$84,_xlfn.AGGREGATE(15,6,ROW($BV$1:$BV$84)/ISNUMBER(SEARCH(AK36,$BV$1:$BV$84))/(1&lt;=(ISNUMBER(FIND("трактор",$BV$1:$BV$84))+ISNUMBER(FIND("кскав",$BV$1:$BV$84))+ISNUMBER(FIND("инструм",$BV$1:$BV$84))+ISNUMBER(FIND("ибро",$BV$1:$BV$84)))),ROW($BU$10))),"")</f>
        <v/>
      </c>
      <c r="AG50" s="61" t="str">
        <f>IFERROR(INDEX($BW$1:$BW$84,_xlfn.AGGREGATE(15,6,ROW($BW$1:$BW$84)/ISNUMBER(SEARCH(AK36,$BX$1:$BX$84))/(1&lt;=(ISNUMBER(FIND("трактор",$BX$1:$BX$84))+ISNUMBER(FIND("кскав",$BX$1:$BX$84))+ISNUMBER(FIND("инструм",$BX$1:$BX$84))+ISNUMBER(FIND("ибро",$BX$1:$BX$84)))),ROW($BW$10))),"")</f>
        <v/>
      </c>
      <c r="AH50" s="61" t="str">
        <f>IFERROR(INDEX($BX$1:$BX$84,_xlfn.AGGREGATE(15,6,ROW($BX$1:$BX$84)/ISNUMBER(SEARCH(AK36,$BX$1:$BX$84))/(1&lt;=(ISNUMBER(FIND("трактор",$BX$1:$BX$84))+ISNUMBER(FIND("кскав",$BX$1:$BX$84))+ISNUMBER(FIND("инструм",$BX$1:$BX$84))+ISNUMBER(FIND("ибро",$BX$1:$BX$84)))),ROW($BW$10))),"")</f>
        <v/>
      </c>
      <c r="AI50" s="61" t="str">
        <f>IFERROR(INDEX($BU$1:$BU$84,_xlfn.AGGREGATE(15,6,ROW($BU$1:$BU$84)/((ISNUMBER(SEARCH(AK36,$BV$1:$BV$84)))*(ISNUMBER(SEARCH("подряд",$BV$1:$BV$84)))),ROW($BU$10))),"")</f>
        <v/>
      </c>
      <c r="AJ50" s="61" t="str">
        <f>IFERROR(INDEX($BV$1:$BV$84,_xlfn.AGGREGATE(15,6,ROW($BV$1:$BV$84)/((ISNUMBER(SEARCH(AK36,$BV$1:$BV$84)))*(ISNUMBER(SEARCH("подряд",$BV$1:$BV$84)))),ROW($BU$10))),"")</f>
        <v/>
      </c>
      <c r="AK50" s="61" t="str">
        <f>IFERROR(INDEX($BW$1:$BW$84,_xlfn.AGGREGATE(15,6,ROW($BW$1:$BW$84)/((ISNUMBER(SEARCH(AK36,$BX$1:$BX$84)))*(ISNUMBER(SEARCH("подряд",$BX$1:$BX$84)))),ROW($BW$10))),"")</f>
        <v/>
      </c>
      <c r="AL50" s="56" t="str">
        <f>IFERROR(INDEX($BV$1:$BV$84,_xlfn.AGGREGATE(15,6,ROW($BV$1:$BV$84)/((ISNUMBER(SEARCH(AK36,$BV$1:$BV$84)))*(ISNUMBER(SEARCH("подряд",$BV$1:$BV$84)))),ROW($BU$10))),"")</f>
        <v/>
      </c>
      <c r="AM50" s="61" t="str">
        <f>IFERROR(INDEX($BW$1:$BW$84,_xlfn.AGGREGATE(15,6,ROW($BW$1:$BW$84)/((ISNUMBER(SEARCH(AK36,$BX$1:$BX$84)))*(ISNUMBER(SEARCH("благ",$BX$1:$BX$84)))),ROW($BW$10))),"")</f>
        <v/>
      </c>
      <c r="AN50" s="61" t="str">
        <f>IFERROR(INDEX($BX$1:$BX$84,_xlfn.AGGREGATE(15,6,ROW($BX$1:$BX$84)/((ISNUMBER(SEARCH(AK36,$BX$1:$BX$84)))*(ISNUMBER(SEARCH("благ",$BX$1:$BX$84)))),ROW($BW$10))),"")</f>
        <v/>
      </c>
      <c r="AO50" s="83"/>
      <c r="AP50" s="83"/>
      <c r="AQ50" s="83"/>
      <c r="AR50" s="83"/>
      <c r="AS50" s="83"/>
      <c r="AT50" s="83"/>
      <c r="AU50" s="83"/>
      <c r="BU50" s="69"/>
      <c r="BV50" s="69"/>
      <c r="BW50" s="69"/>
      <c r="BX50" s="69"/>
      <c r="BY50" s="69"/>
      <c r="BZ50" s="69"/>
      <c r="CA50" s="69"/>
      <c r="CB50" s="69"/>
    </row>
    <row r="51" spans="1:80" ht="15" customHeight="1" x14ac:dyDescent="0.4">
      <c r="A51" s="90">
        <v>7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67"/>
      <c r="R51" s="67"/>
      <c r="S51" s="67"/>
      <c r="T51" s="67"/>
      <c r="U51" s="67"/>
      <c r="V51" s="67"/>
      <c r="W51" s="67"/>
      <c r="Y51" s="90">
        <v>8</v>
      </c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67"/>
      <c r="AP51" s="67"/>
      <c r="AQ51" s="67"/>
      <c r="AR51" s="67"/>
      <c r="AS51" s="67"/>
      <c r="AT51" s="67"/>
      <c r="AU51" s="67"/>
      <c r="BU51" s="69"/>
      <c r="BV51" s="69"/>
      <c r="BW51" s="69"/>
      <c r="BX51" s="69"/>
      <c r="BY51" s="69"/>
      <c r="BZ51" s="69"/>
      <c r="CA51" s="69"/>
      <c r="CB51" s="69"/>
    </row>
    <row r="52" spans="1:80" ht="15" customHeight="1" x14ac:dyDescent="0.4">
      <c r="A52" s="92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67"/>
      <c r="R52" s="67"/>
      <c r="S52" s="67"/>
      <c r="T52" s="67"/>
      <c r="U52" s="67"/>
      <c r="V52" s="67"/>
      <c r="W52" s="67"/>
      <c r="Y52" s="92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67"/>
      <c r="AP52" s="67"/>
      <c r="AQ52" s="67"/>
      <c r="AR52" s="67"/>
      <c r="AS52" s="67"/>
      <c r="AT52" s="67"/>
      <c r="AU52" s="67"/>
      <c r="BU52" s="69"/>
      <c r="BV52" s="69"/>
      <c r="BW52" s="69"/>
      <c r="BX52" s="69"/>
      <c r="BY52" s="69"/>
      <c r="BZ52" s="69"/>
      <c r="CA52" s="69"/>
      <c r="CB52" s="69"/>
    </row>
    <row r="53" spans="1:80" ht="15" customHeight="1" x14ac:dyDescent="0.25">
      <c r="A53" s="6"/>
      <c r="B53" s="6"/>
      <c r="C53" s="4"/>
      <c r="D53" s="4"/>
      <c r="E53" s="4"/>
      <c r="F53" s="4"/>
      <c r="G53" s="4"/>
      <c r="H53" s="4"/>
      <c r="I53" s="4"/>
      <c r="J53" s="4"/>
      <c r="K53" s="4"/>
      <c r="L53" s="4"/>
      <c r="M53" s="4" t="s">
        <v>58</v>
      </c>
      <c r="N53" s="4"/>
      <c r="O53" s="4"/>
      <c r="P53" s="5" t="s">
        <v>25</v>
      </c>
      <c r="Q53" s="80"/>
      <c r="R53" s="80"/>
      <c r="S53" s="80"/>
      <c r="T53" s="80"/>
      <c r="U53" s="80"/>
      <c r="V53" s="80"/>
      <c r="W53" s="80"/>
      <c r="Y53" s="6"/>
      <c r="Z53" s="6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 t="s">
        <v>59</v>
      </c>
      <c r="AL53" s="4"/>
      <c r="AM53" s="4"/>
      <c r="AN53" s="5" t="s">
        <v>25</v>
      </c>
      <c r="AO53" s="80"/>
      <c r="AP53" s="80"/>
      <c r="AQ53" s="80"/>
      <c r="AR53" s="80"/>
      <c r="AS53" s="80"/>
      <c r="AT53" s="80"/>
      <c r="AU53" s="80"/>
      <c r="BU53" s="69"/>
      <c r="BV53" s="69"/>
      <c r="BW53" s="69"/>
      <c r="BX53" s="69"/>
      <c r="BY53" s="69"/>
      <c r="BZ53" s="69"/>
      <c r="CA53" s="69"/>
      <c r="CB53" s="69"/>
    </row>
    <row r="54" spans="1:80" ht="15" customHeight="1" x14ac:dyDescent="0.25">
      <c r="A54" s="87" t="s">
        <v>3</v>
      </c>
      <c r="B54" s="88"/>
      <c r="C54" s="87" t="s">
        <v>15</v>
      </c>
      <c r="D54" s="88"/>
      <c r="E54" s="89"/>
      <c r="F54" s="66"/>
      <c r="G54" s="87" t="s">
        <v>22</v>
      </c>
      <c r="H54" s="88"/>
      <c r="I54" s="89"/>
      <c r="J54" s="66"/>
      <c r="K54" s="87" t="s">
        <v>17</v>
      </c>
      <c r="L54" s="88"/>
      <c r="M54" s="89"/>
      <c r="N54" s="64"/>
      <c r="O54" s="65" t="s">
        <v>20</v>
      </c>
      <c r="P54" s="5"/>
      <c r="Q54" s="80"/>
      <c r="R54" s="80"/>
      <c r="S54" s="80"/>
      <c r="T54" s="80"/>
      <c r="U54" s="80"/>
      <c r="V54" s="80"/>
      <c r="W54" s="80"/>
      <c r="Y54" s="87" t="s">
        <v>3</v>
      </c>
      <c r="Z54" s="88"/>
      <c r="AA54" s="87" t="s">
        <v>15</v>
      </c>
      <c r="AB54" s="88"/>
      <c r="AC54" s="89"/>
      <c r="AD54" s="66"/>
      <c r="AE54" s="87" t="s">
        <v>22</v>
      </c>
      <c r="AF54" s="88"/>
      <c r="AG54" s="89"/>
      <c r="AH54" s="66"/>
      <c r="AI54" s="87" t="s">
        <v>17</v>
      </c>
      <c r="AJ54" s="88"/>
      <c r="AK54" s="89"/>
      <c r="AL54" s="64"/>
      <c r="AM54" s="65" t="s">
        <v>20</v>
      </c>
      <c r="AN54" s="5"/>
      <c r="AO54" s="80"/>
      <c r="AP54" s="80"/>
      <c r="AQ54" s="80"/>
      <c r="AR54" s="80"/>
      <c r="AS54" s="80"/>
      <c r="AT54" s="80"/>
      <c r="AU54" s="80"/>
      <c r="BU54" s="69"/>
      <c r="BV54" s="69"/>
      <c r="BW54" s="69"/>
      <c r="BX54" s="69"/>
      <c r="BY54" s="69"/>
      <c r="BZ54" s="69"/>
      <c r="CA54" s="69"/>
      <c r="CB54" s="69"/>
    </row>
    <row r="55" spans="1:80" ht="15" customHeight="1" x14ac:dyDescent="0.4">
      <c r="A55" s="62" t="s">
        <v>4</v>
      </c>
      <c r="B55" s="4" t="s">
        <v>16</v>
      </c>
      <c r="C55" s="62" t="s">
        <v>4</v>
      </c>
      <c r="D55" s="4" t="s">
        <v>5</v>
      </c>
      <c r="E55" s="4" t="s">
        <v>16</v>
      </c>
      <c r="F55" s="4" t="s">
        <v>5</v>
      </c>
      <c r="G55" s="62" t="s">
        <v>4</v>
      </c>
      <c r="H55" s="4" t="s">
        <v>5</v>
      </c>
      <c r="I55" s="4" t="s">
        <v>16</v>
      </c>
      <c r="J55" s="4" t="s">
        <v>5</v>
      </c>
      <c r="K55" s="4" t="s">
        <v>4</v>
      </c>
      <c r="L55" s="4" t="s">
        <v>5</v>
      </c>
      <c r="M55" s="4" t="s">
        <v>16</v>
      </c>
      <c r="N55" s="4" t="s">
        <v>5</v>
      </c>
      <c r="O55" s="4" t="s">
        <v>16</v>
      </c>
      <c r="P55" s="5"/>
      <c r="Q55" s="80"/>
      <c r="R55" s="80"/>
      <c r="S55" s="80"/>
      <c r="T55" s="80"/>
      <c r="U55" s="80"/>
      <c r="V55" s="80"/>
      <c r="W55" s="80"/>
      <c r="X55" s="67"/>
      <c r="Y55" s="62" t="s">
        <v>4</v>
      </c>
      <c r="Z55" s="4" t="s">
        <v>16</v>
      </c>
      <c r="AA55" s="62" t="s">
        <v>4</v>
      </c>
      <c r="AB55" s="4" t="s">
        <v>5</v>
      </c>
      <c r="AC55" s="4" t="s">
        <v>16</v>
      </c>
      <c r="AD55" s="4" t="s">
        <v>5</v>
      </c>
      <c r="AE55" s="62" t="s">
        <v>4</v>
      </c>
      <c r="AF55" s="4" t="s">
        <v>5</v>
      </c>
      <c r="AG55" s="4" t="s">
        <v>16</v>
      </c>
      <c r="AH55" s="4" t="s">
        <v>5</v>
      </c>
      <c r="AI55" s="4" t="s">
        <v>4</v>
      </c>
      <c r="AJ55" s="4" t="s">
        <v>5</v>
      </c>
      <c r="AK55" s="4" t="s">
        <v>16</v>
      </c>
      <c r="AL55" s="4" t="s">
        <v>5</v>
      </c>
      <c r="AM55" s="4" t="s">
        <v>16</v>
      </c>
      <c r="AN55" s="5"/>
      <c r="AO55" s="80"/>
      <c r="AP55" s="80"/>
      <c r="AQ55" s="80"/>
      <c r="AR55" s="80"/>
      <c r="AS55" s="80"/>
      <c r="AT55" s="80"/>
      <c r="AU55" s="80"/>
      <c r="BU55" s="69"/>
      <c r="BV55" s="69"/>
      <c r="BW55" s="69"/>
      <c r="BX55" s="69"/>
      <c r="BY55" s="69"/>
      <c r="BZ55" s="69"/>
      <c r="CA55" s="69"/>
      <c r="CB55" s="69"/>
    </row>
    <row r="56" spans="1:80" ht="15" customHeight="1" x14ac:dyDescent="0.25">
      <c r="A56" s="62" t="s">
        <v>1</v>
      </c>
      <c r="B56" s="62">
        <f>B57*P56</f>
        <v>0</v>
      </c>
      <c r="C56" s="62" t="s">
        <v>1</v>
      </c>
      <c r="D56" s="62"/>
      <c r="E56" s="62">
        <f>E57*P56</f>
        <v>0</v>
      </c>
      <c r="F56" s="62"/>
      <c r="G56" s="62" t="s">
        <v>1</v>
      </c>
      <c r="H56" s="62"/>
      <c r="I56" s="62">
        <f>I57*P56</f>
        <v>0</v>
      </c>
      <c r="J56" s="62"/>
      <c r="K56" s="62" t="s">
        <v>1</v>
      </c>
      <c r="L56" s="62"/>
      <c r="M56" s="63">
        <f>M57*P56</f>
        <v>0</v>
      </c>
      <c r="N56" s="63"/>
      <c r="O56" s="63"/>
      <c r="P56" s="6">
        <v>1.1000000000000001</v>
      </c>
      <c r="Q56" s="82"/>
      <c r="R56" s="81"/>
      <c r="S56" s="81"/>
      <c r="T56" s="81"/>
      <c r="U56" s="81"/>
      <c r="V56" s="81"/>
      <c r="W56" s="81"/>
      <c r="Y56" s="62" t="s">
        <v>1</v>
      </c>
      <c r="Z56" s="62">
        <f>Z57*AN56</f>
        <v>0</v>
      </c>
      <c r="AA56" s="62" t="s">
        <v>1</v>
      </c>
      <c r="AB56" s="62"/>
      <c r="AC56" s="62">
        <f>AC57*AN56</f>
        <v>0</v>
      </c>
      <c r="AD56" s="62"/>
      <c r="AE56" s="62" t="s">
        <v>1</v>
      </c>
      <c r="AF56" s="62"/>
      <c r="AG56" s="62">
        <f>AG57*AN56</f>
        <v>0</v>
      </c>
      <c r="AH56" s="62"/>
      <c r="AI56" s="62" t="s">
        <v>1</v>
      </c>
      <c r="AJ56" s="62"/>
      <c r="AK56" s="63">
        <f>AK57*AN56</f>
        <v>0</v>
      </c>
      <c r="AL56" s="63"/>
      <c r="AM56" s="63"/>
      <c r="AN56" s="6">
        <v>1.1000000000000001</v>
      </c>
      <c r="AO56" s="82"/>
      <c r="AP56" s="81"/>
      <c r="AQ56" s="81"/>
      <c r="AR56" s="81"/>
      <c r="AS56" s="81"/>
      <c r="AT56" s="81"/>
      <c r="AU56" s="81"/>
      <c r="BU56" s="69"/>
      <c r="BV56" s="69"/>
      <c r="BW56" s="69"/>
      <c r="BX56" s="69"/>
      <c r="BY56" s="69"/>
      <c r="BZ56" s="69"/>
      <c r="CA56" s="69"/>
      <c r="CB56" s="69"/>
    </row>
    <row r="57" spans="1:80" ht="15" customHeight="1" x14ac:dyDescent="0.25">
      <c r="A57" s="6">
        <f>SUM(A58:A67)</f>
        <v>0</v>
      </c>
      <c r="B57" s="6">
        <f>SUM(B58:B67)</f>
        <v>0</v>
      </c>
      <c r="C57" s="6">
        <f>SUM(C58:C67)</f>
        <v>0</v>
      </c>
      <c r="D57" s="6"/>
      <c r="E57" s="6">
        <f>SUM(E58:E67)</f>
        <v>0</v>
      </c>
      <c r="F57" s="6"/>
      <c r="G57" s="6">
        <f>SUM(G58:G67)</f>
        <v>779</v>
      </c>
      <c r="H57" s="6"/>
      <c r="I57" s="6">
        <f>SUM(I58:I67)</f>
        <v>0</v>
      </c>
      <c r="J57" s="6"/>
      <c r="K57" s="6">
        <f>SUM(K58:K67)</f>
        <v>0</v>
      </c>
      <c r="L57" s="6"/>
      <c r="M57" s="6">
        <f>SUM(M58:M67)</f>
        <v>0</v>
      </c>
      <c r="N57" s="6"/>
      <c r="O57" s="6">
        <f>SUM(O58:O67)</f>
        <v>0</v>
      </c>
      <c r="P57" s="62"/>
      <c r="Q57" s="82">
        <f>SUM(E57,I57,M57,O57)</f>
        <v>0</v>
      </c>
      <c r="R57" s="82">
        <f>SUM(C57,E56)</f>
        <v>0</v>
      </c>
      <c r="S57" s="82">
        <f>SUM(G57,I56)</f>
        <v>779</v>
      </c>
      <c r="T57" s="84">
        <f>SUM(K57,M56)</f>
        <v>0</v>
      </c>
      <c r="U57" s="84">
        <f>SUM(C57,G57,K57)</f>
        <v>779</v>
      </c>
      <c r="V57" s="84">
        <f>SUM(A57)</f>
        <v>0</v>
      </c>
      <c r="W57" s="84">
        <f>SUM(C57,E56,G57,I56,K57,M56,O57)</f>
        <v>779</v>
      </c>
      <c r="Y57" s="6">
        <f>SUM(Y58:Y67)</f>
        <v>0</v>
      </c>
      <c r="Z57" s="6">
        <f>SUM(Z58:Z67)</f>
        <v>0</v>
      </c>
      <c r="AA57" s="6">
        <f>SUM(AA58:AA67)</f>
        <v>0</v>
      </c>
      <c r="AB57" s="6"/>
      <c r="AC57" s="6">
        <f>SUM(AC58:AC67)</f>
        <v>0</v>
      </c>
      <c r="AD57" s="6"/>
      <c r="AE57" s="6">
        <f>SUM(AE58:AE67)</f>
        <v>0</v>
      </c>
      <c r="AF57" s="6"/>
      <c r="AG57" s="6">
        <f>SUM(AG58:AG67)</f>
        <v>0</v>
      </c>
      <c r="AH57" s="6"/>
      <c r="AI57" s="6">
        <f>SUM(AI58:AI67)</f>
        <v>0</v>
      </c>
      <c r="AJ57" s="6"/>
      <c r="AK57" s="6">
        <f>SUM(AK58:AK67)</f>
        <v>0</v>
      </c>
      <c r="AL57" s="6"/>
      <c r="AM57" s="6">
        <f>SUM(AM58:AM67)</f>
        <v>0</v>
      </c>
      <c r="AN57" s="62"/>
      <c r="AO57" s="82">
        <f>SUM(AC57,AG57,AK57,AM57)</f>
        <v>0</v>
      </c>
      <c r="AP57" s="82">
        <f>SUM(AA57,AC56)</f>
        <v>0</v>
      </c>
      <c r="AQ57" s="82">
        <f>SUM(AE57,AG56)</f>
        <v>0</v>
      </c>
      <c r="AR57" s="84">
        <f>SUM(AI57,AK56)</f>
        <v>0</v>
      </c>
      <c r="AS57" s="84">
        <f>SUM(AA57,AE57,AI57)</f>
        <v>0</v>
      </c>
      <c r="AT57" s="84">
        <f>SUM(Y57)</f>
        <v>0</v>
      </c>
      <c r="AU57" s="84"/>
      <c r="BU57" s="69"/>
      <c r="BV57" s="69"/>
      <c r="BW57" s="69"/>
      <c r="BX57" s="69"/>
      <c r="BY57" s="69"/>
      <c r="BZ57" s="69"/>
      <c r="CA57" s="69"/>
      <c r="CB57" s="69"/>
    </row>
    <row r="58" spans="1:80" ht="15" customHeight="1" x14ac:dyDescent="0.25">
      <c r="A58" s="61" t="str">
        <f>IFERROR(INDEX($BY$1:$BY$84,_xlfn.AGGREGATE(15,6,ROW($BY$1:$BY$84)/(ISNUMBER(SEARCH(M53,$BZ$1:$BZ$84))),ROW($BY$1))),"")</f>
        <v/>
      </c>
      <c r="B58" s="61" t="str">
        <f>IFERROR(INDEX($CA$1:$CA$84,_xlfn.AGGREGATE(15,6,ROW($CA$1:$CA$84)/(ISNUMBER(SEARCH(M53,$CB$1:$CB$84))),ROW($CA$1))),"")</f>
        <v/>
      </c>
      <c r="C58" s="61" t="str">
        <f>IFERROR(INDEX($BU$1:$BU$84,_xlfn.AGGREGATE(15,6,ROW($BU$1:$BU$84)/((ISNUMBER(SEARCH(M53,$BV$1:$BV$84)))*(ISNUMBER(SEARCH("ТМЦ",$BV$1:$BV$84)))),ROW($BU$1))),"")</f>
        <v/>
      </c>
      <c r="D58" s="61" t="str">
        <f>IFERROR(INDEX($BV$1:$BV$84,_xlfn.AGGREGATE(15,6,ROW($BV$1:$BV$84)/((ISNUMBER(SEARCH(M53,$BV$1:$BV$84)))*(ISNUMBER(SEARCH("ТМЦ",$BV$1:$BV$84)))),ROW($BU$1))),"")</f>
        <v/>
      </c>
      <c r="E58" s="61" t="str">
        <f>IFERROR(INDEX($BW$1:$BW$84,_xlfn.AGGREGATE(15,6,ROW($BW$1:$BW$84)/((ISNUMBER(SEARCH(M53,$BX$1:$BX$84)))*(ISNUMBER(SEARCH("ТМЦ",$BX$1:$BX$84)))),ROW($BW$1))),"")</f>
        <v/>
      </c>
      <c r="F58" s="61" t="str">
        <f>IFERROR(INDEX($BX$1:$BX$84,_xlfn.AGGREGATE(15,6,ROW($BX$1:$BX$84)/((ISNUMBER(SEARCH(M53,$BX$1:$BX$84)))*(ISNUMBER(SEARCH("ТМЦ",$BX$1:$BX$84)))),ROW($BW$1))),"")</f>
        <v/>
      </c>
      <c r="G58" s="61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$1))),"")</f>
        <v>779</v>
      </c>
      <c r="H58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$1))),"")</f>
        <v>ТМ0316 экскав</v>
      </c>
      <c r="I58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$1))),"")</f>
        <v/>
      </c>
      <c r="J58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$1))),"")</f>
        <v/>
      </c>
      <c r="K58" s="61" t="str">
        <f>IFERROR(INDEX($BU$1:$BU$84,_xlfn.AGGREGATE(15,6,ROW($BU$1:$BU$84)/((ISNUMBER(SEARCH(M53,$BV$1:$BV$84)))*(ISNUMBER(SEARCH("подряд",$BV$1:$BV$84)))),ROW($BU$1))),"")</f>
        <v/>
      </c>
      <c r="L58" s="61" t="str">
        <f>IFERROR(INDEX($BV$1:$BV$84,_xlfn.AGGREGATE(15,6,ROW($BV$1:$BV$84)/((ISNUMBER(SEARCH(M53,$BV$1:$BV$84)))*(ISNUMBER(SEARCH("подряд",$BV$1:$BV$84)))),ROW($BU$1))),"")</f>
        <v/>
      </c>
      <c r="M58" s="61" t="str">
        <f>IFERROR(INDEX($BW$1:$BW$84,_xlfn.AGGREGATE(15,6,ROW($BW$1:$BW$84)/((ISNUMBER(SEARCH(M53,$BX$1:$BX$84)))*(ISNUMBER(SEARCH("подряд",$BX$1:$BX$84)))),ROW($BW$1))),"")</f>
        <v/>
      </c>
      <c r="N58" s="56" t="str">
        <f>IFERROR(INDEX($BV$1:$BV$84,_xlfn.AGGREGATE(15,6,ROW($BV$1:$BV$84)/((ISNUMBER(SEARCH(M53,$BV$1:$BV$84)))*(ISNUMBER(SEARCH("подряд",$BV$1:$BV$84)))),ROW($BU$1))),"")</f>
        <v/>
      </c>
      <c r="O58" s="61" t="str">
        <f>IFERROR(INDEX($BW$1:$BW$84,_xlfn.AGGREGATE(15,6,ROW($BW$1:$BW$84)/((ISNUMBER(SEARCH(M53,$BX$1:$BX$84)))*(ISNUMBER(SEARCH("благ",$BX$1:$BX$84)))),ROW($BW$1))),"")</f>
        <v/>
      </c>
      <c r="P58" s="61" t="str">
        <f>IFERROR(INDEX($BX$1:$BX$84,_xlfn.AGGREGATE(15,6,ROW($BX$1:$BX$84)/((ISNUMBER(SEARCH(M53,$BX$1:$BX$84)))*(ISNUMBER(SEARCH("благ",$BX$1:$BX$84)))),ROW($BW$1))),"")</f>
        <v/>
      </c>
      <c r="Q58" s="83"/>
      <c r="R58" s="83"/>
      <c r="S58" s="83"/>
      <c r="T58" s="83"/>
      <c r="U58" s="83"/>
      <c r="V58" s="83"/>
      <c r="W58" s="83"/>
      <c r="Y58" s="61" t="str">
        <f>IFERROR(INDEX($BY$1:$BY$84,_xlfn.AGGREGATE(15,6,ROW($BY$1:$BY$84)/(ISNUMBER(SEARCH(AK53,$BZ$1:$BZ$84))),ROW($BY$1))),"")</f>
        <v/>
      </c>
      <c r="Z58" s="61" t="str">
        <f>IFERROR(INDEX($CA$1:$CA$84,_xlfn.AGGREGATE(15,6,ROW($CA$1:$CA$84)/(ISNUMBER(SEARCH(AK53,$CB$1:$CB$84))),ROW($CA$1))),"")</f>
        <v/>
      </c>
      <c r="AA58" s="61" t="str">
        <f>IFERROR(INDEX($BU$1:$BU$84,_xlfn.AGGREGATE(15,6,ROW($BU$1:$BU$84)/((ISNUMBER(SEARCH(AK53,$BV$1:$BV$84)))*(ISNUMBER(SEARCH("ТМЦ",$BV$1:$BV$84)))),ROW($BU$1))),"")</f>
        <v/>
      </c>
      <c r="AB58" s="61" t="str">
        <f>IFERROR(INDEX($BV$1:$BV$84,_xlfn.AGGREGATE(15,6,ROW($BV$1:$BV$84)/((ISNUMBER(SEARCH(AK53,$BV$1:$BV$84)))*(ISNUMBER(SEARCH("ТМЦ",$BV$1:$BV$84)))),ROW($BU$1))),"")</f>
        <v/>
      </c>
      <c r="AC58" s="61" t="str">
        <f>IFERROR(INDEX($BW$1:$BW$84,_xlfn.AGGREGATE(15,6,ROW($BW$1:$BW$84)/((ISNUMBER(SEARCH(AK53,$BX$1:$BX$84)))*(ISNUMBER(SEARCH("ТМЦ",$BX$1:$BX$84)))),ROW($BW$1))),"")</f>
        <v/>
      </c>
      <c r="AD58" s="61" t="str">
        <f>IFERROR(INDEX($BX$1:$BX$84,_xlfn.AGGREGATE(15,6,ROW($BX$1:$BX$84)/((ISNUMBER(SEARCH(AK53,$BX$1:$BX$84)))*(ISNUMBER(SEARCH("ТМЦ",$BX$1:$BX$84)))),ROW($BW$1))),"")</f>
        <v/>
      </c>
      <c r="AE58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$1))),"")</f>
        <v/>
      </c>
      <c r="AF58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$1))),"")</f>
        <v/>
      </c>
      <c r="AG58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$1))),"")</f>
        <v/>
      </c>
      <c r="AH58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$1))),"")</f>
        <v/>
      </c>
      <c r="AI58" s="61" t="str">
        <f>IFERROR(INDEX($BU$1:$BU$84,_xlfn.AGGREGATE(15,6,ROW($BU$1:$BU$84)/((ISNUMBER(SEARCH(AK53,$BV$1:$BV$84)))*(ISNUMBER(SEARCH("подряд",$BV$1:$BV$84)))),ROW($BU$1))),"")</f>
        <v/>
      </c>
      <c r="AJ58" s="61" t="str">
        <f>IFERROR(INDEX($BV$1:$BV$84,_xlfn.AGGREGATE(15,6,ROW($BV$1:$BV$84)/((ISNUMBER(SEARCH(AK53,$BV$1:$BV$84)))*(ISNUMBER(SEARCH("подряд",$BV$1:$BV$84)))),ROW($BU$1))),"")</f>
        <v/>
      </c>
      <c r="AK58" s="61" t="str">
        <f>IFERROR(INDEX($BW$1:$BW$84,_xlfn.AGGREGATE(15,6,ROW($BW$1:$BW$84)/((ISNUMBER(SEARCH(AK53,$BX$1:$BX$84)))*(ISNUMBER(SEARCH("подряд",$BX$1:$BX$84)))),ROW($BW$1))),"")</f>
        <v/>
      </c>
      <c r="AL58" s="56" t="str">
        <f>IFERROR(INDEX($BV$1:$BV$84,_xlfn.AGGREGATE(15,6,ROW($BV$1:$BV$84)/((ISNUMBER(SEARCH(AK53,$BV$1:$BV$84)))*(ISNUMBER(SEARCH("подряд",$BV$1:$BV$84)))),ROW($BU$1))),"")</f>
        <v/>
      </c>
      <c r="AM58" s="61" t="str">
        <f>IFERROR(INDEX($BW$1:$BW$84,_xlfn.AGGREGATE(15,6,ROW($BW$1:$BW$84)/((ISNUMBER(SEARCH(AK53,$BX$1:$BX$84)))*(ISNUMBER(SEARCH("благ",$BX$1:$BX$84)))),ROW($BW$1))),"")</f>
        <v/>
      </c>
      <c r="AN58" s="61" t="str">
        <f>IFERROR(INDEX($BX$1:$BX$84,_xlfn.AGGREGATE(15,6,ROW($BX$1:$BX$84)/((ISNUMBER(SEARCH(AK53,$BX$1:$BX$84)))*(ISNUMBER(SEARCH("благ",$BX$1:$BX$84)))),ROW($BW$1))),"")</f>
        <v/>
      </c>
      <c r="AO58" s="83"/>
      <c r="AP58" s="83"/>
      <c r="AQ58" s="83"/>
      <c r="AR58" s="83"/>
      <c r="AS58" s="83"/>
      <c r="AT58" s="83"/>
      <c r="AU58" s="83"/>
      <c r="BU58" s="69"/>
      <c r="BV58" s="69"/>
      <c r="BW58" s="69"/>
      <c r="BX58" s="69"/>
      <c r="BY58" s="69"/>
      <c r="BZ58" s="69"/>
      <c r="CA58" s="69"/>
      <c r="CB58" s="69"/>
    </row>
    <row r="59" spans="1:80" ht="15" customHeight="1" x14ac:dyDescent="0.25">
      <c r="A59" s="61" t="str">
        <f>IFERROR(INDEX($BY$1:$BY$84,_xlfn.AGGREGATE(15,6,ROW($BY$1:$BY$84)/(ISNUMBER(SEARCH(M53,$BZ$1:$BZ$84))),ROW($BY$2))),"")</f>
        <v/>
      </c>
      <c r="B59" s="61" t="str">
        <f>IFERROR(INDEX($CA$1:$CA$84,_xlfn.AGGREGATE(15,6,ROW($CA$1:$CA$84)/(ISNUMBER(SEARCH(M53,$CB$1:$CB$84))),ROW($CA$2))),"")</f>
        <v/>
      </c>
      <c r="C59" s="61" t="str">
        <f>IFERROR(INDEX($BU$1:$BU$84,_xlfn.AGGREGATE(15,6,ROW($BU$1:$BU$84)/((ISNUMBER(SEARCH(M53,$BV$1:$BV$84)))*(ISNUMBER(SEARCH("ТМЦ",$BV$1:$BV$84)))),ROW($BU$2))),"")</f>
        <v/>
      </c>
      <c r="D59" s="61" t="str">
        <f>IFERROR(INDEX($BV$1:$BV$84,_xlfn.AGGREGATE(15,6,ROW($BV$1:$BV$84)/((ISNUMBER(SEARCH(M53,$BV$1:$BV$84)))*(ISNUMBER(SEARCH("ТМЦ",$BV$1:$BV$84)))),ROW($BU$2))),"")</f>
        <v/>
      </c>
      <c r="E59" s="61" t="str">
        <f>IFERROR(INDEX($BW$1:$BW$84,_xlfn.AGGREGATE(15,6,ROW($BW$1:$BW$84)/((ISNUMBER(SEARCH(M53,$BX$1:$BX$84)))*(ISNUMBER(SEARCH("ТМЦ",$BX$1:$BX$84)))),ROW($BW$2))),"")</f>
        <v/>
      </c>
      <c r="F59" s="61" t="str">
        <f>IFERROR(INDEX($BX$1:$BX$84,_xlfn.AGGREGATE(15,6,ROW($BX$1:$BX$84)/((ISNUMBER(SEARCH(M53,$BX$1:$BX$84)))*(ISNUMBER(SEARCH("ТМЦ",$BX$1:$BX$84)))),ROW($BW$2))),"")</f>
        <v/>
      </c>
      <c r="G59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$2))),"")</f>
        <v/>
      </c>
      <c r="H59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$2))),"")</f>
        <v/>
      </c>
      <c r="I59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$2))),"")</f>
        <v/>
      </c>
      <c r="J59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$2))),"")</f>
        <v/>
      </c>
      <c r="K59" s="61" t="str">
        <f>IFERROR(INDEX($BU$1:$BU$84,_xlfn.AGGREGATE(15,6,ROW($BU$1:$BU$84)/((ISNUMBER(SEARCH(M53,$BV$1:$BV$84)))*(ISNUMBER(SEARCH("подряд",$BV$1:$BV$84)))),ROW($BU$2))),"")</f>
        <v/>
      </c>
      <c r="L59" s="61" t="str">
        <f>IFERROR(INDEX($BV$1:$BV$84,_xlfn.AGGREGATE(15,6,ROW($BV$1:$BV$84)/((ISNUMBER(SEARCH(M53,$BV$1:$BV$84)))*(ISNUMBER(SEARCH("подряд",$BV$1:$BV$84)))),ROW($BU$2))),"")</f>
        <v/>
      </c>
      <c r="M59" s="61" t="str">
        <f>IFERROR(INDEX($BW$1:$BW$84,_xlfn.AGGREGATE(15,6,ROW($BW$1:$BW$84)/((ISNUMBER(SEARCH(M53,$BX$1:$BX$84)))*(ISNUMBER(SEARCH("подряд",$BX$1:$BX$84)))),ROW($BW$2))),"")</f>
        <v/>
      </c>
      <c r="N59" s="56" t="str">
        <f>IFERROR(INDEX($BV$1:$BV$84,_xlfn.AGGREGATE(15,6,ROW($BV$1:$BV$84)/((ISNUMBER(SEARCH(M53,$BV$1:$BV$84)))*(ISNUMBER(SEARCH("подряд",$BV$1:$BV$84)))),ROW($BU$2))),"")</f>
        <v/>
      </c>
      <c r="O59" s="61" t="str">
        <f>IFERROR(INDEX($BW$1:$BW$84,_xlfn.AGGREGATE(15,6,ROW($BW$1:$BW$84)/((ISNUMBER(SEARCH(M53,$BX$1:$BX$84)))*(ISNUMBER(SEARCH("благ",$BX$1:$BX$84)))),ROW($BW$2))),"")</f>
        <v/>
      </c>
      <c r="P59" s="61" t="str">
        <f>IFERROR(INDEX($BX$1:$BX$84,_xlfn.AGGREGATE(15,6,ROW($BX$1:$BX$84)/((ISNUMBER(SEARCH(M53,$BX$1:$BX$84)))*(ISNUMBER(SEARCH("благ",$BX$1:$BX$84)))),ROW($BW$2))),"")</f>
        <v/>
      </c>
      <c r="Q59" s="83"/>
      <c r="R59" s="83"/>
      <c r="S59" s="83"/>
      <c r="T59" s="83"/>
      <c r="U59" s="83"/>
      <c r="V59" s="83"/>
      <c r="W59" s="83"/>
      <c r="Y59" s="61" t="str">
        <f>IFERROR(INDEX($BY$1:$BY$84,_xlfn.AGGREGATE(15,6,ROW($BY$1:$BY$84)/(ISNUMBER(SEARCH(AK53,$BZ$1:$BZ$84))),ROW($BY$2))),"")</f>
        <v/>
      </c>
      <c r="Z59" s="61" t="str">
        <f>IFERROR(INDEX($CA$1:$CA$84,_xlfn.AGGREGATE(15,6,ROW($CA$1:$CA$84)/(ISNUMBER(SEARCH(AK53,$CB$1:$CB$84))),ROW($CA$2))),"")</f>
        <v/>
      </c>
      <c r="AA59" s="61" t="str">
        <f>IFERROR(INDEX($BU$1:$BU$84,_xlfn.AGGREGATE(15,6,ROW($BU$1:$BU$84)/((ISNUMBER(SEARCH(AK53,$BV$1:$BV$84)))*(ISNUMBER(SEARCH("ТМЦ",$BV$1:$BV$84)))),ROW($BU$2))),"")</f>
        <v/>
      </c>
      <c r="AB59" s="61" t="str">
        <f>IFERROR(INDEX($BV$1:$BV$84,_xlfn.AGGREGATE(15,6,ROW($BV$1:$BV$84)/((ISNUMBER(SEARCH(AK53,$BV$1:$BV$84)))*(ISNUMBER(SEARCH("ТМЦ",$BV$1:$BV$84)))),ROW($BU$2))),"")</f>
        <v/>
      </c>
      <c r="AC59" s="61" t="str">
        <f>IFERROR(INDEX($BW$1:$BW$84,_xlfn.AGGREGATE(15,6,ROW($BW$1:$BW$84)/((ISNUMBER(SEARCH(AK53,$BX$1:$BX$84)))*(ISNUMBER(SEARCH("ТМЦ",$BX$1:$BX$84)))),ROW($BW$2))),"")</f>
        <v/>
      </c>
      <c r="AD59" s="61" t="str">
        <f>IFERROR(INDEX($BX$1:$BX$84,_xlfn.AGGREGATE(15,6,ROW($BX$1:$BX$84)/((ISNUMBER(SEARCH(AK53,$BX$1:$BX$84)))*(ISNUMBER(SEARCH("ТМЦ",$BX$1:$BX$84)))),ROW($BW$2))),"")</f>
        <v/>
      </c>
      <c r="AE59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$2))),"")</f>
        <v/>
      </c>
      <c r="AF59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$2))),"")</f>
        <v/>
      </c>
      <c r="AG59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$2))),"")</f>
        <v/>
      </c>
      <c r="AH59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$2))),"")</f>
        <v/>
      </c>
      <c r="AI59" s="61" t="str">
        <f>IFERROR(INDEX($BU$1:$BU$84,_xlfn.AGGREGATE(15,6,ROW($BU$1:$BU$84)/((ISNUMBER(SEARCH(AK53,$BV$1:$BV$84)))*(ISNUMBER(SEARCH("подряд",$BV$1:$BV$84)))),ROW($BU$2))),"")</f>
        <v/>
      </c>
      <c r="AJ59" s="61" t="str">
        <f>IFERROR(INDEX($BV$1:$BV$84,_xlfn.AGGREGATE(15,6,ROW($BV$1:$BV$84)/((ISNUMBER(SEARCH(AK53,$BV$1:$BV$84)))*(ISNUMBER(SEARCH("подряд",$BV$1:$BV$84)))),ROW($BU$2))),"")</f>
        <v/>
      </c>
      <c r="AK59" s="61" t="str">
        <f>IFERROR(INDEX($BW$1:$BW$84,_xlfn.AGGREGATE(15,6,ROW($BW$1:$BW$84)/((ISNUMBER(SEARCH(AK53,$BX$1:$BX$84)))*(ISNUMBER(SEARCH("подряд",$BX$1:$BX$84)))),ROW($BW$2))),"")</f>
        <v/>
      </c>
      <c r="AL59" s="56" t="str">
        <f>IFERROR(INDEX($BV$1:$BV$84,_xlfn.AGGREGATE(15,6,ROW($BV$1:$BV$84)/((ISNUMBER(SEARCH(AK53,$BV$1:$BV$84)))*(ISNUMBER(SEARCH("подряд",$BV$1:$BV$84)))),ROW($BU$2))),"")</f>
        <v/>
      </c>
      <c r="AM59" s="61" t="str">
        <f>IFERROR(INDEX($BW$1:$BW$84,_xlfn.AGGREGATE(15,6,ROW($BW$1:$BW$84)/((ISNUMBER(SEARCH(AK53,$BX$1:$BX$84)))*(ISNUMBER(SEARCH("благ",$BX$1:$BX$84)))),ROW($BW$2))),"")</f>
        <v/>
      </c>
      <c r="AN59" s="61" t="str">
        <f>IFERROR(INDEX($BX$1:$BX$84,_xlfn.AGGREGATE(15,6,ROW($BX$1:$BX$84)/((ISNUMBER(SEARCH(AK53,$BX$1:$BX$84)))*(ISNUMBER(SEARCH("благ",$BX$1:$BX$84)))),ROW($BW$2))),"")</f>
        <v/>
      </c>
      <c r="AO59" s="83"/>
      <c r="AP59" s="83"/>
      <c r="AQ59" s="83"/>
      <c r="AR59" s="83"/>
      <c r="AS59" s="83"/>
      <c r="AT59" s="83"/>
      <c r="AU59" s="83"/>
      <c r="BU59" s="69"/>
      <c r="BV59" s="69"/>
      <c r="BW59" s="69"/>
      <c r="BX59" s="69"/>
      <c r="BY59" s="69"/>
      <c r="BZ59" s="69"/>
      <c r="CA59" s="69"/>
      <c r="CB59" s="69"/>
    </row>
    <row r="60" spans="1:80" ht="15" customHeight="1" x14ac:dyDescent="0.25">
      <c r="A60" s="61" t="str">
        <f>IFERROR(INDEX($BY$1:$BY$84,_xlfn.AGGREGATE(15,6,ROW($BY$1:$BY$84)/(ISNUMBER(SEARCH(M53,$BZ$1:$BZ$84))),ROW($BY$3))),"")</f>
        <v/>
      </c>
      <c r="B60" s="61" t="str">
        <f>IFERROR(INDEX($CA$1:$CA$84,_xlfn.AGGREGATE(15,6,ROW($CA$1:$CA$84)/(ISNUMBER(SEARCH(M53,$CB$1:$CB$84))),ROW($CA$3))),"")</f>
        <v/>
      </c>
      <c r="C60" s="61" t="str">
        <f>IFERROR(INDEX($BU$1:$BU$84,_xlfn.AGGREGATE(15,6,ROW($BU$1:$BU$84)/((ISNUMBER(SEARCH(M53,$BV$1:$BV$84)))*(ISNUMBER(SEARCH("ТМЦ",$BV$1:$BV$84)))),ROW($BU$3))),"")</f>
        <v/>
      </c>
      <c r="D60" s="61" t="str">
        <f>IFERROR(INDEX($BV$1:$BV$84,_xlfn.AGGREGATE(15,6,ROW($BV$1:$BV$84)/((ISNUMBER(SEARCH(M53,$BV$1:$BV$84)))*(ISNUMBER(SEARCH("ТМЦ",$BV$1:$BV$84)))),ROW($BU$3))),"")</f>
        <v/>
      </c>
      <c r="E60" s="61" t="str">
        <f>IFERROR(INDEX($BW$1:$BW$84,_xlfn.AGGREGATE(15,6,ROW($BW$1:$BW$84)/((ISNUMBER(SEARCH(M53,$BX$1:$BX$84)))*(ISNUMBER(SEARCH("ТМЦ",$BX$1:$BX$84)))),ROW($BW$3))),"")</f>
        <v/>
      </c>
      <c r="F60" s="61" t="str">
        <f>IFERROR(INDEX($BX$1:$BX$84,_xlfn.AGGREGATE(15,6,ROW($BX$1:$BX$84)/((ISNUMBER(SEARCH(M53,$BX$1:$BX$84)))*(ISNUMBER(SEARCH("ТМЦ",$BX$1:$BX$84)))),ROW($BW$3))),"")</f>
        <v/>
      </c>
      <c r="G60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$3))),"")</f>
        <v/>
      </c>
      <c r="H60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$3))),"")</f>
        <v/>
      </c>
      <c r="I60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$3))),"")</f>
        <v/>
      </c>
      <c r="J60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$3))),"")</f>
        <v/>
      </c>
      <c r="K60" s="61" t="str">
        <f>IFERROR(INDEX($BU$1:$BU$84,_xlfn.AGGREGATE(15,6,ROW($BU$1:$BU$84)/((ISNUMBER(SEARCH(M53,$BV$1:$BV$84)))*(ISNUMBER(SEARCH("подряд",$BV$1:$BV$84)))),ROW($BU$3))),"")</f>
        <v/>
      </c>
      <c r="L60" s="61" t="str">
        <f>IFERROR(INDEX($BV$1:$BV$84,_xlfn.AGGREGATE(15,6,ROW($BV$1:$BV$84)/((ISNUMBER(SEARCH(M53,$BV$1:$BV$84)))*(ISNUMBER(SEARCH("подряд",$BV$1:$BV$84)))),ROW($BU$3))),"")</f>
        <v/>
      </c>
      <c r="M60" s="61" t="str">
        <f>IFERROR(INDEX($BW$1:$BW$84,_xlfn.AGGREGATE(15,6,ROW($BW$1:$BW$84)/((ISNUMBER(SEARCH(M53,$BX$1:$BX$84)))*(ISNUMBER(SEARCH("подряд",$BX$1:$BX$84)))),ROW($BW$3))),"")</f>
        <v/>
      </c>
      <c r="N60" s="56" t="str">
        <f>IFERROR(INDEX($BV$1:$BV$84,_xlfn.AGGREGATE(15,6,ROW($BV$1:$BV$84)/((ISNUMBER(SEARCH(M53,$BV$1:$BV$84)))*(ISNUMBER(SEARCH("подряд",$BV$1:$BV$84)))),ROW($BU$3))),"")</f>
        <v/>
      </c>
      <c r="O60" s="61" t="str">
        <f>IFERROR(INDEX($BW$1:$BW$84,_xlfn.AGGREGATE(15,6,ROW($BW$1:$BW$84)/((ISNUMBER(SEARCH(M53,$BX$1:$BX$84)))*(ISNUMBER(SEARCH("благ",$BX$1:$BX$84)))),ROW($BW$3))),"")</f>
        <v/>
      </c>
      <c r="P60" s="61" t="str">
        <f>IFERROR(INDEX($BX$1:$BX$84,_xlfn.AGGREGATE(15,6,ROW($BX$1:$BX$84)/((ISNUMBER(SEARCH(M53,$BX$1:$BX$84)))*(ISNUMBER(SEARCH("благ",$BX$1:$BX$84)))),ROW($BW$3))),"")</f>
        <v/>
      </c>
      <c r="Q60" s="83"/>
      <c r="R60" s="83"/>
      <c r="S60" s="83"/>
      <c r="T60" s="83"/>
      <c r="U60" s="83"/>
      <c r="V60" s="83"/>
      <c r="W60" s="83"/>
      <c r="Y60" s="61" t="str">
        <f>IFERROR(INDEX($BY$1:$BY$84,_xlfn.AGGREGATE(15,6,ROW($BY$1:$BY$84)/(ISNUMBER(SEARCH(AK53,$BZ$1:$BZ$84))),ROW($BY$3))),"")</f>
        <v/>
      </c>
      <c r="Z60" s="61" t="str">
        <f>IFERROR(INDEX($CA$1:$CA$84,_xlfn.AGGREGATE(15,6,ROW($CA$1:$CA$84)/(ISNUMBER(SEARCH(AK53,$CB$1:$CB$84))),ROW($CA$3))),"")</f>
        <v/>
      </c>
      <c r="AA60" s="61" t="str">
        <f>IFERROR(INDEX($BU$1:$BU$84,_xlfn.AGGREGATE(15,6,ROW($BU$1:$BU$84)/((ISNUMBER(SEARCH(AK53,$BV$1:$BV$84)))*(ISNUMBER(SEARCH("ТМЦ",$BV$1:$BV$84)))),ROW($BU$3))),"")</f>
        <v/>
      </c>
      <c r="AB60" s="61" t="str">
        <f>IFERROR(INDEX($BV$1:$BV$84,_xlfn.AGGREGATE(15,6,ROW($BV$1:$BV$84)/((ISNUMBER(SEARCH(AK53,$BV$1:$BV$84)))*(ISNUMBER(SEARCH("ТМЦ",$BV$1:$BV$84)))),ROW($BU$3))),"")</f>
        <v/>
      </c>
      <c r="AC60" s="61" t="str">
        <f>IFERROR(INDEX($BW$1:$BW$84,_xlfn.AGGREGATE(15,6,ROW($BW$1:$BW$84)/((ISNUMBER(SEARCH(AK53,$BX$1:$BX$84)))*(ISNUMBER(SEARCH("ТМЦ",$BX$1:$BX$84)))),ROW($BW$3))),"")</f>
        <v/>
      </c>
      <c r="AD60" s="61" t="str">
        <f>IFERROR(INDEX($BX$1:$BX$84,_xlfn.AGGREGATE(15,6,ROW($BX$1:$BX$84)/((ISNUMBER(SEARCH(AK53,$BX$1:$BX$84)))*(ISNUMBER(SEARCH("ТМЦ",$BX$1:$BX$84)))),ROW($BW$3))),"")</f>
        <v/>
      </c>
      <c r="AE60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$3))),"")</f>
        <v/>
      </c>
      <c r="AF60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$3))),"")</f>
        <v/>
      </c>
      <c r="AG60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$3))),"")</f>
        <v/>
      </c>
      <c r="AH60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$3))),"")</f>
        <v/>
      </c>
      <c r="AI60" s="61" t="str">
        <f>IFERROR(INDEX($BU$1:$BU$84,_xlfn.AGGREGATE(15,6,ROW($BU$1:$BU$84)/((ISNUMBER(SEARCH(AK53,$BV$1:$BV$84)))*(ISNUMBER(SEARCH("подряд",$BV$1:$BV$84)))),ROW($BU$3))),"")</f>
        <v/>
      </c>
      <c r="AJ60" s="61" t="str">
        <f>IFERROR(INDEX($BV$1:$BV$84,_xlfn.AGGREGATE(15,6,ROW($BV$1:$BV$84)/((ISNUMBER(SEARCH(AK53,$BV$1:$BV$84)))*(ISNUMBER(SEARCH("подряд",$BV$1:$BV$84)))),ROW($BU$3))),"")</f>
        <v/>
      </c>
      <c r="AK60" s="61" t="str">
        <f>IFERROR(INDEX($BW$1:$BW$84,_xlfn.AGGREGATE(15,6,ROW($BW$1:$BW$84)/((ISNUMBER(SEARCH(AK53,$BX$1:$BX$84)))*(ISNUMBER(SEARCH("подряд",$BX$1:$BX$84)))),ROW($BW$3))),"")</f>
        <v/>
      </c>
      <c r="AL60" s="56" t="str">
        <f>IFERROR(INDEX($BV$1:$BV$84,_xlfn.AGGREGATE(15,6,ROW($BV$1:$BV$84)/((ISNUMBER(SEARCH(AK53,$BV$1:$BV$84)))*(ISNUMBER(SEARCH("подряд",$BV$1:$BV$84)))),ROW($BU$3))),"")</f>
        <v/>
      </c>
      <c r="AM60" s="61" t="str">
        <f>IFERROR(INDEX($BW$1:$BW$84,_xlfn.AGGREGATE(15,6,ROW($BW$1:$BW$84)/((ISNUMBER(SEARCH(AK53,$BX$1:$BX$84)))*(ISNUMBER(SEARCH("благ",$BX$1:$BX$84)))),ROW($BW$3))),"")</f>
        <v/>
      </c>
      <c r="AN60" s="61" t="str">
        <f>IFERROR(INDEX($BX$1:$BX$84,_xlfn.AGGREGATE(15,6,ROW($BX$1:$BX$84)/((ISNUMBER(SEARCH(AK53,$BX$1:$BX$84)))*(ISNUMBER(SEARCH("благ",$BX$1:$BX$84)))),ROW($BW$3))),"")</f>
        <v/>
      </c>
      <c r="AO60" s="83"/>
      <c r="AP60" s="83"/>
      <c r="AQ60" s="83"/>
      <c r="AR60" s="83"/>
      <c r="AS60" s="83"/>
      <c r="AT60" s="83"/>
      <c r="AU60" s="83"/>
      <c r="BU60" s="69"/>
      <c r="BV60" s="69"/>
      <c r="BW60" s="69"/>
      <c r="BX60" s="69"/>
      <c r="BY60" s="69"/>
      <c r="BZ60" s="69"/>
      <c r="CA60" s="69"/>
      <c r="CB60" s="69"/>
    </row>
    <row r="61" spans="1:80" ht="15" customHeight="1" x14ac:dyDescent="0.25">
      <c r="A61" s="61" t="str">
        <f>IFERROR(INDEX($BY$1:$BY$84,_xlfn.AGGREGATE(15,6,ROW($BY$1:$BY$84)/(ISNUMBER(SEARCH(M53,$BZ$1:$BZ$84))),ROW($BY$4))),"")</f>
        <v/>
      </c>
      <c r="B61" s="61" t="str">
        <f>IFERROR(INDEX($CA$1:$CA$84,_xlfn.AGGREGATE(15,6,ROW($CA$1:$CA$84)/(ISNUMBER(SEARCH(M53,$CB$1:$CB$84))),ROW($CA$4))),"")</f>
        <v/>
      </c>
      <c r="C61" s="61" t="str">
        <f>IFERROR(INDEX($BU$1:$BU$84,_xlfn.AGGREGATE(15,6,ROW($BU$1:$BU$84)/((ISNUMBER(SEARCH(M53,$BV$1:$BV$84)))*(ISNUMBER(SEARCH("ТМЦ",$BV$1:$BV$84)))),ROW($BU$4))),"")</f>
        <v/>
      </c>
      <c r="D61" s="61" t="str">
        <f>IFERROR(INDEX($BV$1:$BV$84,_xlfn.AGGREGATE(15,6,ROW($BV$1:$BV$84)/((ISNUMBER(SEARCH(M53,$BV$1:$BV$84)))*(ISNUMBER(SEARCH("ТМЦ",$BV$1:$BV$84)))),ROW($BU$4))),"")</f>
        <v/>
      </c>
      <c r="E61" s="61" t="str">
        <f>IFERROR(INDEX($BW$1:$BW$84,_xlfn.AGGREGATE(15,6,ROW($BW$1:$BW$84)/((ISNUMBER(SEARCH(M53,$BX$1:$BX$84)))*(ISNUMBER(SEARCH("ТМЦ",$BX$1:$BX$84)))),ROW($BW$4))),"")</f>
        <v/>
      </c>
      <c r="F61" s="61" t="str">
        <f>IFERROR(INDEX($BX$1:$BX$84,_xlfn.AGGREGATE(15,6,ROW($BX$1:$BX$84)/((ISNUMBER(SEARCH(M53,$BX$1:$BX$84)))*(ISNUMBER(SEARCH("ТМЦ",$BX$1:$BX$84)))),ROW($BW$4))),"")</f>
        <v/>
      </c>
      <c r="G61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$4))),"")</f>
        <v/>
      </c>
      <c r="H61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$4))),"")</f>
        <v/>
      </c>
      <c r="I61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$4))),"")</f>
        <v/>
      </c>
      <c r="J61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$4))),"")</f>
        <v/>
      </c>
      <c r="K61" s="61" t="str">
        <f>IFERROR(INDEX($BU$1:$BU$84,_xlfn.AGGREGATE(15,6,ROW($BU$1:$BU$84)/((ISNUMBER(SEARCH(M53,$BV$1:$BV$84)))*(ISNUMBER(SEARCH("подряд",$BV$1:$BV$84)))),ROW($BU$4))),"")</f>
        <v/>
      </c>
      <c r="L61" s="61" t="str">
        <f>IFERROR(INDEX($BV$1:$BV$84,_xlfn.AGGREGATE(15,6,ROW($BV$1:$BV$84)/((ISNUMBER(SEARCH(M53,$BV$1:$BV$84)))*(ISNUMBER(SEARCH("подряд",$BV$1:$BV$84)))),ROW($BU$4))),"")</f>
        <v/>
      </c>
      <c r="M61" s="61" t="str">
        <f>IFERROR(INDEX($BW$1:$BW$84,_xlfn.AGGREGATE(15,6,ROW($BW$1:$BW$84)/((ISNUMBER(SEARCH(M53,$BX$1:$BX$84)))*(ISNUMBER(SEARCH("подряд",$BX$1:$BX$84)))),ROW($BW$4))),"")</f>
        <v/>
      </c>
      <c r="N61" s="56" t="str">
        <f>IFERROR(INDEX($BV$1:$BV$84,_xlfn.AGGREGATE(15,6,ROW($BV$1:$BV$84)/((ISNUMBER(SEARCH(M53,$BV$1:$BV$84)))*(ISNUMBER(SEARCH("подряд",$BV$1:$BV$84)))),ROW($BU$4))),"")</f>
        <v/>
      </c>
      <c r="O61" s="61" t="str">
        <f>IFERROR(INDEX($BW$1:$BW$84,_xlfn.AGGREGATE(15,6,ROW($BW$1:$BW$84)/((ISNUMBER(SEARCH(M53,$BX$1:$BX$84)))*(ISNUMBER(SEARCH("благ",$BX$1:$BX$84)))),ROW($BW$4))),"")</f>
        <v/>
      </c>
      <c r="P61" s="61" t="str">
        <f>IFERROR(INDEX($BX$1:$BX$84,_xlfn.AGGREGATE(15,6,ROW($BX$1:$BX$84)/((ISNUMBER(SEARCH(M53,$BX$1:$BX$84)))*(ISNUMBER(SEARCH("благ",$BX$1:$BX$84)))),ROW($BW$4))),"")</f>
        <v/>
      </c>
      <c r="Q61" s="83"/>
      <c r="R61" s="83"/>
      <c r="S61" s="83"/>
      <c r="T61" s="83"/>
      <c r="U61" s="83"/>
      <c r="V61" s="83"/>
      <c r="W61" s="83"/>
      <c r="Y61" s="61" t="str">
        <f>IFERROR(INDEX($BY$1:$BY$84,_xlfn.AGGREGATE(15,6,ROW($BY$1:$BY$84)/(ISNUMBER(SEARCH(AK53,$BZ$1:$BZ$84))),ROW($BY$4))),"")</f>
        <v/>
      </c>
      <c r="Z61" s="61" t="str">
        <f>IFERROR(INDEX($CA$1:$CA$84,_xlfn.AGGREGATE(15,6,ROW($CA$1:$CA$84)/(ISNUMBER(SEARCH(AK53,$CB$1:$CB$84))),ROW($CA$4))),"")</f>
        <v/>
      </c>
      <c r="AA61" s="61" t="str">
        <f>IFERROR(INDEX($BU$1:$BU$84,_xlfn.AGGREGATE(15,6,ROW($BU$1:$BU$84)/((ISNUMBER(SEARCH(AK53,$BV$1:$BV$84)))*(ISNUMBER(SEARCH("ТМЦ",$BV$1:$BV$84)))),ROW($BU$4))),"")</f>
        <v/>
      </c>
      <c r="AB61" s="61" t="str">
        <f>IFERROR(INDEX($BV$1:$BV$84,_xlfn.AGGREGATE(15,6,ROW($BV$1:$BV$84)/((ISNUMBER(SEARCH(AK53,$BV$1:$BV$84)))*(ISNUMBER(SEARCH("ТМЦ",$BV$1:$BV$84)))),ROW($BU$4))),"")</f>
        <v/>
      </c>
      <c r="AC61" s="61" t="str">
        <f>IFERROR(INDEX($BW$1:$BW$84,_xlfn.AGGREGATE(15,6,ROW($BW$1:$BW$84)/((ISNUMBER(SEARCH(AK53,$BX$1:$BX$84)))*(ISNUMBER(SEARCH("ТМЦ",$BX$1:$BX$84)))),ROW($BW$4))),"")</f>
        <v/>
      </c>
      <c r="AD61" s="61" t="str">
        <f>IFERROR(INDEX($BX$1:$BX$84,_xlfn.AGGREGATE(15,6,ROW($BX$1:$BX$84)/((ISNUMBER(SEARCH(AK53,$BX$1:$BX$84)))*(ISNUMBER(SEARCH("ТМЦ",$BX$1:$BX$84)))),ROW($BW$4))),"")</f>
        <v/>
      </c>
      <c r="AE61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$4))),"")</f>
        <v/>
      </c>
      <c r="AF61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$4))),"")</f>
        <v/>
      </c>
      <c r="AG61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$4))),"")</f>
        <v/>
      </c>
      <c r="AH61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$4))),"")</f>
        <v/>
      </c>
      <c r="AI61" s="61" t="str">
        <f>IFERROR(INDEX($BU$1:$BU$84,_xlfn.AGGREGATE(15,6,ROW($BU$1:$BU$84)/((ISNUMBER(SEARCH(AK53,$BV$1:$BV$84)))*(ISNUMBER(SEARCH("подряд",$BV$1:$BV$84)))),ROW($BU$4))),"")</f>
        <v/>
      </c>
      <c r="AJ61" s="61" t="str">
        <f>IFERROR(INDEX($BV$1:$BV$84,_xlfn.AGGREGATE(15,6,ROW($BV$1:$BV$84)/((ISNUMBER(SEARCH(AK53,$BV$1:$BV$84)))*(ISNUMBER(SEARCH("подряд",$BV$1:$BV$84)))),ROW($BU$4))),"")</f>
        <v/>
      </c>
      <c r="AK61" s="61" t="str">
        <f>IFERROR(INDEX($BW$1:$BW$84,_xlfn.AGGREGATE(15,6,ROW($BW$1:$BW$84)/((ISNUMBER(SEARCH(AK53,$BX$1:$BX$84)))*(ISNUMBER(SEARCH("подряд",$BX$1:$BX$84)))),ROW($BW$4))),"")</f>
        <v/>
      </c>
      <c r="AL61" s="56" t="str">
        <f>IFERROR(INDEX($BV$1:$BV$84,_xlfn.AGGREGATE(15,6,ROW($BV$1:$BV$84)/((ISNUMBER(SEARCH(AK53,$BV$1:$BV$84)))*(ISNUMBER(SEARCH("подряд",$BV$1:$BV$84)))),ROW($BU$4))),"")</f>
        <v/>
      </c>
      <c r="AM61" s="61" t="str">
        <f>IFERROR(INDEX($BW$1:$BW$84,_xlfn.AGGREGATE(15,6,ROW($BW$1:$BW$84)/((ISNUMBER(SEARCH(AK53,$BX$1:$BX$84)))*(ISNUMBER(SEARCH("благ",$BX$1:$BX$84)))),ROW($BW$4))),"")</f>
        <v/>
      </c>
      <c r="AN61" s="61" t="str">
        <f>IFERROR(INDEX($BX$1:$BX$84,_xlfn.AGGREGATE(15,6,ROW($BX$1:$BX$84)/((ISNUMBER(SEARCH(AK53,$BX$1:$BX$84)))*(ISNUMBER(SEARCH("благ",$BX$1:$BX$84)))),ROW($BW$4))),"")</f>
        <v/>
      </c>
      <c r="AO61" s="83"/>
      <c r="AP61" s="83"/>
      <c r="AQ61" s="83"/>
      <c r="AR61" s="83"/>
      <c r="AS61" s="83"/>
      <c r="AT61" s="83"/>
      <c r="AU61" s="83"/>
      <c r="BU61" s="69"/>
      <c r="BV61" s="69"/>
      <c r="BW61" s="69"/>
      <c r="BX61" s="69"/>
      <c r="BY61" s="69"/>
      <c r="BZ61" s="69"/>
      <c r="CA61" s="69"/>
      <c r="CB61" s="69"/>
    </row>
    <row r="62" spans="1:80" ht="15" customHeight="1" x14ac:dyDescent="0.25">
      <c r="A62" s="61" t="str">
        <f>IFERROR(INDEX($BY$1:$BY$84,_xlfn.AGGREGATE(15,6,ROW($BY$1:$BY$84)/(ISNUMBER(SEARCH(M53,$BZ$1:$BZ$84))),ROW($BY$5))),"")</f>
        <v/>
      </c>
      <c r="B62" s="61" t="str">
        <f>IFERROR(INDEX($CA$1:$CA$84,_xlfn.AGGREGATE(15,6,ROW($CA$1:$CA$84)/(ISNUMBER(SEARCH(M53,$CB$1:$CB$84))),ROW($CA$5))),"")</f>
        <v/>
      </c>
      <c r="C62" s="61" t="str">
        <f>IFERROR(INDEX($BU$1:$BU$84,_xlfn.AGGREGATE(15,6,ROW($BU$1:$BU$84)/((ISNUMBER(SEARCH(M53,$BV$1:$BV$84)))*(ISNUMBER(SEARCH("ТМЦ",$BV$1:$BV$84)))),ROW($BU$5))),"")</f>
        <v/>
      </c>
      <c r="D62" s="61" t="str">
        <f>IFERROR(INDEX($BV$1:$BV$84,_xlfn.AGGREGATE(15,6,ROW($BV$1:$BV$84)/((ISNUMBER(SEARCH(M53,$BV$1:$BV$84)))*(ISNUMBER(SEARCH("ТМЦ",$BV$1:$BV$84)))),ROW($BU$5))),"")</f>
        <v/>
      </c>
      <c r="E62" s="61" t="str">
        <f>IFERROR(INDEX($BW$1:$BW$84,_xlfn.AGGREGATE(15,6,ROW($BW$1:$BW$84)/((ISNUMBER(SEARCH(M53,$BX$1:$BX$84)))*(ISNUMBER(SEARCH("ТМЦ",$BX$1:$BX$84)))),ROW($BW$5))),"")</f>
        <v/>
      </c>
      <c r="F62" s="61" t="str">
        <f>IFERROR(INDEX($BX$1:$BX$84,_xlfn.AGGREGATE(15,6,ROW($BX$1:$BX$84)/((ISNUMBER(SEARCH(M53,$BX$1:$BX$84)))*(ISNUMBER(SEARCH("ТМЦ",$BX$1:$BX$84)))),ROW($BW$5))),"")</f>
        <v/>
      </c>
      <c r="G62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$5))),"")</f>
        <v/>
      </c>
      <c r="H62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$5))),"")</f>
        <v/>
      </c>
      <c r="I62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$5))),"")</f>
        <v/>
      </c>
      <c r="J62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$5))),"")</f>
        <v/>
      </c>
      <c r="K62" s="61" t="str">
        <f>IFERROR(INDEX($BU$1:$BU$84,_xlfn.AGGREGATE(15,6,ROW($BU$1:$BU$84)/((ISNUMBER(SEARCH(M53,$BV$1:$BV$84)))*(ISNUMBER(SEARCH("подряд",$BV$1:$BV$84)))),ROW($BU$5))),"")</f>
        <v/>
      </c>
      <c r="L62" s="61" t="str">
        <f>IFERROR(INDEX($BV$1:$BV$84,_xlfn.AGGREGATE(15,6,ROW($BV$1:$BV$84)/((ISNUMBER(SEARCH(M53,$BV$1:$BV$84)))*(ISNUMBER(SEARCH("подряд",$BV$1:$BV$84)))),ROW($BU$5))),"")</f>
        <v/>
      </c>
      <c r="M62" s="61" t="str">
        <f>IFERROR(INDEX($BW$1:$BW$84,_xlfn.AGGREGATE(15,6,ROW($BW$1:$BW$84)/((ISNUMBER(SEARCH(M53,$BX$1:$BX$84)))*(ISNUMBER(SEARCH("подряд",$BX$1:$BX$84)))),ROW($BW$5))),"")</f>
        <v/>
      </c>
      <c r="N62" s="56" t="str">
        <f>IFERROR(INDEX($BV$1:$BV$84,_xlfn.AGGREGATE(15,6,ROW($BV$1:$BV$84)/((ISNUMBER(SEARCH(M53,$BV$1:$BV$84)))*(ISNUMBER(SEARCH("подряд",$BV$1:$BV$84)))),ROW($BU$5))),"")</f>
        <v/>
      </c>
      <c r="O62" s="61" t="str">
        <f>IFERROR(INDEX($BW$1:$BW$84,_xlfn.AGGREGATE(15,6,ROW($BW$1:$BW$84)/((ISNUMBER(SEARCH(M53,$BX$1:$BX$84)))*(ISNUMBER(SEARCH("благ",$BX$1:$BX$84)))),ROW($BW$5))),"")</f>
        <v/>
      </c>
      <c r="P62" s="61" t="str">
        <f>IFERROR(INDEX($BX$1:$BX$84,_xlfn.AGGREGATE(15,6,ROW($BX$1:$BX$84)/((ISNUMBER(SEARCH(M53,$BX$1:$BX$84)))*(ISNUMBER(SEARCH("благ",$BX$1:$BX$84)))),ROW($BW$5))),"")</f>
        <v/>
      </c>
      <c r="Q62" s="83"/>
      <c r="R62" s="83"/>
      <c r="S62" s="83"/>
      <c r="T62" s="83"/>
      <c r="U62" s="83"/>
      <c r="V62" s="83"/>
      <c r="W62" s="83"/>
      <c r="Y62" s="61" t="str">
        <f>IFERROR(INDEX($BY$1:$BY$84,_xlfn.AGGREGATE(15,6,ROW($BY$1:$BY$84)/(ISNUMBER(SEARCH(AK53,$BZ$1:$BZ$84))),ROW($BY$5))),"")</f>
        <v/>
      </c>
      <c r="Z62" s="61" t="str">
        <f>IFERROR(INDEX($CA$1:$CA$84,_xlfn.AGGREGATE(15,6,ROW($CA$1:$CA$84)/(ISNUMBER(SEARCH(AK53,$CB$1:$CB$84))),ROW($CA$5))),"")</f>
        <v/>
      </c>
      <c r="AA62" s="61" t="str">
        <f>IFERROR(INDEX($BU$1:$BU$84,_xlfn.AGGREGATE(15,6,ROW($BU$1:$BU$84)/((ISNUMBER(SEARCH(AK53,$BV$1:$BV$84)))*(ISNUMBER(SEARCH("ТМЦ",$BV$1:$BV$84)))),ROW($BU$5))),"")</f>
        <v/>
      </c>
      <c r="AB62" s="61" t="str">
        <f>IFERROR(INDEX($BV$1:$BV$84,_xlfn.AGGREGATE(15,6,ROW($BV$1:$BV$84)/((ISNUMBER(SEARCH(AK53,$BV$1:$BV$84)))*(ISNUMBER(SEARCH("ТМЦ",$BV$1:$BV$84)))),ROW($BU$5))),"")</f>
        <v/>
      </c>
      <c r="AC62" s="61" t="str">
        <f>IFERROR(INDEX($BW$1:$BW$84,_xlfn.AGGREGATE(15,6,ROW($BW$1:$BW$84)/((ISNUMBER(SEARCH(AK53,$BX$1:$BX$84)))*(ISNUMBER(SEARCH("ТМЦ",$BX$1:$BX$84)))),ROW($BW$5))),"")</f>
        <v/>
      </c>
      <c r="AD62" s="61" t="str">
        <f>IFERROR(INDEX($BX$1:$BX$84,_xlfn.AGGREGATE(15,6,ROW($BX$1:$BX$84)/((ISNUMBER(SEARCH(AK53,$BX$1:$BX$84)))*(ISNUMBER(SEARCH("ТМЦ",$BX$1:$BX$84)))),ROW($BW$5))),"")</f>
        <v/>
      </c>
      <c r="AE62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$5))),"")</f>
        <v/>
      </c>
      <c r="AF62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$5))),"")</f>
        <v/>
      </c>
      <c r="AG62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$5))),"")</f>
        <v/>
      </c>
      <c r="AH62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$5))),"")</f>
        <v/>
      </c>
      <c r="AI62" s="61" t="str">
        <f>IFERROR(INDEX($BU$1:$BU$84,_xlfn.AGGREGATE(15,6,ROW($BU$1:$BU$84)/((ISNUMBER(SEARCH(AK53,$BV$1:$BV$84)))*(ISNUMBER(SEARCH("подряд",$BV$1:$BV$84)))),ROW($BU$5))),"")</f>
        <v/>
      </c>
      <c r="AJ62" s="61" t="str">
        <f>IFERROR(INDEX($BV$1:$BV$84,_xlfn.AGGREGATE(15,6,ROW($BV$1:$BV$84)/((ISNUMBER(SEARCH(AK53,$BV$1:$BV$84)))*(ISNUMBER(SEARCH("подряд",$BV$1:$BV$84)))),ROW($BU$5))),"")</f>
        <v/>
      </c>
      <c r="AK62" s="61" t="str">
        <f>IFERROR(INDEX($BW$1:$BW$84,_xlfn.AGGREGATE(15,6,ROW($BW$1:$BW$84)/((ISNUMBER(SEARCH(AK53,$BX$1:$BX$84)))*(ISNUMBER(SEARCH("подряд",$BX$1:$BX$84)))),ROW($BW$5))),"")</f>
        <v/>
      </c>
      <c r="AL62" s="56" t="str">
        <f>IFERROR(INDEX($BV$1:$BV$84,_xlfn.AGGREGATE(15,6,ROW($BV$1:$BV$84)/((ISNUMBER(SEARCH(AK53,$BV$1:$BV$84)))*(ISNUMBER(SEARCH("подряд",$BV$1:$BV$84)))),ROW($BU$5))),"")</f>
        <v/>
      </c>
      <c r="AM62" s="61" t="str">
        <f>IFERROR(INDEX($BW$1:$BW$84,_xlfn.AGGREGATE(15,6,ROW($BW$1:$BW$84)/((ISNUMBER(SEARCH(AK53,$BX$1:$BX$84)))*(ISNUMBER(SEARCH("благ",$BX$1:$BX$84)))),ROW($BW$5))),"")</f>
        <v/>
      </c>
      <c r="AN62" s="61" t="str">
        <f>IFERROR(INDEX($BX$1:$BX$84,_xlfn.AGGREGATE(15,6,ROW($BX$1:$BX$84)/((ISNUMBER(SEARCH(AK53,$BX$1:$BX$84)))*(ISNUMBER(SEARCH("благ",$BX$1:$BX$84)))),ROW($BW$5))),"")</f>
        <v/>
      </c>
      <c r="AO62" s="83"/>
      <c r="AP62" s="83"/>
      <c r="AQ62" s="83"/>
      <c r="AR62" s="83"/>
      <c r="AS62" s="83"/>
      <c r="AT62" s="83"/>
      <c r="AU62" s="83"/>
      <c r="BU62" s="69"/>
      <c r="BV62" s="69"/>
      <c r="BW62" s="69"/>
      <c r="BX62" s="69"/>
      <c r="BY62" s="69"/>
      <c r="BZ62" s="69"/>
      <c r="CA62" s="69"/>
      <c r="CB62" s="69"/>
    </row>
    <row r="63" spans="1:80" ht="15" customHeight="1" x14ac:dyDescent="0.25">
      <c r="A63" s="61" t="str">
        <f>IFERROR(INDEX($BY$1:$BY$84,_xlfn.AGGREGATE(15,6,ROW($BY$1:$BY$84)/(ISNUMBER(SEARCH(M53,$BZ$1:$BZ$84))),ROW($BY$6))),"")</f>
        <v/>
      </c>
      <c r="B63" s="61" t="str">
        <f>IFERROR(INDEX($CA$1:$CA$84,_xlfn.AGGREGATE(15,6,ROW($CA$1:$CA$84)/(ISNUMBER(SEARCH(M53,$CB$1:$CB$84))),ROW($CA$6))),"")</f>
        <v/>
      </c>
      <c r="C63" s="61" t="str">
        <f>IFERROR(INDEX($BU$1:$BU$84,_xlfn.AGGREGATE(15,6,ROW($BU$1:$BU$84)/((ISNUMBER(SEARCH(M53,$BV$1:$BV$84)))*(ISNUMBER(SEARCH("ТМЦ",$BV$1:$BV$84)))),ROW($BU$6))),"")</f>
        <v/>
      </c>
      <c r="D63" s="61" t="str">
        <f>IFERROR(INDEX($BV$1:$BV$84,_xlfn.AGGREGATE(15,6,ROW($BV$1:$BV$84)/((ISNUMBER(SEARCH(M53,$BV$1:$BV$84)))*(ISNUMBER(SEARCH("ТМЦ",$BV$1:$BV$84)))),ROW($BU$6))),"")</f>
        <v/>
      </c>
      <c r="E63" s="61" t="str">
        <f>IFERROR(INDEX($BW$1:$BW$84,_xlfn.AGGREGATE(15,6,ROW($BW$1:$BW$84)/((ISNUMBER(SEARCH(M53,$BX$1:$BX$84)))*(ISNUMBER(SEARCH("ТМЦ",$BX$1:$BX$84)))),ROW($BW$6))),"")</f>
        <v/>
      </c>
      <c r="F63" s="61" t="str">
        <f>IFERROR(INDEX($BX$1:$BX$84,_xlfn.AGGREGATE(15,6,ROW($BX$1:$BX$84)/((ISNUMBER(SEARCH(M53,$BX$1:$BX$84)))*(ISNUMBER(SEARCH("ТМЦ",$BX$1:$BX$84)))),ROW($BW$6))),"")</f>
        <v/>
      </c>
      <c r="G63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$6))),"")</f>
        <v/>
      </c>
      <c r="H63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$6))),"")</f>
        <v/>
      </c>
      <c r="I63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$6))),"")</f>
        <v/>
      </c>
      <c r="J63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$6))),"")</f>
        <v/>
      </c>
      <c r="K63" s="61" t="str">
        <f>IFERROR(INDEX($BU$1:$BU$84,_xlfn.AGGREGATE(15,6,ROW($BU$1:$BU$84)/((ISNUMBER(SEARCH(M53,$BV$1:$BV$84)))*(ISNUMBER(SEARCH("подряд",$BV$1:$BV$84)))),ROW($BU$6))),"")</f>
        <v/>
      </c>
      <c r="L63" s="61" t="str">
        <f>IFERROR(INDEX($BV$1:$BV$84,_xlfn.AGGREGATE(15,6,ROW($BV$1:$BV$84)/((ISNUMBER(SEARCH(M53,$BV$1:$BV$84)))*(ISNUMBER(SEARCH("подряд",$BV$1:$BV$84)))),ROW($BU$6))),"")</f>
        <v/>
      </c>
      <c r="M63" s="61" t="str">
        <f>IFERROR(INDEX($BW$1:$BW$84,_xlfn.AGGREGATE(15,6,ROW($BW$1:$BW$84)/((ISNUMBER(SEARCH(M53,$BX$1:$BX$84)))*(ISNUMBER(SEARCH("подряд",$BX$1:$BX$84)))),ROW($BW$6))),"")</f>
        <v/>
      </c>
      <c r="N63" s="56" t="str">
        <f>IFERROR(INDEX($BV$1:$BV$84,_xlfn.AGGREGATE(15,6,ROW($BV$1:$BV$84)/((ISNUMBER(SEARCH(M53,$BV$1:$BV$84)))*(ISNUMBER(SEARCH("подряд",$BV$1:$BV$84)))),ROW($BU$6))),"")</f>
        <v/>
      </c>
      <c r="O63" s="61" t="str">
        <f>IFERROR(INDEX($BW$1:$BW$84,_xlfn.AGGREGATE(15,6,ROW($BW$1:$BW$84)/((ISNUMBER(SEARCH(M53,$BX$1:$BX$84)))*(ISNUMBER(SEARCH("благ",$BX$1:$BX$84)))),ROW($BW$6))),"")</f>
        <v/>
      </c>
      <c r="P63" s="61" t="str">
        <f>IFERROR(INDEX($BX$1:$BX$84,_xlfn.AGGREGATE(15,6,ROW($BX$1:$BX$84)/((ISNUMBER(SEARCH(M53,$BX$1:$BX$84)))*(ISNUMBER(SEARCH("благ",$BX$1:$BX$84)))),ROW($BW$6))),"")</f>
        <v/>
      </c>
      <c r="Q63" s="83"/>
      <c r="R63" s="83"/>
      <c r="S63" s="83"/>
      <c r="T63" s="83"/>
      <c r="U63" s="83"/>
      <c r="V63" s="83"/>
      <c r="W63" s="83"/>
      <c r="Y63" s="61" t="str">
        <f>IFERROR(INDEX($BY$1:$BY$84,_xlfn.AGGREGATE(15,6,ROW($BY$1:$BY$84)/(ISNUMBER(SEARCH(AK53,$BZ$1:$BZ$84))),ROW($BY$6))),"")</f>
        <v/>
      </c>
      <c r="Z63" s="61" t="str">
        <f>IFERROR(INDEX($CA$1:$CA$84,_xlfn.AGGREGATE(15,6,ROW($CA$1:$CA$84)/(ISNUMBER(SEARCH(AK53,$CB$1:$CB$84))),ROW($CA$6))),"")</f>
        <v/>
      </c>
      <c r="AA63" s="61" t="str">
        <f>IFERROR(INDEX($BU$1:$BU$84,_xlfn.AGGREGATE(15,6,ROW($BU$1:$BU$84)/((ISNUMBER(SEARCH(AK53,$BV$1:$BV$84)))*(ISNUMBER(SEARCH("ТМЦ",$BV$1:$BV$84)))),ROW($BU$6))),"")</f>
        <v/>
      </c>
      <c r="AB63" s="61" t="str">
        <f>IFERROR(INDEX($BV$1:$BV$84,_xlfn.AGGREGATE(15,6,ROW($BV$1:$BV$84)/((ISNUMBER(SEARCH(AK53,$BV$1:$BV$84)))*(ISNUMBER(SEARCH("ТМЦ",$BV$1:$BV$84)))),ROW($BU$6))),"")</f>
        <v/>
      </c>
      <c r="AC63" s="61" t="str">
        <f>IFERROR(INDEX($BW$1:$BW$84,_xlfn.AGGREGATE(15,6,ROW($BW$1:$BW$84)/((ISNUMBER(SEARCH(AK53,$BX$1:$BX$84)))*(ISNUMBER(SEARCH("ТМЦ",$BX$1:$BX$84)))),ROW($BW$6))),"")</f>
        <v/>
      </c>
      <c r="AD63" s="61" t="str">
        <f>IFERROR(INDEX($BX$1:$BX$84,_xlfn.AGGREGATE(15,6,ROW($BX$1:$BX$84)/((ISNUMBER(SEARCH(AK53,$BX$1:$BX$84)))*(ISNUMBER(SEARCH("ТМЦ",$BX$1:$BX$84)))),ROW($BW$6))),"")</f>
        <v/>
      </c>
      <c r="AE63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$6))),"")</f>
        <v/>
      </c>
      <c r="AF63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$6))),"")</f>
        <v/>
      </c>
      <c r="AG63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$6))),"")</f>
        <v/>
      </c>
      <c r="AH63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$6))),"")</f>
        <v/>
      </c>
      <c r="AI63" s="61" t="str">
        <f>IFERROR(INDEX($BU$1:$BU$84,_xlfn.AGGREGATE(15,6,ROW($BU$1:$BU$84)/((ISNUMBER(SEARCH(AK53,$BV$1:$BV$84)))*(ISNUMBER(SEARCH("подряд",$BV$1:$BV$84)))),ROW($BU$6))),"")</f>
        <v/>
      </c>
      <c r="AJ63" s="61" t="str">
        <f>IFERROR(INDEX($BV$1:$BV$84,_xlfn.AGGREGATE(15,6,ROW($BV$1:$BV$84)/((ISNUMBER(SEARCH(AK53,$BV$1:$BV$84)))*(ISNUMBER(SEARCH("подряд",$BV$1:$BV$84)))),ROW($BU$6))),"")</f>
        <v/>
      </c>
      <c r="AK63" s="61" t="str">
        <f>IFERROR(INDEX($BW$1:$BW$84,_xlfn.AGGREGATE(15,6,ROW($BW$1:$BW$84)/((ISNUMBER(SEARCH(AK53,$BX$1:$BX$84)))*(ISNUMBER(SEARCH("подряд",$BX$1:$BX$84)))),ROW($BW$6))),"")</f>
        <v/>
      </c>
      <c r="AL63" s="56" t="str">
        <f>IFERROR(INDEX($BV$1:$BV$84,_xlfn.AGGREGATE(15,6,ROW($BV$1:$BV$84)/((ISNUMBER(SEARCH(AK53,$BV$1:$BV$84)))*(ISNUMBER(SEARCH("подряд",$BV$1:$BV$84)))),ROW($BU$6))),"")</f>
        <v/>
      </c>
      <c r="AM63" s="61" t="str">
        <f>IFERROR(INDEX($BW$1:$BW$84,_xlfn.AGGREGATE(15,6,ROW($BW$1:$BW$84)/((ISNUMBER(SEARCH(AK53,$BX$1:$BX$84)))*(ISNUMBER(SEARCH("благ",$BX$1:$BX$84)))),ROW($BW$6))),"")</f>
        <v/>
      </c>
      <c r="AN63" s="61" t="str">
        <f>IFERROR(INDEX($BX$1:$BX$84,_xlfn.AGGREGATE(15,6,ROW($BX$1:$BX$84)/((ISNUMBER(SEARCH(AK53,$BX$1:$BX$84)))*(ISNUMBER(SEARCH("благ",$BX$1:$BX$84)))),ROW($BW$6))),"")</f>
        <v/>
      </c>
      <c r="AO63" s="83"/>
      <c r="AP63" s="83"/>
      <c r="AQ63" s="83"/>
      <c r="AR63" s="83"/>
      <c r="AS63" s="83"/>
      <c r="AT63" s="83"/>
      <c r="AU63" s="83"/>
      <c r="BU63" s="69"/>
      <c r="BV63" s="69"/>
      <c r="BW63" s="69"/>
      <c r="BX63" s="69"/>
      <c r="BY63" s="69"/>
      <c r="BZ63" s="69"/>
      <c r="CA63" s="69"/>
      <c r="CB63" s="69"/>
    </row>
    <row r="64" spans="1:80" ht="15" customHeight="1" x14ac:dyDescent="0.25">
      <c r="A64" s="61" t="str">
        <f>IFERROR(INDEX($BY$1:$BY$84,_xlfn.AGGREGATE(15,6,ROW($BY$1:$BY$84)/(ISNUMBER(SEARCH(M53,$BZ$1:$BZ$84))),ROW($BY$7))),"")</f>
        <v/>
      </c>
      <c r="B64" s="61" t="str">
        <f>IFERROR(INDEX($CA$1:$CA$84,_xlfn.AGGREGATE(15,6,ROW($CA$1:$CA$84)/(ISNUMBER(SEARCH(M53,$CB$1:$CB$84))),ROW($CA$7))),"")</f>
        <v/>
      </c>
      <c r="C64" s="61" t="str">
        <f>IFERROR(INDEX($BU$1:$BU$84,_xlfn.AGGREGATE(15,6,ROW($BU$1:$BU$84)/((ISNUMBER(SEARCH(M53,$BV$1:$BV$84)))*(ISNUMBER(SEARCH("ТМЦ",$BV$1:$BV$84)))),ROW($BU$7))),"")</f>
        <v/>
      </c>
      <c r="D64" s="61" t="str">
        <f>IFERROR(INDEX($BV$1:$BV$84,_xlfn.AGGREGATE(15,6,ROW($BV$1:$BV$84)/((ISNUMBER(SEARCH(M53,$BV$1:$BV$84)))*(ISNUMBER(SEARCH("ТМЦ",$BV$1:$BV$84)))),ROW($BU$7))),"")</f>
        <v/>
      </c>
      <c r="E64" s="61" t="str">
        <f>IFERROR(INDEX($BW$1:$BW$84,_xlfn.AGGREGATE(15,6,ROW($BW$1:$BW$84)/((ISNUMBER(SEARCH(M53,$BX$1:$BX$84)))*(ISNUMBER(SEARCH("ТМЦ",$BX$1:$BX$84)))),ROW($BW$7))),"")</f>
        <v/>
      </c>
      <c r="F64" s="61" t="str">
        <f>IFERROR(INDEX($BX$1:$BX$84,_xlfn.AGGREGATE(15,6,ROW($BX$1:$BX$84)/((ISNUMBER(SEARCH(M53,$BX$1:$BX$84)))*(ISNUMBER(SEARCH("ТМЦ",$BX$1:$BX$84)))),ROW($BW$7))),"")</f>
        <v/>
      </c>
      <c r="G64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$7))),"")</f>
        <v/>
      </c>
      <c r="H64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$7))),"")</f>
        <v/>
      </c>
      <c r="I64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$7))),"")</f>
        <v/>
      </c>
      <c r="J64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$7))),"")</f>
        <v/>
      </c>
      <c r="K64" s="61" t="str">
        <f>IFERROR(INDEX($BU$1:$BU$84,_xlfn.AGGREGATE(15,6,ROW($BU$1:$BU$84)/((ISNUMBER(SEARCH(M53,$BV$1:$BV$84)))*(ISNUMBER(SEARCH("подряд",$BV$1:$BV$84)))),ROW($BU$7))),"")</f>
        <v/>
      </c>
      <c r="L64" s="61" t="str">
        <f>IFERROR(INDEX($BV$1:$BV$84,_xlfn.AGGREGATE(15,6,ROW($BV$1:$BV$84)/((ISNUMBER(SEARCH(M53,$BV$1:$BV$84)))*(ISNUMBER(SEARCH("подряд",$BV$1:$BV$84)))),ROW($BU$7))),"")</f>
        <v/>
      </c>
      <c r="M64" s="61" t="str">
        <f>IFERROR(INDEX($BW$1:$BW$84,_xlfn.AGGREGATE(15,6,ROW($BW$1:$BW$84)/((ISNUMBER(SEARCH(M53,$BX$1:$BX$84)))*(ISNUMBER(SEARCH("подряд",$BX$1:$BX$84)))),ROW($BW$7))),"")</f>
        <v/>
      </c>
      <c r="N64" s="56" t="str">
        <f>IFERROR(INDEX($BV$1:$BV$84,_xlfn.AGGREGATE(15,6,ROW($BV$1:$BV$84)/((ISNUMBER(SEARCH(M53,$BV$1:$BV$84)))*(ISNUMBER(SEARCH("подряд",$BV$1:$BV$84)))),ROW($BU$7))),"")</f>
        <v/>
      </c>
      <c r="O64" s="61" t="str">
        <f>IFERROR(INDEX($BW$1:$BW$84,_xlfn.AGGREGATE(15,6,ROW($BW$1:$BW$84)/((ISNUMBER(SEARCH(M53,$BX$1:$BX$84)))*(ISNUMBER(SEARCH("благ",$BX$1:$BX$84)))),ROW($BW$7))),"")</f>
        <v/>
      </c>
      <c r="P64" s="61" t="str">
        <f>IFERROR(INDEX($BX$1:$BX$84,_xlfn.AGGREGATE(15,6,ROW($BX$1:$BX$84)/((ISNUMBER(SEARCH(M53,$BX$1:$BX$84)))*(ISNUMBER(SEARCH("благ",$BX$1:$BX$84)))),ROW($BW$7))),"")</f>
        <v/>
      </c>
      <c r="Q64" s="83"/>
      <c r="R64" s="83"/>
      <c r="S64" s="83"/>
      <c r="T64" s="83"/>
      <c r="U64" s="83"/>
      <c r="V64" s="83"/>
      <c r="W64" s="83"/>
      <c r="Y64" s="61" t="str">
        <f>IFERROR(INDEX($BY$1:$BY$84,_xlfn.AGGREGATE(15,6,ROW($BY$1:$BY$84)/(ISNUMBER(SEARCH(AK53,$BZ$1:$BZ$84))),ROW($BY$7))),"")</f>
        <v/>
      </c>
      <c r="Z64" s="61" t="str">
        <f>IFERROR(INDEX($CA$1:$CA$84,_xlfn.AGGREGATE(15,6,ROW($CA$1:$CA$84)/(ISNUMBER(SEARCH(AK53,$CB$1:$CB$84))),ROW($CA$7))),"")</f>
        <v/>
      </c>
      <c r="AA64" s="61" t="str">
        <f>IFERROR(INDEX($BU$1:$BU$84,_xlfn.AGGREGATE(15,6,ROW($BU$1:$BU$84)/((ISNUMBER(SEARCH(AK53,$BV$1:$BV$84)))*(ISNUMBER(SEARCH("ТМЦ",$BV$1:$BV$84)))),ROW($BU$7))),"")</f>
        <v/>
      </c>
      <c r="AB64" s="61" t="str">
        <f>IFERROR(INDEX($BV$1:$BV$84,_xlfn.AGGREGATE(15,6,ROW($BV$1:$BV$84)/((ISNUMBER(SEARCH(AK53,$BV$1:$BV$84)))*(ISNUMBER(SEARCH("ТМЦ",$BV$1:$BV$84)))),ROW($BU$7))),"")</f>
        <v/>
      </c>
      <c r="AC64" s="61" t="str">
        <f>IFERROR(INDEX($BW$1:$BW$84,_xlfn.AGGREGATE(15,6,ROW($BW$1:$BW$84)/((ISNUMBER(SEARCH(AK53,$BX$1:$BX$84)))*(ISNUMBER(SEARCH("ТМЦ",$BX$1:$BX$84)))),ROW($BW$7))),"")</f>
        <v/>
      </c>
      <c r="AD64" s="61" t="str">
        <f>IFERROR(INDEX($BX$1:$BX$84,_xlfn.AGGREGATE(15,6,ROW($BX$1:$BX$84)/((ISNUMBER(SEARCH(AK53,$BX$1:$BX$84)))*(ISNUMBER(SEARCH("ТМЦ",$BX$1:$BX$84)))),ROW($BW$7))),"")</f>
        <v/>
      </c>
      <c r="AE64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$7))),"")</f>
        <v/>
      </c>
      <c r="AF64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$7))),"")</f>
        <v/>
      </c>
      <c r="AG64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$7))),"")</f>
        <v/>
      </c>
      <c r="AH64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$7))),"")</f>
        <v/>
      </c>
      <c r="AI64" s="61" t="str">
        <f>IFERROR(INDEX($BU$1:$BU$84,_xlfn.AGGREGATE(15,6,ROW($BU$1:$BU$84)/((ISNUMBER(SEARCH(AK53,$BV$1:$BV$84)))*(ISNUMBER(SEARCH("подряд",$BV$1:$BV$84)))),ROW($BU$7))),"")</f>
        <v/>
      </c>
      <c r="AJ64" s="61" t="str">
        <f>IFERROR(INDEX($BV$1:$BV$84,_xlfn.AGGREGATE(15,6,ROW($BV$1:$BV$84)/((ISNUMBER(SEARCH(AK53,$BV$1:$BV$84)))*(ISNUMBER(SEARCH("подряд",$BV$1:$BV$84)))),ROW($BU$7))),"")</f>
        <v/>
      </c>
      <c r="AK64" s="61" t="str">
        <f>IFERROR(INDEX($BW$1:$BW$84,_xlfn.AGGREGATE(15,6,ROW($BW$1:$BW$84)/((ISNUMBER(SEARCH(AK53,$BX$1:$BX$84)))*(ISNUMBER(SEARCH("подряд",$BX$1:$BX$84)))),ROW($BW$7))),"")</f>
        <v/>
      </c>
      <c r="AL64" s="56" t="str">
        <f>IFERROR(INDEX($BV$1:$BV$84,_xlfn.AGGREGATE(15,6,ROW($BV$1:$BV$84)/((ISNUMBER(SEARCH(AK53,$BV$1:$BV$84)))*(ISNUMBER(SEARCH("подряд",$BV$1:$BV$84)))),ROW($BU$7))),"")</f>
        <v/>
      </c>
      <c r="AM64" s="61" t="str">
        <f>IFERROR(INDEX($BW$1:$BW$84,_xlfn.AGGREGATE(15,6,ROW($BW$1:$BW$84)/((ISNUMBER(SEARCH(AK53,$BX$1:$BX$84)))*(ISNUMBER(SEARCH("благ",$BX$1:$BX$84)))),ROW($BW$7))),"")</f>
        <v/>
      </c>
      <c r="AN64" s="61" t="str">
        <f>IFERROR(INDEX($BX$1:$BX$84,_xlfn.AGGREGATE(15,6,ROW($BX$1:$BX$84)/((ISNUMBER(SEARCH(AK53,$BX$1:$BX$84)))*(ISNUMBER(SEARCH("благ",$BX$1:$BX$84)))),ROW($BW$7))),"")</f>
        <v/>
      </c>
      <c r="AO64" s="83"/>
      <c r="AP64" s="83"/>
      <c r="AQ64" s="83"/>
      <c r="AR64" s="83"/>
      <c r="AS64" s="83"/>
      <c r="AT64" s="83"/>
      <c r="AU64" s="83"/>
      <c r="BU64" s="69"/>
      <c r="BV64" s="69"/>
      <c r="BW64" s="69"/>
      <c r="BX64" s="69"/>
      <c r="BY64" s="69"/>
      <c r="BZ64" s="69"/>
      <c r="CA64" s="69"/>
      <c r="CB64" s="69"/>
    </row>
    <row r="65" spans="1:80" ht="15" customHeight="1" x14ac:dyDescent="0.25">
      <c r="A65" s="61" t="str">
        <f>IFERROR(INDEX($BY$1:$BY$84,_xlfn.AGGREGATE(15,6,ROW($BY$1:$BY$84)/(ISNUMBER(SEARCH(M53,$BZ$1:$BZ$84))),ROW($BY$8))),"")</f>
        <v/>
      </c>
      <c r="B65" s="61" t="str">
        <f>IFERROR(INDEX($CA$1:$CA$84,_xlfn.AGGREGATE(15,6,ROW($CA$1:$CA$84)/(ISNUMBER(SEARCH(M53,$CB$1:$CB$84))),ROW($CA$8))),"")</f>
        <v/>
      </c>
      <c r="C65" s="61" t="str">
        <f>IFERROR(INDEX($BU$1:$BU$84,_xlfn.AGGREGATE(15,6,ROW($BU$1:$BU$84)/((ISNUMBER(SEARCH(M53,$BV$1:$BV$84)))*(ISNUMBER(SEARCH("ТМЦ",$BV$1:$BV$84)))),ROW($BU$8))),"")</f>
        <v/>
      </c>
      <c r="D65" s="61" t="str">
        <f>IFERROR(INDEX($BV$1:$BV$84,_xlfn.AGGREGATE(15,6,ROW($BV$1:$BV$84)/((ISNUMBER(SEARCH(M53,$BV$1:$BV$84)))*(ISNUMBER(SEARCH("ТМЦ",$BV$1:$BV$84)))),ROW($BU$8))),"")</f>
        <v/>
      </c>
      <c r="E65" s="61" t="str">
        <f>IFERROR(INDEX($BW$1:$BW$84,_xlfn.AGGREGATE(15,6,ROW($BW$1:$BW$84)/((ISNUMBER(SEARCH(M53,$BX$1:$BX$84)))*(ISNUMBER(SEARCH("ТМЦ",$BX$1:$BX$84)))),ROW($BW$8))),"")</f>
        <v/>
      </c>
      <c r="F65" s="61" t="str">
        <f>IFERROR(INDEX($BX$1:$BX$84,_xlfn.AGGREGATE(15,6,ROW($BX$1:$BX$84)/((ISNUMBER(SEARCH(M53,$BX$1:$BX$84)))*(ISNUMBER(SEARCH("ТМЦ",$BX$1:$BX$84)))),ROW($BW$8))),"")</f>
        <v/>
      </c>
      <c r="G65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$8))),"")</f>
        <v/>
      </c>
      <c r="H65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$8))),"")</f>
        <v/>
      </c>
      <c r="I65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$8))),"")</f>
        <v/>
      </c>
      <c r="J65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$8))),"")</f>
        <v/>
      </c>
      <c r="K65" s="61" t="str">
        <f>IFERROR(INDEX($BU$1:$BU$84,_xlfn.AGGREGATE(15,6,ROW($BU$1:$BU$84)/((ISNUMBER(SEARCH(M53,$BV$1:$BV$84)))*(ISNUMBER(SEARCH("подряд",$BV$1:$BV$84)))),ROW($BU$8))),"")</f>
        <v/>
      </c>
      <c r="L65" s="61" t="str">
        <f>IFERROR(INDEX($BV$1:$BV$84,_xlfn.AGGREGATE(15,6,ROW($BV$1:$BV$84)/((ISNUMBER(SEARCH(M53,$BV$1:$BV$84)))*(ISNUMBER(SEARCH("подряд",$BV$1:$BV$84)))),ROW($BU$8))),"")</f>
        <v/>
      </c>
      <c r="M65" s="61" t="str">
        <f>IFERROR(INDEX($BW$1:$BW$84,_xlfn.AGGREGATE(15,6,ROW($BW$1:$BW$84)/((ISNUMBER(SEARCH(M53,$BX$1:$BX$84)))*(ISNUMBER(SEARCH("подряд",$BX$1:$BX$84)))),ROW($BW$8))),"")</f>
        <v/>
      </c>
      <c r="N65" s="56" t="str">
        <f>IFERROR(INDEX($BV$1:$BV$84,_xlfn.AGGREGATE(15,6,ROW($BV$1:$BV$84)/((ISNUMBER(SEARCH(M53,$BV$1:$BV$84)))*(ISNUMBER(SEARCH("подряд",$BV$1:$BV$84)))),ROW($BU$8))),"")</f>
        <v/>
      </c>
      <c r="O65" s="61" t="str">
        <f>IFERROR(INDEX($BW$1:$BW$84,_xlfn.AGGREGATE(15,6,ROW($BW$1:$BW$84)/((ISNUMBER(SEARCH(M53,$BX$1:$BX$84)))*(ISNUMBER(SEARCH("благ",$BX$1:$BX$84)))),ROW($BW$8))),"")</f>
        <v/>
      </c>
      <c r="P65" s="61" t="str">
        <f>IFERROR(INDEX($BX$1:$BX$84,_xlfn.AGGREGATE(15,6,ROW($BX$1:$BX$84)/((ISNUMBER(SEARCH(M53,$BX$1:$BX$84)))*(ISNUMBER(SEARCH("благ",$BX$1:$BX$84)))),ROW($BW$8))),"")</f>
        <v/>
      </c>
      <c r="Q65" s="83"/>
      <c r="R65" s="83"/>
      <c r="S65" s="83"/>
      <c r="T65" s="83"/>
      <c r="U65" s="83"/>
      <c r="V65" s="83"/>
      <c r="W65" s="83"/>
      <c r="Y65" s="61" t="str">
        <f>IFERROR(INDEX($BY$1:$BY$84,_xlfn.AGGREGATE(15,6,ROW($BY$1:$BY$84)/(ISNUMBER(SEARCH(AK53,$BZ$1:$BZ$84))),ROW($BY$8))),"")</f>
        <v/>
      </c>
      <c r="Z65" s="61" t="str">
        <f>IFERROR(INDEX($CA$1:$CA$84,_xlfn.AGGREGATE(15,6,ROW($CA$1:$CA$84)/(ISNUMBER(SEARCH(AK53,$CB$1:$CB$84))),ROW($CA$8))),"")</f>
        <v/>
      </c>
      <c r="AA65" s="61" t="str">
        <f>IFERROR(INDEX($BU$1:$BU$84,_xlfn.AGGREGATE(15,6,ROW($BU$1:$BU$84)/((ISNUMBER(SEARCH(AK53,$BV$1:$BV$84)))*(ISNUMBER(SEARCH("ТМЦ",$BV$1:$BV$84)))),ROW($BU$8))),"")</f>
        <v/>
      </c>
      <c r="AB65" s="61" t="str">
        <f>IFERROR(INDEX($BV$1:$BV$84,_xlfn.AGGREGATE(15,6,ROW($BV$1:$BV$84)/((ISNUMBER(SEARCH(AK53,$BV$1:$BV$84)))*(ISNUMBER(SEARCH("ТМЦ",$BV$1:$BV$84)))),ROW($BU$8))),"")</f>
        <v/>
      </c>
      <c r="AC65" s="61" t="str">
        <f>IFERROR(INDEX($BW$1:$BW$84,_xlfn.AGGREGATE(15,6,ROW($BW$1:$BW$84)/((ISNUMBER(SEARCH(AK53,$BX$1:$BX$84)))*(ISNUMBER(SEARCH("ТМЦ",$BX$1:$BX$84)))),ROW($BW$8))),"")</f>
        <v/>
      </c>
      <c r="AD65" s="61" t="str">
        <f>IFERROR(INDEX($BX$1:$BX$84,_xlfn.AGGREGATE(15,6,ROW($BX$1:$BX$84)/((ISNUMBER(SEARCH(AK53,$BX$1:$BX$84)))*(ISNUMBER(SEARCH("ТМЦ",$BX$1:$BX$84)))),ROW($BW$8))),"")</f>
        <v/>
      </c>
      <c r="AE65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$8))),"")</f>
        <v/>
      </c>
      <c r="AF65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$8))),"")</f>
        <v/>
      </c>
      <c r="AG65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$8))),"")</f>
        <v/>
      </c>
      <c r="AH65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$8))),"")</f>
        <v/>
      </c>
      <c r="AI65" s="61" t="str">
        <f>IFERROR(INDEX($BU$1:$BU$84,_xlfn.AGGREGATE(15,6,ROW($BU$1:$BU$84)/((ISNUMBER(SEARCH(AK53,$BV$1:$BV$84)))*(ISNUMBER(SEARCH("подряд",$BV$1:$BV$84)))),ROW($BU$8))),"")</f>
        <v/>
      </c>
      <c r="AJ65" s="61" t="str">
        <f>IFERROR(INDEX($BV$1:$BV$84,_xlfn.AGGREGATE(15,6,ROW($BV$1:$BV$84)/((ISNUMBER(SEARCH(AK53,$BV$1:$BV$84)))*(ISNUMBER(SEARCH("подряд",$BV$1:$BV$84)))),ROW($BU$8))),"")</f>
        <v/>
      </c>
      <c r="AK65" s="61" t="str">
        <f>IFERROR(INDEX($BW$1:$BW$84,_xlfn.AGGREGATE(15,6,ROW($BW$1:$BW$84)/((ISNUMBER(SEARCH(AK53,$BX$1:$BX$84)))*(ISNUMBER(SEARCH("подряд",$BX$1:$BX$84)))),ROW($BW$8))),"")</f>
        <v/>
      </c>
      <c r="AL65" s="56" t="str">
        <f>IFERROR(INDEX($BV$1:$BV$84,_xlfn.AGGREGATE(15,6,ROW($BV$1:$BV$84)/((ISNUMBER(SEARCH(AK53,$BV$1:$BV$84)))*(ISNUMBER(SEARCH("подряд",$BV$1:$BV$84)))),ROW($BU$8))),"")</f>
        <v/>
      </c>
      <c r="AM65" s="61" t="str">
        <f>IFERROR(INDEX($BW$1:$BW$84,_xlfn.AGGREGATE(15,6,ROW($BW$1:$BW$84)/((ISNUMBER(SEARCH(AK53,$BX$1:$BX$84)))*(ISNUMBER(SEARCH("благ",$BX$1:$BX$84)))),ROW($BW$8))),"")</f>
        <v/>
      </c>
      <c r="AN65" s="61" t="str">
        <f>IFERROR(INDEX($BX$1:$BX$84,_xlfn.AGGREGATE(15,6,ROW($BX$1:$BX$84)/((ISNUMBER(SEARCH(AK53,$BX$1:$BX$84)))*(ISNUMBER(SEARCH("благ",$BX$1:$BX$84)))),ROW($BW$8))),"")</f>
        <v/>
      </c>
      <c r="AO65" s="83"/>
      <c r="AP65" s="83"/>
      <c r="AQ65" s="83"/>
      <c r="AR65" s="83"/>
      <c r="AS65" s="83"/>
      <c r="AT65" s="83"/>
      <c r="AU65" s="83"/>
      <c r="BU65" s="69"/>
      <c r="BV65" s="69"/>
      <c r="BW65" s="69"/>
      <c r="BX65" s="69"/>
      <c r="BY65" s="69"/>
      <c r="BZ65" s="69"/>
      <c r="CA65" s="69"/>
      <c r="CB65" s="69"/>
    </row>
    <row r="66" spans="1:80" ht="15" customHeight="1" x14ac:dyDescent="0.25">
      <c r="A66" s="61" t="str">
        <f>IFERROR(INDEX($BY$1:$BY$84,_xlfn.AGGREGATE(15,6,ROW($BY$1:$BY$84)/(ISNUMBER(SEARCH(M53,$BZ$1:$BZ$84))),ROW($BY$9))),"")</f>
        <v/>
      </c>
      <c r="B66" s="61" t="str">
        <f>IFERROR(INDEX($CA$1:$CA$84,_xlfn.AGGREGATE(15,6,ROW($CA$1:$CA$84)/(ISNUMBER(SEARCH(M53,$CB$1:$CB$84))),ROW($CA$9))),"")</f>
        <v/>
      </c>
      <c r="C66" s="61" t="str">
        <f>IFERROR(INDEX($BU$1:$BU$84,_xlfn.AGGREGATE(15,6,ROW($BU$1:$BU$84)/((ISNUMBER(SEARCH(M53,$BV$1:$BV$84)))*(ISNUMBER(SEARCH("ТМЦ",$BV$1:$BV$84)))),ROW($BU$9))),"")</f>
        <v/>
      </c>
      <c r="D66" s="61" t="str">
        <f>IFERROR(INDEX($BV$1:$BV$84,_xlfn.AGGREGATE(15,6,ROW($BV$1:$BV$84)/((ISNUMBER(SEARCH(M53,$BV$1:$BV$84)))*(ISNUMBER(SEARCH("ТМЦ",$BV$1:$BV$84)))),ROW($BU$9))),"")</f>
        <v/>
      </c>
      <c r="E66" s="61" t="str">
        <f>IFERROR(INDEX($BW$1:$BW$84,_xlfn.AGGREGATE(15,6,ROW($BW$1:$BW$84)/((ISNUMBER(SEARCH(M53,$BX$1:$BX$84)))*(ISNUMBER(SEARCH("ТМЦ",$BX$1:$BX$84)))),ROW($BW$9))),"")</f>
        <v/>
      </c>
      <c r="F66" s="61" t="str">
        <f>IFERROR(INDEX($BX$1:$BX$84,_xlfn.AGGREGATE(15,6,ROW($BX$1:$BX$84)/((ISNUMBER(SEARCH(M53,$BX$1:$BX$84)))*(ISNUMBER(SEARCH("ТМЦ",$BX$1:$BX$84)))),ROW($BW$9))),"")</f>
        <v/>
      </c>
      <c r="G66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$9))),"")</f>
        <v/>
      </c>
      <c r="H66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$9))),"")</f>
        <v/>
      </c>
      <c r="I66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$9))),"")</f>
        <v/>
      </c>
      <c r="J66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$9))),"")</f>
        <v/>
      </c>
      <c r="K66" s="61" t="str">
        <f>IFERROR(INDEX($BU$1:$BU$84,_xlfn.AGGREGATE(15,6,ROW($BU$1:$BU$84)/((ISNUMBER(SEARCH(M53,$BV$1:$BV$84)))*(ISNUMBER(SEARCH("подряд",$BV$1:$BV$84)))),ROW($BU$9))),"")</f>
        <v/>
      </c>
      <c r="L66" s="61" t="str">
        <f>IFERROR(INDEX($BV$1:$BV$84,_xlfn.AGGREGATE(15,6,ROW($BV$1:$BV$84)/((ISNUMBER(SEARCH(M53,$BV$1:$BV$84)))*(ISNUMBER(SEARCH("подряд",$BV$1:$BV$84)))),ROW($BU$9))),"")</f>
        <v/>
      </c>
      <c r="M66" s="61" t="str">
        <f>IFERROR(INDEX($BW$1:$BW$84,_xlfn.AGGREGATE(15,6,ROW($BW$1:$BW$84)/((ISNUMBER(SEARCH(M53,$BX$1:$BX$84)))*(ISNUMBER(SEARCH("подряд",$BX$1:$BX$84)))),ROW($BW$9))),"")</f>
        <v/>
      </c>
      <c r="N66" s="56" t="str">
        <f>IFERROR(INDEX($BV$1:$BV$84,_xlfn.AGGREGATE(15,6,ROW($BV$1:$BV$84)/((ISNUMBER(SEARCH(M53,$BV$1:$BV$84)))*(ISNUMBER(SEARCH("подряд",$BV$1:$BV$84)))),ROW($BU$9))),"")</f>
        <v/>
      </c>
      <c r="O66" s="61" t="str">
        <f>IFERROR(INDEX($BW$1:$BW$84,_xlfn.AGGREGATE(15,6,ROW($BW$1:$BW$84)/((ISNUMBER(SEARCH(M53,$BX$1:$BX$84)))*(ISNUMBER(SEARCH("благ",$BX$1:$BX$84)))),ROW($BW$9))),"")</f>
        <v/>
      </c>
      <c r="P66" s="61" t="str">
        <f>IFERROR(INDEX($BX$1:$BX$84,_xlfn.AGGREGATE(15,6,ROW($BX$1:$BX$84)/((ISNUMBER(SEARCH(M53,$BX$1:$BX$84)))*(ISNUMBER(SEARCH("благ",$BX$1:$BX$84)))),ROW($BW$9))),"")</f>
        <v/>
      </c>
      <c r="Q66" s="83"/>
      <c r="R66" s="83"/>
      <c r="S66" s="83"/>
      <c r="T66" s="83"/>
      <c r="U66" s="83"/>
      <c r="V66" s="83"/>
      <c r="W66" s="83"/>
      <c r="Y66" s="61" t="str">
        <f>IFERROR(INDEX($BY$1:$BY$84,_xlfn.AGGREGATE(15,6,ROW($BY$1:$BY$84)/(ISNUMBER(SEARCH(AK53,$BZ$1:$BZ$84))),ROW($BY$9))),"")</f>
        <v/>
      </c>
      <c r="Z66" s="61" t="str">
        <f>IFERROR(INDEX($CA$1:$CA$84,_xlfn.AGGREGATE(15,6,ROW($CA$1:$CA$84)/(ISNUMBER(SEARCH(AK53,$CB$1:$CB$84))),ROW($CA$9))),"")</f>
        <v/>
      </c>
      <c r="AA66" s="61" t="str">
        <f>IFERROR(INDEX($BU$1:$BU$84,_xlfn.AGGREGATE(15,6,ROW($BU$1:$BU$84)/((ISNUMBER(SEARCH(AK53,$BV$1:$BV$84)))*(ISNUMBER(SEARCH("ТМЦ",$BV$1:$BV$84)))),ROW($BU$9))),"")</f>
        <v/>
      </c>
      <c r="AB66" s="61" t="str">
        <f>IFERROR(INDEX($BV$1:$BV$84,_xlfn.AGGREGATE(15,6,ROW($BV$1:$BV$84)/((ISNUMBER(SEARCH(AK53,$BV$1:$BV$84)))*(ISNUMBER(SEARCH("ТМЦ",$BV$1:$BV$84)))),ROW($BU$9))),"")</f>
        <v/>
      </c>
      <c r="AC66" s="61" t="str">
        <f>IFERROR(INDEX($BW$1:$BW$84,_xlfn.AGGREGATE(15,6,ROW($BW$1:$BW$84)/((ISNUMBER(SEARCH(AK53,$BX$1:$BX$84)))*(ISNUMBER(SEARCH("ТМЦ",$BX$1:$BX$84)))),ROW($BW$9))),"")</f>
        <v/>
      </c>
      <c r="AD66" s="61" t="str">
        <f>IFERROR(INDEX($BX$1:$BX$84,_xlfn.AGGREGATE(15,6,ROW($BX$1:$BX$84)/((ISNUMBER(SEARCH(AK53,$BX$1:$BX$84)))*(ISNUMBER(SEARCH("ТМЦ",$BX$1:$BX$84)))),ROW($BW$9))),"")</f>
        <v/>
      </c>
      <c r="AE66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$9))),"")</f>
        <v/>
      </c>
      <c r="AF66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$9))),"")</f>
        <v/>
      </c>
      <c r="AG66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$9))),"")</f>
        <v/>
      </c>
      <c r="AH66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$9))),"")</f>
        <v/>
      </c>
      <c r="AI66" s="61" t="str">
        <f>IFERROR(INDEX($BU$1:$BU$84,_xlfn.AGGREGATE(15,6,ROW($BU$1:$BU$84)/((ISNUMBER(SEARCH(AK53,$BV$1:$BV$84)))*(ISNUMBER(SEARCH("подряд",$BV$1:$BV$84)))),ROW($BU$9))),"")</f>
        <v/>
      </c>
      <c r="AJ66" s="61" t="str">
        <f>IFERROR(INDEX($BV$1:$BV$84,_xlfn.AGGREGATE(15,6,ROW($BV$1:$BV$84)/((ISNUMBER(SEARCH(AK53,$BV$1:$BV$84)))*(ISNUMBER(SEARCH("подряд",$BV$1:$BV$84)))),ROW($BU$9))),"")</f>
        <v/>
      </c>
      <c r="AK66" s="61" t="str">
        <f>IFERROR(INDEX($BW$1:$BW$84,_xlfn.AGGREGATE(15,6,ROW($BW$1:$BW$84)/((ISNUMBER(SEARCH(AK53,$BX$1:$BX$84)))*(ISNUMBER(SEARCH("подряд",$BX$1:$BX$84)))),ROW($BW$9))),"")</f>
        <v/>
      </c>
      <c r="AL66" s="56" t="str">
        <f>IFERROR(INDEX($BV$1:$BV$84,_xlfn.AGGREGATE(15,6,ROW($BV$1:$BV$84)/((ISNUMBER(SEARCH(AK53,$BV$1:$BV$84)))*(ISNUMBER(SEARCH("подряд",$BV$1:$BV$84)))),ROW($BU$9))),"")</f>
        <v/>
      </c>
      <c r="AM66" s="61" t="str">
        <f>IFERROR(INDEX($BW$1:$BW$84,_xlfn.AGGREGATE(15,6,ROW($BW$1:$BW$84)/((ISNUMBER(SEARCH(AK53,$BX$1:$BX$84)))*(ISNUMBER(SEARCH("благ",$BX$1:$BX$84)))),ROW($BW$9))),"")</f>
        <v/>
      </c>
      <c r="AN66" s="61" t="str">
        <f>IFERROR(INDEX($BX$1:$BX$84,_xlfn.AGGREGATE(15,6,ROW($BX$1:$BX$84)/((ISNUMBER(SEARCH(AK53,$BX$1:$BX$84)))*(ISNUMBER(SEARCH("благ",$BX$1:$BX$84)))),ROW($BW$9))),"")</f>
        <v/>
      </c>
      <c r="AO66" s="83"/>
      <c r="AP66" s="83"/>
      <c r="AQ66" s="83"/>
      <c r="AR66" s="83"/>
      <c r="AS66" s="83"/>
      <c r="AT66" s="83"/>
      <c r="AU66" s="83"/>
      <c r="BU66" s="69"/>
      <c r="BV66" s="69"/>
      <c r="BW66" s="69"/>
      <c r="BX66" s="69"/>
      <c r="BY66" s="69"/>
      <c r="BZ66" s="69"/>
      <c r="CA66" s="69"/>
      <c r="CB66" s="69"/>
    </row>
    <row r="67" spans="1:80" ht="15" customHeight="1" x14ac:dyDescent="0.25">
      <c r="A67" s="61" t="str">
        <f>IFERROR(INDEX($BY$1:$BY$84,_xlfn.AGGREGATE(15,6,ROW($BY$1:$BY$84)/(ISNUMBER(SEARCH(M53,$BZ$1:$BZ$84))),ROW($BY$10))),"")</f>
        <v/>
      </c>
      <c r="B67" s="61" t="str">
        <f>IFERROR(INDEX($CA$1:$CA$84,_xlfn.AGGREGATE(15,6,ROW($CA$1:$CA$84)/(ISNUMBER(SEARCH(M53,$CB$1:$CB$84))),ROW($CA$10))),"")</f>
        <v/>
      </c>
      <c r="C67" s="61" t="str">
        <f>IFERROR(INDEX($BU$1:$BU$84,_xlfn.AGGREGATE(15,6,ROW($BU$1:$BU$84)/((ISNUMBER(SEARCH(M53,$BV$1:$BV$84)))*(ISNUMBER(SEARCH("ТМЦ",$BV$1:$BV$84)))),ROW($BU$10))),"")</f>
        <v/>
      </c>
      <c r="D67" s="61" t="str">
        <f>IFERROR(INDEX($BV$1:$BV$84,_xlfn.AGGREGATE(15,6,ROW($BV$1:$BV$84)/((ISNUMBER(SEARCH(M53,$BV$1:$BV$84)))*(ISNUMBER(SEARCH("ТМЦ",$BV$1:$BV$84)))),ROW($BU$10))),"")</f>
        <v/>
      </c>
      <c r="E67" s="61" t="str">
        <f>IFERROR(INDEX($BW$1:$BW$84,_xlfn.AGGREGATE(15,6,ROW($BW$1:$BW$84)/((ISNUMBER(SEARCH(M53,$BX$1:$BX$84)))*(ISNUMBER(SEARCH("ТМЦ",$BX$1:$BX$84)))),ROW($BW$10))),"")</f>
        <v/>
      </c>
      <c r="F67" s="61" t="str">
        <f>IFERROR(INDEX($BX$1:$BX$84,_xlfn.AGGREGATE(15,6,ROW($BX$1:$BX$84)/((ISNUMBER(SEARCH(M53,$BX$1:$BX$84)))*(ISNUMBER(SEARCH("ТМЦ",$BX$1:$BX$84)))),ROW($BW$10))),"")</f>
        <v/>
      </c>
      <c r="G67" s="61" t="str">
        <f>IFERROR(INDEX($BU$1:$BU$84,_xlfn.AGGREGATE(15,6,ROW($BU$1:$BU$84)/ISNUMBER(SEARCH(M53,$BV$1:$BV$84))/(1&lt;=(ISNUMBER(FIND("трактор",$BV$1:$BV$84))+ISNUMBER(FIND("кскав",$BV$1:$BV$84))+ISNUMBER(FIND("инструм",$BV$1:$BV$84))+ISNUMBER(FIND("ибро",$BV$1:$BV$84)))),ROW($BU$10))),"")</f>
        <v/>
      </c>
      <c r="H67" s="61" t="str">
        <f>IFERROR(INDEX($BV$1:$BV$84,_xlfn.AGGREGATE(15,6,ROW($BV$1:$BV$84)/ISNUMBER(SEARCH(M53,$BV$1:$BV$84))/(1&lt;=(ISNUMBER(FIND("трактор",$BV$1:$BV$84))+ISNUMBER(FIND("кскав",$BV$1:$BV$84))+ISNUMBER(FIND("инструм",$BV$1:$BV$84))+ISNUMBER(FIND("ибро",$BV$1:$BV$84)))),ROW($BU$10))),"")</f>
        <v/>
      </c>
      <c r="I67" s="61" t="str">
        <f>IFERROR(INDEX($BW$1:$BW$84,_xlfn.AGGREGATE(15,6,ROW($BW$1:$BW$84)/ISNUMBER(SEARCH(M53,$BX$1:$BX$84))/(1&lt;=(ISNUMBER(FIND("трактор",$BX$1:$BX$84))+ISNUMBER(FIND("кскав",$BX$1:$BX$84))+ISNUMBER(FIND("инструм",$BX$1:$BX$84))+ISNUMBER(FIND("ибро",$BX$1:$BX$84)))),ROW($BW$10))),"")</f>
        <v/>
      </c>
      <c r="J67" s="61" t="str">
        <f>IFERROR(INDEX($BX$1:$BX$84,_xlfn.AGGREGATE(15,6,ROW($BX$1:$BX$84)/ISNUMBER(SEARCH(M53,$BX$1:$BX$84))/(1&lt;=(ISNUMBER(FIND("трактор",$BX$1:$BX$84))+ISNUMBER(FIND("кскав",$BX$1:$BX$84))+ISNUMBER(FIND("инструм",$BX$1:$BX$84))+ISNUMBER(FIND("ибро",$BX$1:$BX$84)))),ROW($BW$10))),"")</f>
        <v/>
      </c>
      <c r="K67" s="61" t="str">
        <f>IFERROR(INDEX($BU$1:$BU$84,_xlfn.AGGREGATE(15,6,ROW($BU$1:$BU$84)/((ISNUMBER(SEARCH(M53,$BV$1:$BV$84)))*(ISNUMBER(SEARCH("подряд",$BV$1:$BV$84)))),ROW($BU$10))),"")</f>
        <v/>
      </c>
      <c r="L67" s="61" t="str">
        <f>IFERROR(INDEX($BV$1:$BV$84,_xlfn.AGGREGATE(15,6,ROW($BV$1:$BV$84)/((ISNUMBER(SEARCH(M53,$BV$1:$BV$84)))*(ISNUMBER(SEARCH("подряд",$BV$1:$BV$84)))),ROW($BU$10))),"")</f>
        <v/>
      </c>
      <c r="M67" s="61" t="str">
        <f>IFERROR(INDEX($BW$1:$BW$84,_xlfn.AGGREGATE(15,6,ROW($BW$1:$BW$84)/((ISNUMBER(SEARCH(M53,$BX$1:$BX$84)))*(ISNUMBER(SEARCH("подряд",$BX$1:$BX$84)))),ROW($BW$10))),"")</f>
        <v/>
      </c>
      <c r="N67" s="56" t="str">
        <f>IFERROR(INDEX($BV$1:$BV$84,_xlfn.AGGREGATE(15,6,ROW($BV$1:$BV$84)/((ISNUMBER(SEARCH(M53,$BV$1:$BV$84)))*(ISNUMBER(SEARCH("подряд",$BV$1:$BV$84)))),ROW($BU$10))),"")</f>
        <v/>
      </c>
      <c r="O67" s="61" t="str">
        <f>IFERROR(INDEX($BW$1:$BW$84,_xlfn.AGGREGATE(15,6,ROW($BW$1:$BW$84)/((ISNUMBER(SEARCH(M53,$BX$1:$BX$84)))*(ISNUMBER(SEARCH("благ",$BX$1:$BX$84)))),ROW($BW$10))),"")</f>
        <v/>
      </c>
      <c r="P67" s="61" t="str">
        <f>IFERROR(INDEX($BX$1:$BX$84,_xlfn.AGGREGATE(15,6,ROW($BX$1:$BX$84)/((ISNUMBER(SEARCH(M53,$BX$1:$BX$84)))*(ISNUMBER(SEARCH("благ",$BX$1:$BX$84)))),ROW($BW$10))),"")</f>
        <v/>
      </c>
      <c r="Q67" s="83"/>
      <c r="R67" s="83"/>
      <c r="S67" s="83"/>
      <c r="T67" s="83"/>
      <c r="U67" s="83"/>
      <c r="V67" s="83"/>
      <c r="W67" s="83"/>
      <c r="Y67" s="61" t="str">
        <f>IFERROR(INDEX($BY$1:$BY$84,_xlfn.AGGREGATE(15,6,ROW($BY$1:$BY$84)/(ISNUMBER(SEARCH(AK53,$BZ$1:$BZ$84))),ROW($BY$10))),"")</f>
        <v/>
      </c>
      <c r="Z67" s="61" t="str">
        <f>IFERROR(INDEX($CA$1:$CA$84,_xlfn.AGGREGATE(15,6,ROW($CA$1:$CA$84)/(ISNUMBER(SEARCH(AK53,$CB$1:$CB$84))),ROW($CA$10))),"")</f>
        <v/>
      </c>
      <c r="AA67" s="61" t="str">
        <f>IFERROR(INDEX($BU$1:$BU$84,_xlfn.AGGREGATE(15,6,ROW($BU$1:$BU$84)/((ISNUMBER(SEARCH(AK53,$BV$1:$BV$84)))*(ISNUMBER(SEARCH("ТМЦ",$BV$1:$BV$84)))),ROW($BU$10))),"")</f>
        <v/>
      </c>
      <c r="AB67" s="61" t="str">
        <f>IFERROR(INDEX($BV$1:$BV$84,_xlfn.AGGREGATE(15,6,ROW($BV$1:$BV$84)/((ISNUMBER(SEARCH(AK53,$BV$1:$BV$84)))*(ISNUMBER(SEARCH("ТМЦ",$BV$1:$BV$84)))),ROW($BU$10))),"")</f>
        <v/>
      </c>
      <c r="AC67" s="61" t="str">
        <f>IFERROR(INDEX($BW$1:$BW$84,_xlfn.AGGREGATE(15,6,ROW($BW$1:$BW$84)/((ISNUMBER(SEARCH(AK53,$BX$1:$BX$84)))*(ISNUMBER(SEARCH("ТМЦ",$BX$1:$BX$84)))),ROW($BW$10))),"")</f>
        <v/>
      </c>
      <c r="AD67" s="61" t="str">
        <f>IFERROR(INDEX($BX$1:$BX$84,_xlfn.AGGREGATE(15,6,ROW($BX$1:$BX$84)/((ISNUMBER(SEARCH(AK53,$BX$1:$BX$84)))*(ISNUMBER(SEARCH("ТМЦ",$BX$1:$BX$84)))),ROW($BW$10))),"")</f>
        <v/>
      </c>
      <c r="AE67" s="61" t="str">
        <f>IFERROR(INDEX($BU$1:$BU$84,_xlfn.AGGREGATE(15,6,ROW($BU$1:$BU$84)/ISNUMBER(SEARCH(AK53,$BV$1:$BV$84))/(1&lt;=(ISNUMBER(FIND("трактор",$BV$1:$BV$84))+ISNUMBER(FIND("кскав",$BV$1:$BV$84))+ISNUMBER(FIND("инструм",$BV$1:$BV$84))+ISNUMBER(FIND("ибро",$BV$1:$BV$84)))),ROW($BU$10))),"")</f>
        <v/>
      </c>
      <c r="AF67" s="61" t="str">
        <f>IFERROR(INDEX($BV$1:$BV$84,_xlfn.AGGREGATE(15,6,ROW($BV$1:$BV$84)/ISNUMBER(SEARCH(AK53,$BV$1:$BV$84))/(1&lt;=(ISNUMBER(FIND("трактор",$BV$1:$BV$84))+ISNUMBER(FIND("кскав",$BV$1:$BV$84))+ISNUMBER(FIND("инструм",$BV$1:$BV$84))+ISNUMBER(FIND("ибро",$BV$1:$BV$84)))),ROW($BU$10))),"")</f>
        <v/>
      </c>
      <c r="AG67" s="61" t="str">
        <f>IFERROR(INDEX($BW$1:$BW$84,_xlfn.AGGREGATE(15,6,ROW($BW$1:$BW$84)/ISNUMBER(SEARCH(AK53,$BX$1:$BX$84))/(1&lt;=(ISNUMBER(FIND("трактор",$BX$1:$BX$84))+ISNUMBER(FIND("кскав",$BX$1:$BX$84))+ISNUMBER(FIND("инструм",$BX$1:$BX$84))+ISNUMBER(FIND("ибро",$BX$1:$BX$84)))),ROW($BW$10))),"")</f>
        <v/>
      </c>
      <c r="AH67" s="61" t="str">
        <f>IFERROR(INDEX($BX$1:$BX$84,_xlfn.AGGREGATE(15,6,ROW($BX$1:$BX$84)/ISNUMBER(SEARCH(AK53,$BX$1:$BX$84))/(1&lt;=(ISNUMBER(FIND("трактор",$BX$1:$BX$84))+ISNUMBER(FIND("кскав",$BX$1:$BX$84))+ISNUMBER(FIND("инструм",$BX$1:$BX$84))+ISNUMBER(FIND("ибро",$BX$1:$BX$84)))),ROW($BW$10))),"")</f>
        <v/>
      </c>
      <c r="AI67" s="61" t="str">
        <f>IFERROR(INDEX($BU$1:$BU$84,_xlfn.AGGREGATE(15,6,ROW($BU$1:$BU$84)/((ISNUMBER(SEARCH(AK53,$BV$1:$BV$84)))*(ISNUMBER(SEARCH("подряд",$BV$1:$BV$84)))),ROW($BU$10))),"")</f>
        <v/>
      </c>
      <c r="AJ67" s="61" t="str">
        <f>IFERROR(INDEX($BV$1:$BV$84,_xlfn.AGGREGATE(15,6,ROW($BV$1:$BV$84)/((ISNUMBER(SEARCH(AK53,$BV$1:$BV$84)))*(ISNUMBER(SEARCH("подряд",$BV$1:$BV$84)))),ROW($BU$10))),"")</f>
        <v/>
      </c>
      <c r="AK67" s="61" t="str">
        <f>IFERROR(INDEX($BW$1:$BW$84,_xlfn.AGGREGATE(15,6,ROW($BW$1:$BW$84)/((ISNUMBER(SEARCH(AK53,$BX$1:$BX$84)))*(ISNUMBER(SEARCH("подряд",$BX$1:$BX$84)))),ROW($BW$10))),"")</f>
        <v/>
      </c>
      <c r="AL67" s="56" t="str">
        <f>IFERROR(INDEX($BV$1:$BV$84,_xlfn.AGGREGATE(15,6,ROW($BV$1:$BV$84)/((ISNUMBER(SEARCH(AK53,$BV$1:$BV$84)))*(ISNUMBER(SEARCH("подряд",$BV$1:$BV$84)))),ROW($BU$10))),"")</f>
        <v/>
      </c>
      <c r="AM67" s="61" t="str">
        <f>IFERROR(INDEX($BW$1:$BW$84,_xlfn.AGGREGATE(15,6,ROW($BW$1:$BW$84)/((ISNUMBER(SEARCH(AK53,$BX$1:$BX$84)))*(ISNUMBER(SEARCH("благ",$BX$1:$BX$84)))),ROW($BW$10))),"")</f>
        <v/>
      </c>
      <c r="AN67" s="61" t="str">
        <f>IFERROR(INDEX($BX$1:$BX$84,_xlfn.AGGREGATE(15,6,ROW($BX$1:$BX$84)/((ISNUMBER(SEARCH(AK53,$BX$1:$BX$84)))*(ISNUMBER(SEARCH("благ",$BX$1:$BX$84)))),ROW($BW$10))),"")</f>
        <v/>
      </c>
      <c r="AO67" s="83"/>
      <c r="AP67" s="83"/>
      <c r="AQ67" s="83"/>
      <c r="AR67" s="83"/>
      <c r="AS67" s="83"/>
      <c r="AT67" s="83"/>
      <c r="AU67" s="83"/>
      <c r="BU67" s="69"/>
      <c r="BV67" s="69"/>
      <c r="BW67" s="69"/>
      <c r="BX67" s="69"/>
      <c r="BY67" s="69"/>
      <c r="BZ67" s="69"/>
      <c r="CA67" s="69"/>
      <c r="CB67" s="69"/>
    </row>
    <row r="68" spans="1:80" ht="15" customHeight="1" x14ac:dyDescent="0.4">
      <c r="A68" s="90">
        <v>9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67"/>
      <c r="R68" s="67"/>
      <c r="S68" s="67"/>
      <c r="T68" s="67"/>
      <c r="U68" s="67"/>
      <c r="V68" s="67"/>
      <c r="W68" s="67"/>
      <c r="Y68" s="90">
        <v>10</v>
      </c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67"/>
      <c r="AP68" s="67"/>
      <c r="AQ68" s="67"/>
      <c r="AR68" s="67"/>
      <c r="AS68" s="67"/>
      <c r="AT68" s="67"/>
      <c r="AU68" s="67"/>
      <c r="BU68" s="69"/>
      <c r="BV68" s="69"/>
      <c r="BW68" s="69"/>
      <c r="BX68" s="69"/>
      <c r="BY68" s="69"/>
      <c r="BZ68" s="69"/>
      <c r="CA68" s="69"/>
      <c r="CB68" s="69"/>
    </row>
    <row r="69" spans="1:80" ht="15" customHeight="1" x14ac:dyDescent="0.4">
      <c r="A69" s="92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67"/>
      <c r="R69" s="67"/>
      <c r="S69" s="67"/>
      <c r="T69" s="67"/>
      <c r="U69" s="67"/>
      <c r="V69" s="67"/>
      <c r="W69" s="67"/>
      <c r="Y69" s="92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67"/>
      <c r="AP69" s="67"/>
      <c r="AQ69" s="67"/>
      <c r="AR69" s="67"/>
      <c r="AS69" s="67"/>
      <c r="AT69" s="67"/>
      <c r="AU69" s="67"/>
      <c r="BU69" s="69"/>
      <c r="BV69" s="69"/>
      <c r="BW69" s="69"/>
      <c r="BX69" s="69"/>
      <c r="BY69" s="69"/>
      <c r="BZ69" s="69"/>
      <c r="CA69" s="69"/>
      <c r="CB69" s="69"/>
    </row>
    <row r="70" spans="1:80" ht="15" customHeight="1" x14ac:dyDescent="0.25">
      <c r="A70" s="6"/>
      <c r="B70" s="6"/>
      <c r="C70" s="4"/>
      <c r="D70" s="4"/>
      <c r="E70" s="4"/>
      <c r="F70" s="4"/>
      <c r="G70" s="4"/>
      <c r="H70" s="4"/>
      <c r="I70" s="4"/>
      <c r="J70" s="4"/>
      <c r="K70" s="4"/>
      <c r="L70" s="4"/>
      <c r="M70" s="4" t="s">
        <v>60</v>
      </c>
      <c r="N70" s="4"/>
      <c r="O70" s="4"/>
      <c r="P70" s="5" t="s">
        <v>25</v>
      </c>
      <c r="Q70" s="80"/>
      <c r="R70" s="80"/>
      <c r="S70" s="80"/>
      <c r="T70" s="80"/>
      <c r="U70" s="80"/>
      <c r="V70" s="80"/>
      <c r="W70" s="80"/>
      <c r="Y70" s="6"/>
      <c r="Z70" s="6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 t="s">
        <v>61</v>
      </c>
      <c r="AL70" s="4"/>
      <c r="AM70" s="4"/>
      <c r="AN70" s="5" t="s">
        <v>25</v>
      </c>
      <c r="AO70" s="80"/>
      <c r="AP70" s="80"/>
      <c r="AQ70" s="80"/>
      <c r="AR70" s="80"/>
      <c r="AS70" s="80"/>
      <c r="AT70" s="80"/>
      <c r="AU70" s="80"/>
      <c r="BU70" s="69"/>
      <c r="BV70" s="69"/>
      <c r="BW70" s="69"/>
      <c r="BX70" s="69"/>
      <c r="BY70" s="69"/>
      <c r="BZ70" s="69"/>
      <c r="CA70" s="69"/>
      <c r="CB70" s="69"/>
    </row>
    <row r="71" spans="1:80" ht="15" customHeight="1" x14ac:dyDescent="0.25">
      <c r="A71" s="87" t="s">
        <v>3</v>
      </c>
      <c r="B71" s="88"/>
      <c r="C71" s="87" t="s">
        <v>15</v>
      </c>
      <c r="D71" s="88"/>
      <c r="E71" s="89"/>
      <c r="F71" s="66"/>
      <c r="G71" s="87" t="s">
        <v>22</v>
      </c>
      <c r="H71" s="88"/>
      <c r="I71" s="89"/>
      <c r="J71" s="66"/>
      <c r="K71" s="87" t="s">
        <v>17</v>
      </c>
      <c r="L71" s="88"/>
      <c r="M71" s="89"/>
      <c r="N71" s="64"/>
      <c r="O71" s="65" t="s">
        <v>20</v>
      </c>
      <c r="P71" s="5"/>
      <c r="Q71" s="80"/>
      <c r="R71" s="80"/>
      <c r="S71" s="80"/>
      <c r="T71" s="80"/>
      <c r="U71" s="80"/>
      <c r="V71" s="80"/>
      <c r="W71" s="80"/>
      <c r="Y71" s="87" t="s">
        <v>3</v>
      </c>
      <c r="Z71" s="88"/>
      <c r="AA71" s="87" t="s">
        <v>15</v>
      </c>
      <c r="AB71" s="88"/>
      <c r="AC71" s="89"/>
      <c r="AD71" s="66"/>
      <c r="AE71" s="87" t="s">
        <v>22</v>
      </c>
      <c r="AF71" s="88"/>
      <c r="AG71" s="89"/>
      <c r="AH71" s="66"/>
      <c r="AI71" s="87" t="s">
        <v>17</v>
      </c>
      <c r="AJ71" s="88"/>
      <c r="AK71" s="89"/>
      <c r="AL71" s="64"/>
      <c r="AM71" s="65" t="s">
        <v>20</v>
      </c>
      <c r="AN71" s="5"/>
      <c r="AO71" s="80"/>
      <c r="AP71" s="80"/>
      <c r="AQ71" s="80"/>
      <c r="AR71" s="80"/>
      <c r="AS71" s="80"/>
      <c r="AT71" s="80"/>
      <c r="AU71" s="80"/>
      <c r="BU71" s="69"/>
      <c r="BV71" s="69"/>
      <c r="BW71" s="69"/>
      <c r="BX71" s="69"/>
      <c r="BY71" s="69"/>
      <c r="BZ71" s="69"/>
      <c r="CA71" s="69"/>
      <c r="CB71" s="69"/>
    </row>
    <row r="72" spans="1:80" ht="15" customHeight="1" x14ac:dyDescent="0.25">
      <c r="A72" s="62" t="s">
        <v>4</v>
      </c>
      <c r="B72" s="4" t="s">
        <v>16</v>
      </c>
      <c r="C72" s="62" t="s">
        <v>4</v>
      </c>
      <c r="D72" s="4" t="s">
        <v>5</v>
      </c>
      <c r="E72" s="4" t="s">
        <v>16</v>
      </c>
      <c r="F72" s="4" t="s">
        <v>5</v>
      </c>
      <c r="G72" s="62" t="s">
        <v>4</v>
      </c>
      <c r="H72" s="4" t="s">
        <v>5</v>
      </c>
      <c r="I72" s="4" t="s">
        <v>16</v>
      </c>
      <c r="J72" s="4" t="s">
        <v>5</v>
      </c>
      <c r="K72" s="4" t="s">
        <v>4</v>
      </c>
      <c r="L72" s="4" t="s">
        <v>5</v>
      </c>
      <c r="M72" s="4" t="s">
        <v>16</v>
      </c>
      <c r="N72" s="4" t="s">
        <v>5</v>
      </c>
      <c r="O72" s="4" t="s">
        <v>16</v>
      </c>
      <c r="P72" s="5"/>
      <c r="Q72" s="80"/>
      <c r="R72" s="80"/>
      <c r="S72" s="80"/>
      <c r="T72" s="80"/>
      <c r="U72" s="80"/>
      <c r="V72" s="80"/>
      <c r="W72" s="80"/>
      <c r="Y72" s="62" t="s">
        <v>4</v>
      </c>
      <c r="Z72" s="4" t="s">
        <v>16</v>
      </c>
      <c r="AA72" s="62" t="s">
        <v>4</v>
      </c>
      <c r="AB72" s="4" t="s">
        <v>5</v>
      </c>
      <c r="AC72" s="4" t="s">
        <v>16</v>
      </c>
      <c r="AD72" s="4" t="s">
        <v>5</v>
      </c>
      <c r="AE72" s="62" t="s">
        <v>4</v>
      </c>
      <c r="AF72" s="4" t="s">
        <v>5</v>
      </c>
      <c r="AG72" s="4" t="s">
        <v>16</v>
      </c>
      <c r="AH72" s="4" t="s">
        <v>5</v>
      </c>
      <c r="AI72" s="4" t="s">
        <v>4</v>
      </c>
      <c r="AJ72" s="4" t="s">
        <v>5</v>
      </c>
      <c r="AK72" s="4" t="s">
        <v>16</v>
      </c>
      <c r="AL72" s="4" t="s">
        <v>5</v>
      </c>
      <c r="AM72" s="4" t="s">
        <v>16</v>
      </c>
      <c r="AN72" s="5"/>
      <c r="AO72" s="80"/>
      <c r="AP72" s="80"/>
      <c r="AQ72" s="80"/>
      <c r="AR72" s="80"/>
      <c r="AS72" s="80"/>
      <c r="AT72" s="80"/>
      <c r="AU72" s="80"/>
      <c r="BU72" s="69"/>
      <c r="BV72" s="69"/>
      <c r="BW72" s="69"/>
      <c r="BX72" s="69"/>
      <c r="BY72" s="69"/>
      <c r="BZ72" s="69"/>
      <c r="CA72" s="69"/>
      <c r="CB72" s="69"/>
    </row>
    <row r="73" spans="1:80" ht="15" customHeight="1" x14ac:dyDescent="0.25">
      <c r="A73" s="62" t="s">
        <v>1</v>
      </c>
      <c r="B73" s="62">
        <f>B74*P73</f>
        <v>0</v>
      </c>
      <c r="C73" s="62" t="s">
        <v>1</v>
      </c>
      <c r="D73" s="62"/>
      <c r="E73" s="62">
        <f>E74*P73</f>
        <v>0</v>
      </c>
      <c r="F73" s="62"/>
      <c r="G73" s="62" t="s">
        <v>1</v>
      </c>
      <c r="H73" s="62"/>
      <c r="I73" s="62">
        <f>I74*P73</f>
        <v>0</v>
      </c>
      <c r="J73" s="62"/>
      <c r="K73" s="62" t="s">
        <v>1</v>
      </c>
      <c r="L73" s="62"/>
      <c r="M73" s="63">
        <f>M74*P73</f>
        <v>0</v>
      </c>
      <c r="N73" s="63"/>
      <c r="O73" s="63"/>
      <c r="P73" s="6">
        <v>1.1000000000000001</v>
      </c>
      <c r="Q73" s="82"/>
      <c r="R73" s="81"/>
      <c r="S73" s="81"/>
      <c r="T73" s="81"/>
      <c r="U73" s="81"/>
      <c r="V73" s="81"/>
      <c r="W73" s="81"/>
      <c r="Y73" s="62" t="s">
        <v>1</v>
      </c>
      <c r="Z73" s="62">
        <f>Z74*AN73</f>
        <v>0</v>
      </c>
      <c r="AA73" s="62" t="s">
        <v>1</v>
      </c>
      <c r="AB73" s="62"/>
      <c r="AC73" s="62">
        <f>AC74*AN73</f>
        <v>0</v>
      </c>
      <c r="AD73" s="62"/>
      <c r="AE73" s="62" t="s">
        <v>1</v>
      </c>
      <c r="AF73" s="62"/>
      <c r="AG73" s="62">
        <f>AG74*AN73</f>
        <v>0</v>
      </c>
      <c r="AH73" s="62"/>
      <c r="AI73" s="62" t="s">
        <v>1</v>
      </c>
      <c r="AJ73" s="62"/>
      <c r="AK73" s="63">
        <f>AK74*AN73</f>
        <v>0</v>
      </c>
      <c r="AL73" s="63"/>
      <c r="AM73" s="63"/>
      <c r="AN73" s="6">
        <v>1.1000000000000001</v>
      </c>
      <c r="AO73" s="82"/>
      <c r="AP73" s="81"/>
      <c r="AQ73" s="81"/>
      <c r="AR73" s="81"/>
      <c r="AS73" s="81"/>
      <c r="AT73" s="81"/>
      <c r="AU73" s="81"/>
      <c r="BU73" s="69"/>
      <c r="BV73" s="69"/>
      <c r="BW73" s="69"/>
      <c r="BX73" s="69"/>
      <c r="BY73" s="69"/>
      <c r="BZ73" s="69"/>
      <c r="CA73" s="69"/>
      <c r="CB73" s="69"/>
    </row>
    <row r="74" spans="1:80" ht="15" customHeight="1" x14ac:dyDescent="0.25">
      <c r="A74" s="6">
        <f>SUM(A75:A84)</f>
        <v>0</v>
      </c>
      <c r="B74" s="6">
        <f>SUM(B75:B84)</f>
        <v>0</v>
      </c>
      <c r="C74" s="6">
        <f>SUM(C75:C84)</f>
        <v>0</v>
      </c>
      <c r="D74" s="6"/>
      <c r="E74" s="6">
        <f>SUM(E75:E84)</f>
        <v>0</v>
      </c>
      <c r="F74" s="6"/>
      <c r="G74" s="6">
        <f>SUM(G75:G84)</f>
        <v>0</v>
      </c>
      <c r="H74" s="6"/>
      <c r="I74" s="6">
        <f>SUM(I75:I84)</f>
        <v>0</v>
      </c>
      <c r="J74" s="6"/>
      <c r="K74" s="6">
        <f>SUM(K75:K84)</f>
        <v>0</v>
      </c>
      <c r="L74" s="6"/>
      <c r="M74" s="6">
        <f>SUM(M75:M84)</f>
        <v>0</v>
      </c>
      <c r="N74" s="6"/>
      <c r="O74" s="6">
        <f>SUM(O75:O84)</f>
        <v>0</v>
      </c>
      <c r="P74" s="62"/>
      <c r="Q74" s="82">
        <f>SUM(E74,I74,M74,O74)</f>
        <v>0</v>
      </c>
      <c r="R74" s="82">
        <f>SUM(C74,E73)</f>
        <v>0</v>
      </c>
      <c r="S74" s="82">
        <f>SUM(G74,I73)</f>
        <v>0</v>
      </c>
      <c r="T74" s="84">
        <f>SUM(K74,M73)</f>
        <v>0</v>
      </c>
      <c r="U74" s="84">
        <f>SUM(C74,G74,K74)</f>
        <v>0</v>
      </c>
      <c r="V74" s="84">
        <f>SUM(A74)</f>
        <v>0</v>
      </c>
      <c r="W74" s="84">
        <f>SUM(C74,E73,G74,I73,K74,M73,O74)</f>
        <v>0</v>
      </c>
      <c r="Y74" s="6">
        <f>SUM(Y75:Y84)</f>
        <v>0</v>
      </c>
      <c r="Z74" s="6">
        <f>SUM(Z75:Z84)</f>
        <v>0</v>
      </c>
      <c r="AA74" s="6">
        <f>SUM(AA75:AA84)</f>
        <v>0</v>
      </c>
      <c r="AB74" s="6"/>
      <c r="AC74" s="6">
        <f>SUM(AC75:AC84)</f>
        <v>0</v>
      </c>
      <c r="AD74" s="6"/>
      <c r="AE74" s="6">
        <f>SUM(AE75:AE84)</f>
        <v>0</v>
      </c>
      <c r="AF74" s="6"/>
      <c r="AG74" s="6">
        <f>SUM(AG75:AG84)</f>
        <v>0</v>
      </c>
      <c r="AH74" s="6"/>
      <c r="AI74" s="6">
        <f>SUM(AI75:AI84)</f>
        <v>0</v>
      </c>
      <c r="AJ74" s="6"/>
      <c r="AK74" s="6">
        <f>SUM(AK75:AK84)</f>
        <v>0</v>
      </c>
      <c r="AL74" s="6"/>
      <c r="AM74" s="6">
        <f>SUM(AM75:AM84)</f>
        <v>0</v>
      </c>
      <c r="AN74" s="62"/>
      <c r="AO74" s="82">
        <f>SUM(AC74,AG74,AK74,AM74)</f>
        <v>0</v>
      </c>
      <c r="AP74" s="82">
        <f>SUM(AA74,AC73)</f>
        <v>0</v>
      </c>
      <c r="AQ74" s="82">
        <f>SUM(AE74,AG73)</f>
        <v>0</v>
      </c>
      <c r="AR74" s="84">
        <f>SUM(AI74,AK73)</f>
        <v>0</v>
      </c>
      <c r="AS74" s="84">
        <f>SUM(AA74,AE74,AI74)</f>
        <v>0</v>
      </c>
      <c r="AT74" s="84">
        <f>SUM(Y74)</f>
        <v>0</v>
      </c>
      <c r="AU74" s="84"/>
      <c r="BU74" s="69"/>
      <c r="BV74" s="69"/>
      <c r="BW74" s="69"/>
      <c r="BX74" s="69"/>
      <c r="BY74" s="69"/>
      <c r="BZ74" s="69"/>
      <c r="CA74" s="69"/>
      <c r="CB74" s="69"/>
    </row>
    <row r="75" spans="1:80" ht="15" customHeight="1" x14ac:dyDescent="0.25">
      <c r="A75" s="61" t="str">
        <f>IFERROR(INDEX($BY$1:$BY$84,_xlfn.AGGREGATE(15,6,ROW($BY$1:$BY$84)/(ISNUMBER(SEARCH(M70,$BZ$1:$BZ$84))),ROW($BY$1))),"")</f>
        <v/>
      </c>
      <c r="B75" s="61" t="str">
        <f>IFERROR(INDEX($CA$1:$CA$84,_xlfn.AGGREGATE(15,6,ROW($CA$1:$CA$84)/(ISNUMBER(SEARCH(M70,$CB$1:$CB$84))),ROW($CA$1))),"")</f>
        <v/>
      </c>
      <c r="C75" s="61" t="str">
        <f>IFERROR(INDEX($BU$1:$BU$84,_xlfn.AGGREGATE(15,6,ROW($BU$1:$BU$84)/((ISNUMBER(SEARCH(M70,$BV$1:$BV$84)))*(ISNUMBER(SEARCH("ТМЦ",$BV$1:$BV$84)))),ROW($BU$1))),"")</f>
        <v/>
      </c>
      <c r="D75" s="61" t="str">
        <f>IFERROR(INDEX($BV$1:$BV$84,_xlfn.AGGREGATE(15,6,ROW($BV$1:$BV$84)/((ISNUMBER(SEARCH(M70,$BV$1:$BV$84)))*(ISNUMBER(SEARCH("ТМЦ",$BV$1:$BV$84)))),ROW($BU$1))),"")</f>
        <v/>
      </c>
      <c r="E75" s="61" t="str">
        <f>IFERROR(INDEX($BW$1:$BW$84,_xlfn.AGGREGATE(15,6,ROW($BW$1:$BW$84)/((ISNUMBER(SEARCH(M70,$BX$1:$BX$84)))*(ISNUMBER(SEARCH("ТМЦ",$BX$1:$BX$84)))),ROW($BW$1))),"")</f>
        <v/>
      </c>
      <c r="F75" s="61" t="str">
        <f>IFERROR(INDEX($BX$1:$BX$84,_xlfn.AGGREGATE(15,6,ROW($BX$1:$BX$84)/((ISNUMBER(SEARCH(M70,$BX$1:$BX$84)))*(ISNUMBER(SEARCH("ТМЦ",$BX$1:$BX$84)))),ROW($BW$1))),"")</f>
        <v/>
      </c>
      <c r="G75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$1))),"")</f>
        <v/>
      </c>
      <c r="H75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$1))),"")</f>
        <v/>
      </c>
      <c r="I75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$1))),"")</f>
        <v/>
      </c>
      <c r="J75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$1))),"")</f>
        <v/>
      </c>
      <c r="K75" s="61" t="str">
        <f>IFERROR(INDEX($BU$1:$BU$84,_xlfn.AGGREGATE(15,6,ROW($BU$1:$BU$84)/((ISNUMBER(SEARCH(M70,$BV$1:$BV$84)))*(ISNUMBER(SEARCH("подряд",$BV$1:$BV$84)))),ROW($BU$1))),"")</f>
        <v/>
      </c>
      <c r="L75" s="61" t="str">
        <f>IFERROR(INDEX($BV$1:$BV$84,_xlfn.AGGREGATE(15,6,ROW($BV$1:$BV$84)/((ISNUMBER(SEARCH(M70,$BV$1:$BV$84)))*(ISNUMBER(SEARCH("подряд",$BV$1:$BV$84)))),ROW($BU$1))),"")</f>
        <v/>
      </c>
      <c r="M75" s="61" t="str">
        <f>IFERROR(INDEX($BW$1:$BW$84,_xlfn.AGGREGATE(15,6,ROW($BW$1:$BW$84)/((ISNUMBER(SEARCH(M70,$BX$1:$BX$84)))*(ISNUMBER(SEARCH("подряд",$BX$1:$BX$84)))),ROW($BW$1))),"")</f>
        <v/>
      </c>
      <c r="N75" s="56" t="str">
        <f>IFERROR(INDEX($BV$1:$BV$84,_xlfn.AGGREGATE(15,6,ROW($BV$1:$BV$84)/((ISNUMBER(SEARCH(M70,$BV$1:$BV$84)))*(ISNUMBER(SEARCH("подряд",$BV$1:$BV$84)))),ROW($BU$1))),"")</f>
        <v/>
      </c>
      <c r="O75" s="61" t="str">
        <f>IFERROR(INDEX($BW$1:$BW$84,_xlfn.AGGREGATE(15,6,ROW($BW$1:$BW$84)/((ISNUMBER(SEARCH(M70,$BX$1:$BX$84)))*(ISNUMBER(SEARCH("благ",$BX$1:$BX$84)))),ROW($BW$1))),"")</f>
        <v/>
      </c>
      <c r="P75" s="61" t="str">
        <f>IFERROR(INDEX($BX$1:$BX$84,_xlfn.AGGREGATE(15,6,ROW($BX$1:$BX$84)/((ISNUMBER(SEARCH(M70,$BX$1:$BX$84)))*(ISNUMBER(SEARCH("благ",$BX$1:$BX$84)))),ROW($BW$1))),"")</f>
        <v/>
      </c>
      <c r="Q75" s="83"/>
      <c r="R75" s="83"/>
      <c r="S75" s="83"/>
      <c r="T75" s="83"/>
      <c r="U75" s="83"/>
      <c r="V75" s="83"/>
      <c r="W75" s="83"/>
      <c r="Y75" s="61" t="str">
        <f>IFERROR(INDEX($BY$1:$BY$84,_xlfn.AGGREGATE(15,6,ROW($BY$1:$BY$84)/(ISNUMBER(SEARCH(AK70,$BZ$1:$BZ$84))),ROW($BY$1))),"")</f>
        <v/>
      </c>
      <c r="Z75" s="61" t="str">
        <f>IFERROR(INDEX($CA$1:$CA$84,_xlfn.AGGREGATE(15,6,ROW($CA$1:$CA$84)/(ISNUMBER(SEARCH(AK70,$CB$1:$CB$84))),ROW($CA$1))),"")</f>
        <v/>
      </c>
      <c r="AA75" s="61" t="str">
        <f>IFERROR(INDEX($BU$1:$BU$84,_xlfn.AGGREGATE(15,6,ROW($BU$1:$BU$84)/((ISNUMBER(SEARCH(AK70,$BV$1:$BV$84)))*(ISNUMBER(SEARCH("ТМЦ",$BV$1:$BV$84)))),ROW($BU$1))),"")</f>
        <v/>
      </c>
      <c r="AB75" s="61" t="str">
        <f>IFERROR(INDEX($BV$1:$BV$84,_xlfn.AGGREGATE(15,6,ROW($BV$1:$BV$84)/((ISNUMBER(SEARCH(AK70,$BV$1:$BV$84)))*(ISNUMBER(SEARCH("ТМЦ",$BV$1:$BV$84)))),ROW($BU$1))),"")</f>
        <v/>
      </c>
      <c r="AC75" s="61" t="str">
        <f>IFERROR(INDEX($BW$1:$BW$84,_xlfn.AGGREGATE(15,6,ROW($BW$1:$BW$84)/((ISNUMBER(SEARCH(AK70,$BX$1:$BX$84)))*(ISNUMBER(SEARCH("ТМЦ",$BX$1:$BX$84)))),ROW($BW$1))),"")</f>
        <v/>
      </c>
      <c r="AD75" s="61" t="str">
        <f>IFERROR(INDEX($BX$1:$BX$84,_xlfn.AGGREGATE(15,6,ROW($BX$1:$BX$84)/((ISNUMBER(SEARCH(AK70,$BX$1:$BX$84)))*(ISNUMBER(SEARCH("ТМЦ",$BX$1:$BX$84)))),ROW($BW$1))),"")</f>
        <v/>
      </c>
      <c r="AE75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$1))),"")</f>
        <v/>
      </c>
      <c r="AF75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$1))),"")</f>
        <v/>
      </c>
      <c r="AG75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$1))),"")</f>
        <v/>
      </c>
      <c r="AH75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$1))),"")</f>
        <v/>
      </c>
      <c r="AI75" s="61" t="str">
        <f>IFERROR(INDEX($BU$1:$BU$84,_xlfn.AGGREGATE(15,6,ROW($BU$1:$BU$84)/((ISNUMBER(SEARCH(AK70,$BV$1:$BV$84)))*(ISNUMBER(SEARCH("подряд",$BV$1:$BV$84)))),ROW($BU$1))),"")</f>
        <v/>
      </c>
      <c r="AJ75" s="61" t="str">
        <f>IFERROR(INDEX($BV$1:$BV$84,_xlfn.AGGREGATE(15,6,ROW($BV$1:$BV$84)/((ISNUMBER(SEARCH(AK70,$BV$1:$BV$84)))*(ISNUMBER(SEARCH("подряд",$BV$1:$BV$84)))),ROW($BU$1))),"")</f>
        <v/>
      </c>
      <c r="AK75" s="61" t="str">
        <f>IFERROR(INDEX($BW$1:$BW$84,_xlfn.AGGREGATE(15,6,ROW($BW$1:$BW$84)/((ISNUMBER(SEARCH(AK70,$BX$1:$BX$84)))*(ISNUMBER(SEARCH("подряд",$BX$1:$BX$84)))),ROW($BW$1))),"")</f>
        <v/>
      </c>
      <c r="AL75" s="56" t="str">
        <f>IFERROR(INDEX($BV$1:$BV$84,_xlfn.AGGREGATE(15,6,ROW($BV$1:$BV$84)/((ISNUMBER(SEARCH(AK70,$BV$1:$BV$84)))*(ISNUMBER(SEARCH("подряд",$BV$1:$BV$84)))),ROW($BU$1))),"")</f>
        <v/>
      </c>
      <c r="AM75" s="61" t="str">
        <f>IFERROR(INDEX($BW$1:$BW$84,_xlfn.AGGREGATE(15,6,ROW($BW$1:$BW$84)/((ISNUMBER(SEARCH(AK70,$BX$1:$BX$84)))*(ISNUMBER(SEARCH("благ",$BX$1:$BX$84)))),ROW($BW$1))),"")</f>
        <v/>
      </c>
      <c r="AN75" s="61" t="str">
        <f>IFERROR(INDEX($BX$1:$BX$84,_xlfn.AGGREGATE(15,6,ROW($BX$1:$BX$84)/((ISNUMBER(SEARCH(AK70,$BX$1:$BX$84)))*(ISNUMBER(SEARCH("благ",$BX$1:$BX$84)))),ROW($BW$1))),"")</f>
        <v/>
      </c>
      <c r="AO75" s="83"/>
      <c r="AP75" s="83"/>
      <c r="AQ75" s="83"/>
      <c r="AR75" s="83"/>
      <c r="AS75" s="83"/>
      <c r="AT75" s="83"/>
      <c r="AU75" s="83"/>
      <c r="BU75" s="69"/>
      <c r="BV75" s="69"/>
      <c r="BW75" s="69"/>
      <c r="BX75" s="69"/>
      <c r="BY75" s="69"/>
      <c r="BZ75" s="69"/>
      <c r="CA75" s="69"/>
      <c r="CB75" s="69"/>
    </row>
    <row r="76" spans="1:80" ht="15" customHeight="1" x14ac:dyDescent="0.25">
      <c r="A76" s="61" t="str">
        <f>IFERROR(INDEX($BY$1:$BY$84,_xlfn.AGGREGATE(15,6,ROW($BY$1:$BY$84)/(ISNUMBER(SEARCH(M70,$BZ$1:$BZ$84))),ROW($BY$2))),"")</f>
        <v/>
      </c>
      <c r="B76" s="61" t="str">
        <f>IFERROR(INDEX($CA$1:$CA$84,_xlfn.AGGREGATE(15,6,ROW($CA$1:$CA$84)/(ISNUMBER(SEARCH(M70,$CB$1:$CB$84))),ROW($CA$2))),"")</f>
        <v/>
      </c>
      <c r="C76" s="61" t="str">
        <f>IFERROR(INDEX($BU$1:$BU$84,_xlfn.AGGREGATE(15,6,ROW($BU$1:$BU$84)/((ISNUMBER(SEARCH(M70,$BV$1:$BV$84)))*(ISNUMBER(SEARCH("ТМЦ",$BV$1:$BV$84)))),ROW($BU$2))),"")</f>
        <v/>
      </c>
      <c r="D76" s="61" t="str">
        <f>IFERROR(INDEX($BV$1:$BV$84,_xlfn.AGGREGATE(15,6,ROW($BV$1:$BV$84)/((ISNUMBER(SEARCH(M70,$BV$1:$BV$84)))*(ISNUMBER(SEARCH("ТМЦ",$BV$1:$BV$84)))),ROW($BU$2))),"")</f>
        <v/>
      </c>
      <c r="E76" s="61" t="str">
        <f>IFERROR(INDEX($BW$1:$BW$84,_xlfn.AGGREGATE(15,6,ROW($BW$1:$BW$84)/((ISNUMBER(SEARCH(M70,$BX$1:$BX$84)))*(ISNUMBER(SEARCH("ТМЦ",$BX$1:$BX$84)))),ROW($BW$2))),"")</f>
        <v/>
      </c>
      <c r="F76" s="61" t="str">
        <f>IFERROR(INDEX($BX$1:$BX$84,_xlfn.AGGREGATE(15,6,ROW($BX$1:$BX$84)/((ISNUMBER(SEARCH(M70,$BX$1:$BX$84)))*(ISNUMBER(SEARCH("ТМЦ",$BX$1:$BX$84)))),ROW($BW$2))),"")</f>
        <v/>
      </c>
      <c r="G76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$2))),"")</f>
        <v/>
      </c>
      <c r="H76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$2))),"")</f>
        <v/>
      </c>
      <c r="I76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$2))),"")</f>
        <v/>
      </c>
      <c r="J76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$2))),"")</f>
        <v/>
      </c>
      <c r="K76" s="61" t="str">
        <f>IFERROR(INDEX($BU$1:$BU$84,_xlfn.AGGREGATE(15,6,ROW($BU$1:$BU$84)/((ISNUMBER(SEARCH(M70,$BV$1:$BV$84)))*(ISNUMBER(SEARCH("подряд",$BV$1:$BV$84)))),ROW($BU$2))),"")</f>
        <v/>
      </c>
      <c r="L76" s="61" t="str">
        <f>IFERROR(INDEX($BV$1:$BV$84,_xlfn.AGGREGATE(15,6,ROW($BV$1:$BV$84)/((ISNUMBER(SEARCH(M70,$BV$1:$BV$84)))*(ISNUMBER(SEARCH("подряд",$BV$1:$BV$84)))),ROW($BU$2))),"")</f>
        <v/>
      </c>
      <c r="M76" s="61" t="str">
        <f>IFERROR(INDEX($BW$1:$BW$84,_xlfn.AGGREGATE(15,6,ROW($BW$1:$BW$84)/((ISNUMBER(SEARCH(M70,$BX$1:$BX$84)))*(ISNUMBER(SEARCH("подряд",$BX$1:$BX$84)))),ROW($BW$2))),"")</f>
        <v/>
      </c>
      <c r="N76" s="56" t="str">
        <f>IFERROR(INDEX($BV$1:$BV$84,_xlfn.AGGREGATE(15,6,ROW($BV$1:$BV$84)/((ISNUMBER(SEARCH(M70,$BV$1:$BV$84)))*(ISNUMBER(SEARCH("подряд",$BV$1:$BV$84)))),ROW($BU$2))),"")</f>
        <v/>
      </c>
      <c r="O76" s="61" t="str">
        <f>IFERROR(INDEX($BW$1:$BW$84,_xlfn.AGGREGATE(15,6,ROW($BW$1:$BW$84)/((ISNUMBER(SEARCH(M70,$BX$1:$BX$84)))*(ISNUMBER(SEARCH("благ",$BX$1:$BX$84)))),ROW($BW$2))),"")</f>
        <v/>
      </c>
      <c r="P76" s="61" t="str">
        <f>IFERROR(INDEX($BX$1:$BX$84,_xlfn.AGGREGATE(15,6,ROW($BX$1:$BX$84)/((ISNUMBER(SEARCH(M70,$BX$1:$BX$84)))*(ISNUMBER(SEARCH("благ",$BX$1:$BX$84)))),ROW($BW$2))),"")</f>
        <v/>
      </c>
      <c r="Q76" s="83"/>
      <c r="R76" s="83"/>
      <c r="S76" s="83"/>
      <c r="T76" s="83"/>
      <c r="U76" s="83"/>
      <c r="V76" s="83"/>
      <c r="W76" s="83"/>
      <c r="Y76" s="61" t="str">
        <f>IFERROR(INDEX($BY$1:$BY$84,_xlfn.AGGREGATE(15,6,ROW($BY$1:$BY$84)/(ISNUMBER(SEARCH(AK70,$BZ$1:$BZ$84))),ROW($BY$2))),"")</f>
        <v/>
      </c>
      <c r="Z76" s="61" t="str">
        <f>IFERROR(INDEX($CA$1:$CA$84,_xlfn.AGGREGATE(15,6,ROW($CA$1:$CA$84)/(ISNUMBER(SEARCH(AK70,$CB$1:$CB$84))),ROW($CA$2))),"")</f>
        <v/>
      </c>
      <c r="AA76" s="61" t="str">
        <f>IFERROR(INDEX($BU$1:$BU$84,_xlfn.AGGREGATE(15,6,ROW($BU$1:$BU$84)/((ISNUMBER(SEARCH(AK70,$BV$1:$BV$84)))*(ISNUMBER(SEARCH("ТМЦ",$BV$1:$BV$84)))),ROW($BU$2))),"")</f>
        <v/>
      </c>
      <c r="AB76" s="61" t="str">
        <f>IFERROR(INDEX($BV$1:$BV$84,_xlfn.AGGREGATE(15,6,ROW($BV$1:$BV$84)/((ISNUMBER(SEARCH(AK70,$BV$1:$BV$84)))*(ISNUMBER(SEARCH("ТМЦ",$BV$1:$BV$84)))),ROW($BU$2))),"")</f>
        <v/>
      </c>
      <c r="AC76" s="61" t="str">
        <f>IFERROR(INDEX($BW$1:$BW$84,_xlfn.AGGREGATE(15,6,ROW($BW$1:$BW$84)/((ISNUMBER(SEARCH(AK70,$BX$1:$BX$84)))*(ISNUMBER(SEARCH("ТМЦ",$BX$1:$BX$84)))),ROW($BW$2))),"")</f>
        <v/>
      </c>
      <c r="AD76" s="61" t="str">
        <f>IFERROR(INDEX($BX$1:$BX$84,_xlfn.AGGREGATE(15,6,ROW($BX$1:$BX$84)/((ISNUMBER(SEARCH(AK70,$BX$1:$BX$84)))*(ISNUMBER(SEARCH("ТМЦ",$BX$1:$BX$84)))),ROW($BW$2))),"")</f>
        <v/>
      </c>
      <c r="AE76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$2))),"")</f>
        <v/>
      </c>
      <c r="AF76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$2))),"")</f>
        <v/>
      </c>
      <c r="AG76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$2))),"")</f>
        <v/>
      </c>
      <c r="AH76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$2))),"")</f>
        <v/>
      </c>
      <c r="AI76" s="61" t="str">
        <f>IFERROR(INDEX($BU$1:$BU$84,_xlfn.AGGREGATE(15,6,ROW($BU$1:$BU$84)/((ISNUMBER(SEARCH(AK70,$BV$1:$BV$84)))*(ISNUMBER(SEARCH("подряд",$BV$1:$BV$84)))),ROW($BU$2))),"")</f>
        <v/>
      </c>
      <c r="AJ76" s="61" t="str">
        <f>IFERROR(INDEX($BV$1:$BV$84,_xlfn.AGGREGATE(15,6,ROW($BV$1:$BV$84)/((ISNUMBER(SEARCH(AK70,$BV$1:$BV$84)))*(ISNUMBER(SEARCH("подряд",$BV$1:$BV$84)))),ROW($BU$2))),"")</f>
        <v/>
      </c>
      <c r="AK76" s="61" t="str">
        <f>IFERROR(INDEX($BW$1:$BW$84,_xlfn.AGGREGATE(15,6,ROW($BW$1:$BW$84)/((ISNUMBER(SEARCH(AK70,$BX$1:$BX$84)))*(ISNUMBER(SEARCH("подряд",$BX$1:$BX$84)))),ROW($BW$2))),"")</f>
        <v/>
      </c>
      <c r="AL76" s="56" t="str">
        <f>IFERROR(INDEX($BV$1:$BV$84,_xlfn.AGGREGATE(15,6,ROW($BV$1:$BV$84)/((ISNUMBER(SEARCH(AK70,$BV$1:$BV$84)))*(ISNUMBER(SEARCH("подряд",$BV$1:$BV$84)))),ROW($BU$2))),"")</f>
        <v/>
      </c>
      <c r="AM76" s="61" t="str">
        <f>IFERROR(INDEX($BW$1:$BW$84,_xlfn.AGGREGATE(15,6,ROW($BW$1:$BW$84)/((ISNUMBER(SEARCH(AK70,$BX$1:$BX$84)))*(ISNUMBER(SEARCH("благ",$BX$1:$BX$84)))),ROW($BW$2))),"")</f>
        <v/>
      </c>
      <c r="AN76" s="61" t="str">
        <f>IFERROR(INDEX($BX$1:$BX$84,_xlfn.AGGREGATE(15,6,ROW($BX$1:$BX$84)/((ISNUMBER(SEARCH(AK70,$BX$1:$BX$84)))*(ISNUMBER(SEARCH("благ",$BX$1:$BX$84)))),ROW($BW$2))),"")</f>
        <v/>
      </c>
      <c r="AO76" s="83"/>
      <c r="AP76" s="83"/>
      <c r="AQ76" s="83"/>
      <c r="AR76" s="83"/>
      <c r="AS76" s="83"/>
      <c r="AT76" s="83"/>
      <c r="AU76" s="83"/>
      <c r="BU76" s="69"/>
      <c r="BV76" s="69"/>
      <c r="BW76" s="69"/>
      <c r="BX76" s="69"/>
      <c r="BY76" s="69"/>
      <c r="BZ76" s="69"/>
      <c r="CA76" s="69"/>
      <c r="CB76" s="69"/>
    </row>
    <row r="77" spans="1:80" ht="15" customHeight="1" x14ac:dyDescent="0.25">
      <c r="A77" s="61" t="str">
        <f>IFERROR(INDEX($BY$1:$BY$84,_xlfn.AGGREGATE(15,6,ROW($BY$1:$BY$84)/(ISNUMBER(SEARCH(M70,$BZ$1:$BZ$84))),ROW($BY$3))),"")</f>
        <v/>
      </c>
      <c r="B77" s="61" t="str">
        <f>IFERROR(INDEX($CA$1:$CA$84,_xlfn.AGGREGATE(15,6,ROW($CA$1:$CA$84)/(ISNUMBER(SEARCH(M70,$CB$1:$CB$84))),ROW($CA$3))),"")</f>
        <v/>
      </c>
      <c r="C77" s="61" t="str">
        <f>IFERROR(INDEX($BU$1:$BU$84,_xlfn.AGGREGATE(15,6,ROW($BU$1:$BU$84)/((ISNUMBER(SEARCH(M70,$BV$1:$BV$84)))*(ISNUMBER(SEARCH("ТМЦ",$BV$1:$BV$84)))),ROW($BU$3))),"")</f>
        <v/>
      </c>
      <c r="D77" s="61" t="str">
        <f>IFERROR(INDEX($BV$1:$BV$84,_xlfn.AGGREGATE(15,6,ROW($BV$1:$BV$84)/((ISNUMBER(SEARCH(M70,$BV$1:$BV$84)))*(ISNUMBER(SEARCH("ТМЦ",$BV$1:$BV$84)))),ROW($BU$3))),"")</f>
        <v/>
      </c>
      <c r="E77" s="61" t="str">
        <f>IFERROR(INDEX($BW$1:$BW$84,_xlfn.AGGREGATE(15,6,ROW($BW$1:$BW$84)/((ISNUMBER(SEARCH(M70,$BX$1:$BX$84)))*(ISNUMBER(SEARCH("ТМЦ",$BX$1:$BX$84)))),ROW($BW$3))),"")</f>
        <v/>
      </c>
      <c r="F77" s="61" t="str">
        <f>IFERROR(INDEX($BX$1:$BX$84,_xlfn.AGGREGATE(15,6,ROW($BX$1:$BX$84)/((ISNUMBER(SEARCH(M70,$BX$1:$BX$84)))*(ISNUMBER(SEARCH("ТМЦ",$BX$1:$BX$84)))),ROW($BW$3))),"")</f>
        <v/>
      </c>
      <c r="G77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$3))),"")</f>
        <v/>
      </c>
      <c r="H77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$3))),"")</f>
        <v/>
      </c>
      <c r="I77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$3))),"")</f>
        <v/>
      </c>
      <c r="J77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$3))),"")</f>
        <v/>
      </c>
      <c r="K77" s="61" t="str">
        <f>IFERROR(INDEX($BU$1:$BU$84,_xlfn.AGGREGATE(15,6,ROW($BU$1:$BU$84)/((ISNUMBER(SEARCH(M70,$BV$1:$BV$84)))*(ISNUMBER(SEARCH("подряд",$BV$1:$BV$84)))),ROW($BU$3))),"")</f>
        <v/>
      </c>
      <c r="L77" s="61" t="str">
        <f>IFERROR(INDEX($BV$1:$BV$84,_xlfn.AGGREGATE(15,6,ROW($BV$1:$BV$84)/((ISNUMBER(SEARCH(M70,$BV$1:$BV$84)))*(ISNUMBER(SEARCH("подряд",$BV$1:$BV$84)))),ROW($BU$3))),"")</f>
        <v/>
      </c>
      <c r="M77" s="61" t="str">
        <f>IFERROR(INDEX($BW$1:$BW$84,_xlfn.AGGREGATE(15,6,ROW($BW$1:$BW$84)/((ISNUMBER(SEARCH(M70,$BX$1:$BX$84)))*(ISNUMBER(SEARCH("подряд",$BX$1:$BX$84)))),ROW($BW$3))),"")</f>
        <v/>
      </c>
      <c r="N77" s="56" t="str">
        <f>IFERROR(INDEX($BV$1:$BV$84,_xlfn.AGGREGATE(15,6,ROW($BV$1:$BV$84)/((ISNUMBER(SEARCH(M70,$BV$1:$BV$84)))*(ISNUMBER(SEARCH("подряд",$BV$1:$BV$84)))),ROW($BU$3))),"")</f>
        <v/>
      </c>
      <c r="O77" s="61" t="str">
        <f>IFERROR(INDEX($BW$1:$BW$84,_xlfn.AGGREGATE(15,6,ROW($BW$1:$BW$84)/((ISNUMBER(SEARCH(M70,$BX$1:$BX$84)))*(ISNUMBER(SEARCH("благ",$BX$1:$BX$84)))),ROW($BW$3))),"")</f>
        <v/>
      </c>
      <c r="P77" s="61" t="str">
        <f>IFERROR(INDEX($BX$1:$BX$84,_xlfn.AGGREGATE(15,6,ROW($BX$1:$BX$84)/((ISNUMBER(SEARCH(M70,$BX$1:$BX$84)))*(ISNUMBER(SEARCH("благ",$BX$1:$BX$84)))),ROW($BW$3))),"")</f>
        <v/>
      </c>
      <c r="Q77" s="83"/>
      <c r="R77" s="83"/>
      <c r="S77" s="83"/>
      <c r="T77" s="83"/>
      <c r="U77" s="83"/>
      <c r="V77" s="83"/>
      <c r="W77" s="83"/>
      <c r="Y77" s="61" t="str">
        <f>IFERROR(INDEX($BY$1:$BY$84,_xlfn.AGGREGATE(15,6,ROW($BY$1:$BY$84)/(ISNUMBER(SEARCH(AK70,$BZ$1:$BZ$84))),ROW($BY$3))),"")</f>
        <v/>
      </c>
      <c r="Z77" s="61" t="str">
        <f>IFERROR(INDEX($CA$1:$CA$84,_xlfn.AGGREGATE(15,6,ROW($CA$1:$CA$84)/(ISNUMBER(SEARCH(AK70,$CB$1:$CB$84))),ROW($CA$3))),"")</f>
        <v/>
      </c>
      <c r="AA77" s="61" t="str">
        <f>IFERROR(INDEX($BU$1:$BU$84,_xlfn.AGGREGATE(15,6,ROW($BU$1:$BU$84)/((ISNUMBER(SEARCH(AK70,$BV$1:$BV$84)))*(ISNUMBER(SEARCH("ТМЦ",$BV$1:$BV$84)))),ROW($BU$3))),"")</f>
        <v/>
      </c>
      <c r="AB77" s="61" t="str">
        <f>IFERROR(INDEX($BV$1:$BV$84,_xlfn.AGGREGATE(15,6,ROW($BV$1:$BV$84)/((ISNUMBER(SEARCH(AK70,$BV$1:$BV$84)))*(ISNUMBER(SEARCH("ТМЦ",$BV$1:$BV$84)))),ROW($BU$3))),"")</f>
        <v/>
      </c>
      <c r="AC77" s="61" t="str">
        <f>IFERROR(INDEX($BW$1:$BW$84,_xlfn.AGGREGATE(15,6,ROW($BW$1:$BW$84)/((ISNUMBER(SEARCH(AK70,$BX$1:$BX$84)))*(ISNUMBER(SEARCH("ТМЦ",$BX$1:$BX$84)))),ROW($BW$3))),"")</f>
        <v/>
      </c>
      <c r="AD77" s="61" t="str">
        <f>IFERROR(INDEX($BX$1:$BX$84,_xlfn.AGGREGATE(15,6,ROW($BX$1:$BX$84)/((ISNUMBER(SEARCH(AK70,$BX$1:$BX$84)))*(ISNUMBER(SEARCH("ТМЦ",$BX$1:$BX$84)))),ROW($BW$3))),"")</f>
        <v/>
      </c>
      <c r="AE77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$3))),"")</f>
        <v/>
      </c>
      <c r="AF77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$3))),"")</f>
        <v/>
      </c>
      <c r="AG77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$3))),"")</f>
        <v/>
      </c>
      <c r="AH77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$3))),"")</f>
        <v/>
      </c>
      <c r="AI77" s="61" t="str">
        <f>IFERROR(INDEX($BU$1:$BU$84,_xlfn.AGGREGATE(15,6,ROW($BU$1:$BU$84)/((ISNUMBER(SEARCH(AK70,$BV$1:$BV$84)))*(ISNUMBER(SEARCH("подряд",$BV$1:$BV$84)))),ROW($BU$3))),"")</f>
        <v/>
      </c>
      <c r="AJ77" s="61" t="str">
        <f>IFERROR(INDEX($BV$1:$BV$84,_xlfn.AGGREGATE(15,6,ROW($BV$1:$BV$84)/((ISNUMBER(SEARCH(AK70,$BV$1:$BV$84)))*(ISNUMBER(SEARCH("подряд",$BV$1:$BV$84)))),ROW($BU$3))),"")</f>
        <v/>
      </c>
      <c r="AK77" s="61" t="str">
        <f>IFERROR(INDEX($BW$1:$BW$84,_xlfn.AGGREGATE(15,6,ROW($BW$1:$BW$84)/((ISNUMBER(SEARCH(AK70,$BX$1:$BX$84)))*(ISNUMBER(SEARCH("подряд",$BX$1:$BX$84)))),ROW($BW$3))),"")</f>
        <v/>
      </c>
      <c r="AL77" s="56" t="str">
        <f>IFERROR(INDEX($BV$1:$BV$84,_xlfn.AGGREGATE(15,6,ROW($BV$1:$BV$84)/((ISNUMBER(SEARCH(AK70,$BV$1:$BV$84)))*(ISNUMBER(SEARCH("подряд",$BV$1:$BV$84)))),ROW($BU$3))),"")</f>
        <v/>
      </c>
      <c r="AM77" s="61" t="str">
        <f>IFERROR(INDEX($BW$1:$BW$84,_xlfn.AGGREGATE(15,6,ROW($BW$1:$BW$84)/((ISNUMBER(SEARCH(AK70,$BX$1:$BX$84)))*(ISNUMBER(SEARCH("благ",$BX$1:$BX$84)))),ROW($BW$3))),"")</f>
        <v/>
      </c>
      <c r="AN77" s="61" t="str">
        <f>IFERROR(INDEX($BX$1:$BX$84,_xlfn.AGGREGATE(15,6,ROW($BX$1:$BX$84)/((ISNUMBER(SEARCH(AK70,$BX$1:$BX$84)))*(ISNUMBER(SEARCH("благ",$BX$1:$BX$84)))),ROW($BW$3))),"")</f>
        <v/>
      </c>
      <c r="AO77" s="83"/>
      <c r="AP77" s="83"/>
      <c r="AQ77" s="83"/>
      <c r="AR77" s="83"/>
      <c r="AS77" s="83"/>
      <c r="AT77" s="83"/>
      <c r="AU77" s="83"/>
      <c r="BU77" s="69"/>
      <c r="BV77" s="69"/>
      <c r="BW77" s="69"/>
      <c r="BX77" s="69"/>
      <c r="BY77" s="69"/>
      <c r="BZ77" s="69"/>
      <c r="CA77" s="69"/>
      <c r="CB77" s="69"/>
    </row>
    <row r="78" spans="1:80" ht="15" customHeight="1" x14ac:dyDescent="0.25">
      <c r="A78" s="61" t="str">
        <f>IFERROR(INDEX($BY$1:$BY$84,_xlfn.AGGREGATE(15,6,ROW($BY$1:$BY$84)/(ISNUMBER(SEARCH(M70,$BZ$1:$BZ$84))),ROW($BY$4))),"")</f>
        <v/>
      </c>
      <c r="B78" s="61" t="str">
        <f>IFERROR(INDEX($CA$1:$CA$84,_xlfn.AGGREGATE(15,6,ROW($CA$1:$CA$84)/(ISNUMBER(SEARCH(M70,$CB$1:$CB$84))),ROW($CA$4))),"")</f>
        <v/>
      </c>
      <c r="C78" s="61" t="str">
        <f>IFERROR(INDEX($BU$1:$BU$84,_xlfn.AGGREGATE(15,6,ROW($BU$1:$BU$84)/((ISNUMBER(SEARCH(M70,$BV$1:$BV$84)))*(ISNUMBER(SEARCH("ТМЦ",$BV$1:$BV$84)))),ROW($BU$4))),"")</f>
        <v/>
      </c>
      <c r="D78" s="61" t="str">
        <f>IFERROR(INDEX($BV$1:$BV$84,_xlfn.AGGREGATE(15,6,ROW($BV$1:$BV$84)/((ISNUMBER(SEARCH(M70,$BV$1:$BV$84)))*(ISNUMBER(SEARCH("ТМЦ",$BV$1:$BV$84)))),ROW($BU$4))),"")</f>
        <v/>
      </c>
      <c r="E78" s="61" t="str">
        <f>IFERROR(INDEX($BW$1:$BW$84,_xlfn.AGGREGATE(15,6,ROW($BW$1:$BW$84)/((ISNUMBER(SEARCH(M70,$BX$1:$BX$84)))*(ISNUMBER(SEARCH("ТМЦ",$BX$1:$BX$84)))),ROW($BW$4))),"")</f>
        <v/>
      </c>
      <c r="F78" s="61" t="str">
        <f>IFERROR(INDEX($BX$1:$BX$84,_xlfn.AGGREGATE(15,6,ROW($BX$1:$BX$84)/((ISNUMBER(SEARCH(M70,$BX$1:$BX$84)))*(ISNUMBER(SEARCH("ТМЦ",$BX$1:$BX$84)))),ROW($BW$4))),"")</f>
        <v/>
      </c>
      <c r="G78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$4))),"")</f>
        <v/>
      </c>
      <c r="H78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$4))),"")</f>
        <v/>
      </c>
      <c r="I78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$4))),"")</f>
        <v/>
      </c>
      <c r="J78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$4))),"")</f>
        <v/>
      </c>
      <c r="K78" s="61" t="str">
        <f>IFERROR(INDEX($BU$1:$BU$84,_xlfn.AGGREGATE(15,6,ROW($BU$1:$BU$84)/((ISNUMBER(SEARCH(M70,$BV$1:$BV$84)))*(ISNUMBER(SEARCH("подряд",$BV$1:$BV$84)))),ROW($BU$4))),"")</f>
        <v/>
      </c>
      <c r="L78" s="61" t="str">
        <f>IFERROR(INDEX($BV$1:$BV$84,_xlfn.AGGREGATE(15,6,ROW($BV$1:$BV$84)/((ISNUMBER(SEARCH(M70,$BV$1:$BV$84)))*(ISNUMBER(SEARCH("подряд",$BV$1:$BV$84)))),ROW($BU$4))),"")</f>
        <v/>
      </c>
      <c r="M78" s="61" t="str">
        <f>IFERROR(INDEX($BW$1:$BW$84,_xlfn.AGGREGATE(15,6,ROW($BW$1:$BW$84)/((ISNUMBER(SEARCH(M70,$BX$1:$BX$84)))*(ISNUMBER(SEARCH("подряд",$BX$1:$BX$84)))),ROW($BW$4))),"")</f>
        <v/>
      </c>
      <c r="N78" s="56" t="str">
        <f>IFERROR(INDEX($BV$1:$BV$84,_xlfn.AGGREGATE(15,6,ROW($BV$1:$BV$84)/((ISNUMBER(SEARCH(M70,$BV$1:$BV$84)))*(ISNUMBER(SEARCH("подряд",$BV$1:$BV$84)))),ROW($BU$4))),"")</f>
        <v/>
      </c>
      <c r="O78" s="61" t="str">
        <f>IFERROR(INDEX($BW$1:$BW$84,_xlfn.AGGREGATE(15,6,ROW($BW$1:$BW$84)/((ISNUMBER(SEARCH(M70,$BX$1:$BX$84)))*(ISNUMBER(SEARCH("благ",$BX$1:$BX$84)))),ROW($BW$4))),"")</f>
        <v/>
      </c>
      <c r="P78" s="61" t="str">
        <f>IFERROR(INDEX($BX$1:$BX$84,_xlfn.AGGREGATE(15,6,ROW($BX$1:$BX$84)/((ISNUMBER(SEARCH(M70,$BX$1:$BX$84)))*(ISNUMBER(SEARCH("благ",$BX$1:$BX$84)))),ROW($BW$4))),"")</f>
        <v/>
      </c>
      <c r="Q78" s="83"/>
      <c r="R78" s="83"/>
      <c r="S78" s="83"/>
      <c r="T78" s="83"/>
      <c r="U78" s="83"/>
      <c r="V78" s="83"/>
      <c r="W78" s="83"/>
      <c r="Y78" s="61" t="str">
        <f>IFERROR(INDEX($BY$1:$BY$84,_xlfn.AGGREGATE(15,6,ROW($BY$1:$BY$84)/(ISNUMBER(SEARCH(AK70,$BZ$1:$BZ$84))),ROW($BY$4))),"")</f>
        <v/>
      </c>
      <c r="Z78" s="61" t="str">
        <f>IFERROR(INDEX($CA$1:$CA$84,_xlfn.AGGREGATE(15,6,ROW($CA$1:$CA$84)/(ISNUMBER(SEARCH(AK70,$CB$1:$CB$84))),ROW($CA$4))),"")</f>
        <v/>
      </c>
      <c r="AA78" s="61" t="str">
        <f>IFERROR(INDEX($BU$1:$BU$84,_xlfn.AGGREGATE(15,6,ROW($BU$1:$BU$84)/((ISNUMBER(SEARCH(AK70,$BV$1:$BV$84)))*(ISNUMBER(SEARCH("ТМЦ",$BV$1:$BV$84)))),ROW($BU$4))),"")</f>
        <v/>
      </c>
      <c r="AB78" s="61" t="str">
        <f>IFERROR(INDEX($BV$1:$BV$84,_xlfn.AGGREGATE(15,6,ROW($BV$1:$BV$84)/((ISNUMBER(SEARCH(AK70,$BV$1:$BV$84)))*(ISNUMBER(SEARCH("ТМЦ",$BV$1:$BV$84)))),ROW($BU$4))),"")</f>
        <v/>
      </c>
      <c r="AC78" s="61" t="str">
        <f>IFERROR(INDEX($BW$1:$BW$84,_xlfn.AGGREGATE(15,6,ROW($BW$1:$BW$84)/((ISNUMBER(SEARCH(AK70,$BX$1:$BX$84)))*(ISNUMBER(SEARCH("ТМЦ",$BX$1:$BX$84)))),ROW($BW$4))),"")</f>
        <v/>
      </c>
      <c r="AD78" s="61" t="str">
        <f>IFERROR(INDEX($BX$1:$BX$84,_xlfn.AGGREGATE(15,6,ROW($BX$1:$BX$84)/((ISNUMBER(SEARCH(AK70,$BX$1:$BX$84)))*(ISNUMBER(SEARCH("ТМЦ",$BX$1:$BX$84)))),ROW($BW$4))),"")</f>
        <v/>
      </c>
      <c r="AE78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$4))),"")</f>
        <v/>
      </c>
      <c r="AF78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$4))),"")</f>
        <v/>
      </c>
      <c r="AG78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$4))),"")</f>
        <v/>
      </c>
      <c r="AH78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$4))),"")</f>
        <v/>
      </c>
      <c r="AI78" s="61" t="str">
        <f>IFERROR(INDEX($BU$1:$BU$84,_xlfn.AGGREGATE(15,6,ROW($BU$1:$BU$84)/((ISNUMBER(SEARCH(AK70,$BV$1:$BV$84)))*(ISNUMBER(SEARCH("подряд",$BV$1:$BV$84)))),ROW($BU$4))),"")</f>
        <v/>
      </c>
      <c r="AJ78" s="61" t="str">
        <f>IFERROR(INDEX($BV$1:$BV$84,_xlfn.AGGREGATE(15,6,ROW($BV$1:$BV$84)/((ISNUMBER(SEARCH(AK70,$BV$1:$BV$84)))*(ISNUMBER(SEARCH("подряд",$BV$1:$BV$84)))),ROW($BU$4))),"")</f>
        <v/>
      </c>
      <c r="AK78" s="61" t="str">
        <f>IFERROR(INDEX($BW$1:$BW$84,_xlfn.AGGREGATE(15,6,ROW($BW$1:$BW$84)/((ISNUMBER(SEARCH(AK70,$BX$1:$BX$84)))*(ISNUMBER(SEARCH("подряд",$BX$1:$BX$84)))),ROW($BW$4))),"")</f>
        <v/>
      </c>
      <c r="AL78" s="56" t="str">
        <f>IFERROR(INDEX($BV$1:$BV$84,_xlfn.AGGREGATE(15,6,ROW($BV$1:$BV$84)/((ISNUMBER(SEARCH(AK70,$BV$1:$BV$84)))*(ISNUMBER(SEARCH("подряд",$BV$1:$BV$84)))),ROW($BU$4))),"")</f>
        <v/>
      </c>
      <c r="AM78" s="61" t="str">
        <f>IFERROR(INDEX($BW$1:$BW$84,_xlfn.AGGREGATE(15,6,ROW($BW$1:$BW$84)/((ISNUMBER(SEARCH(AK70,$BX$1:$BX$84)))*(ISNUMBER(SEARCH("благ",$BX$1:$BX$84)))),ROW($BW$4))),"")</f>
        <v/>
      </c>
      <c r="AN78" s="61" t="str">
        <f>IFERROR(INDEX($BX$1:$BX$84,_xlfn.AGGREGATE(15,6,ROW($BX$1:$BX$84)/((ISNUMBER(SEARCH(AK70,$BX$1:$BX$84)))*(ISNUMBER(SEARCH("благ",$BX$1:$BX$84)))),ROW($BW$4))),"")</f>
        <v/>
      </c>
      <c r="AO78" s="83"/>
      <c r="AP78" s="83"/>
      <c r="AQ78" s="83"/>
      <c r="AR78" s="83"/>
      <c r="AS78" s="83"/>
      <c r="AT78" s="83"/>
      <c r="AU78" s="83"/>
      <c r="BU78" s="69"/>
      <c r="BV78" s="69"/>
      <c r="BW78" s="69"/>
      <c r="BX78" s="69"/>
      <c r="BY78" s="69"/>
      <c r="BZ78" s="69"/>
      <c r="CA78" s="69"/>
      <c r="CB78" s="69"/>
    </row>
    <row r="79" spans="1:80" ht="15" customHeight="1" x14ac:dyDescent="0.25">
      <c r="A79" s="61" t="str">
        <f>IFERROR(INDEX($BY$1:$BY$84,_xlfn.AGGREGATE(15,6,ROW($BY$1:$BY$84)/(ISNUMBER(SEARCH(M70,$BZ$1:$BZ$84))),ROW($BY$5))),"")</f>
        <v/>
      </c>
      <c r="B79" s="61" t="str">
        <f>IFERROR(INDEX($CA$1:$CA$84,_xlfn.AGGREGATE(15,6,ROW($CA$1:$CA$84)/(ISNUMBER(SEARCH(M70,$CB$1:$CB$84))),ROW($CA$5))),"")</f>
        <v/>
      </c>
      <c r="C79" s="61" t="str">
        <f>IFERROR(INDEX($BU$1:$BU$84,_xlfn.AGGREGATE(15,6,ROW($BU$1:$BU$84)/((ISNUMBER(SEARCH(M70,$BV$1:$BV$84)))*(ISNUMBER(SEARCH("ТМЦ",$BV$1:$BV$84)))),ROW($BU$5))),"")</f>
        <v/>
      </c>
      <c r="D79" s="61" t="str">
        <f>IFERROR(INDEX($BV$1:$BV$84,_xlfn.AGGREGATE(15,6,ROW($BV$1:$BV$84)/((ISNUMBER(SEARCH(M70,$BV$1:$BV$84)))*(ISNUMBER(SEARCH("ТМЦ",$BV$1:$BV$84)))),ROW($BU$5))),"")</f>
        <v/>
      </c>
      <c r="E79" s="61" t="str">
        <f>IFERROR(INDEX($BW$1:$BW$84,_xlfn.AGGREGATE(15,6,ROW($BW$1:$BW$84)/((ISNUMBER(SEARCH(M70,$BX$1:$BX$84)))*(ISNUMBER(SEARCH("ТМЦ",$BX$1:$BX$84)))),ROW($BW$5))),"")</f>
        <v/>
      </c>
      <c r="F79" s="61" t="str">
        <f>IFERROR(INDEX($BX$1:$BX$84,_xlfn.AGGREGATE(15,6,ROW($BX$1:$BX$84)/((ISNUMBER(SEARCH(M70,$BX$1:$BX$84)))*(ISNUMBER(SEARCH("ТМЦ",$BX$1:$BX$84)))),ROW($BW$5))),"")</f>
        <v/>
      </c>
      <c r="G79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$5))),"")</f>
        <v/>
      </c>
      <c r="H79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$5))),"")</f>
        <v/>
      </c>
      <c r="I79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$5))),"")</f>
        <v/>
      </c>
      <c r="J79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$5))),"")</f>
        <v/>
      </c>
      <c r="K79" s="61" t="str">
        <f>IFERROR(INDEX($BU$1:$BU$84,_xlfn.AGGREGATE(15,6,ROW($BU$1:$BU$84)/((ISNUMBER(SEARCH(M70,$BV$1:$BV$84)))*(ISNUMBER(SEARCH("подряд",$BV$1:$BV$84)))),ROW($BU$5))),"")</f>
        <v/>
      </c>
      <c r="L79" s="61" t="str">
        <f>IFERROR(INDEX($BV$1:$BV$84,_xlfn.AGGREGATE(15,6,ROW($BV$1:$BV$84)/((ISNUMBER(SEARCH(M70,$BV$1:$BV$84)))*(ISNUMBER(SEARCH("подряд",$BV$1:$BV$84)))),ROW($BU$5))),"")</f>
        <v/>
      </c>
      <c r="M79" s="61" t="str">
        <f>IFERROR(INDEX($BW$1:$BW$84,_xlfn.AGGREGATE(15,6,ROW($BW$1:$BW$84)/((ISNUMBER(SEARCH(M70,$BX$1:$BX$84)))*(ISNUMBER(SEARCH("подряд",$BX$1:$BX$84)))),ROW($BW$5))),"")</f>
        <v/>
      </c>
      <c r="N79" s="56" t="str">
        <f>IFERROR(INDEX($BV$1:$BV$84,_xlfn.AGGREGATE(15,6,ROW($BV$1:$BV$84)/((ISNUMBER(SEARCH(M70,$BV$1:$BV$84)))*(ISNUMBER(SEARCH("подряд",$BV$1:$BV$84)))),ROW($BU$5))),"")</f>
        <v/>
      </c>
      <c r="O79" s="61" t="str">
        <f>IFERROR(INDEX($BW$1:$BW$84,_xlfn.AGGREGATE(15,6,ROW($BW$1:$BW$84)/((ISNUMBER(SEARCH(M70,$BX$1:$BX$84)))*(ISNUMBER(SEARCH("благ",$BX$1:$BX$84)))),ROW($BW$5))),"")</f>
        <v/>
      </c>
      <c r="P79" s="61" t="str">
        <f>IFERROR(INDEX($BX$1:$BX$84,_xlfn.AGGREGATE(15,6,ROW($BX$1:$BX$84)/((ISNUMBER(SEARCH(M70,$BX$1:$BX$84)))*(ISNUMBER(SEARCH("благ",$BX$1:$BX$84)))),ROW($BW$5))),"")</f>
        <v/>
      </c>
      <c r="Q79" s="83"/>
      <c r="R79" s="83"/>
      <c r="S79" s="83"/>
      <c r="T79" s="83"/>
      <c r="U79" s="83"/>
      <c r="V79" s="83"/>
      <c r="W79" s="83"/>
      <c r="Y79" s="61" t="str">
        <f>IFERROR(INDEX($BY$1:$BY$84,_xlfn.AGGREGATE(15,6,ROW($BY$1:$BY$84)/(ISNUMBER(SEARCH(AK70,$BZ$1:$BZ$84))),ROW($BY$5))),"")</f>
        <v/>
      </c>
      <c r="Z79" s="61" t="str">
        <f>IFERROR(INDEX($CA$1:$CA$84,_xlfn.AGGREGATE(15,6,ROW($CA$1:$CA$84)/(ISNUMBER(SEARCH(AK70,$CB$1:$CB$84))),ROW($CA$5))),"")</f>
        <v/>
      </c>
      <c r="AA79" s="61" t="str">
        <f>IFERROR(INDEX($BU$1:$BU$84,_xlfn.AGGREGATE(15,6,ROW($BU$1:$BU$84)/((ISNUMBER(SEARCH(AK70,$BV$1:$BV$84)))*(ISNUMBER(SEARCH("ТМЦ",$BV$1:$BV$84)))),ROW($BU$5))),"")</f>
        <v/>
      </c>
      <c r="AB79" s="61" t="str">
        <f>IFERROR(INDEX($BV$1:$BV$84,_xlfn.AGGREGATE(15,6,ROW($BV$1:$BV$84)/((ISNUMBER(SEARCH(AK70,$BV$1:$BV$84)))*(ISNUMBER(SEARCH("ТМЦ",$BV$1:$BV$84)))),ROW($BU$5))),"")</f>
        <v/>
      </c>
      <c r="AC79" s="61" t="str">
        <f>IFERROR(INDEX($BW$1:$BW$84,_xlfn.AGGREGATE(15,6,ROW($BW$1:$BW$84)/((ISNUMBER(SEARCH(AK70,$BX$1:$BX$84)))*(ISNUMBER(SEARCH("ТМЦ",$BX$1:$BX$84)))),ROW($BW$5))),"")</f>
        <v/>
      </c>
      <c r="AD79" s="61" t="str">
        <f>IFERROR(INDEX($BX$1:$BX$84,_xlfn.AGGREGATE(15,6,ROW($BX$1:$BX$84)/((ISNUMBER(SEARCH(AK70,$BX$1:$BX$84)))*(ISNUMBER(SEARCH("ТМЦ",$BX$1:$BX$84)))),ROW($BW$5))),"")</f>
        <v/>
      </c>
      <c r="AE79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$5))),"")</f>
        <v/>
      </c>
      <c r="AF79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$5))),"")</f>
        <v/>
      </c>
      <c r="AG79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$5))),"")</f>
        <v/>
      </c>
      <c r="AH79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$5))),"")</f>
        <v/>
      </c>
      <c r="AI79" s="61" t="str">
        <f>IFERROR(INDEX($BU$1:$BU$84,_xlfn.AGGREGATE(15,6,ROW($BU$1:$BU$84)/((ISNUMBER(SEARCH(AK70,$BV$1:$BV$84)))*(ISNUMBER(SEARCH("подряд",$BV$1:$BV$84)))),ROW($BU$5))),"")</f>
        <v/>
      </c>
      <c r="AJ79" s="61" t="str">
        <f>IFERROR(INDEX($BV$1:$BV$84,_xlfn.AGGREGATE(15,6,ROW($BV$1:$BV$84)/((ISNUMBER(SEARCH(AK70,$BV$1:$BV$84)))*(ISNUMBER(SEARCH("подряд",$BV$1:$BV$84)))),ROW($BU$5))),"")</f>
        <v/>
      </c>
      <c r="AK79" s="61" t="str">
        <f>IFERROR(INDEX($BW$1:$BW$84,_xlfn.AGGREGATE(15,6,ROW($BW$1:$BW$84)/((ISNUMBER(SEARCH(AK70,$BX$1:$BX$84)))*(ISNUMBER(SEARCH("подряд",$BX$1:$BX$84)))),ROW($BW$5))),"")</f>
        <v/>
      </c>
      <c r="AL79" s="56" t="str">
        <f>IFERROR(INDEX($BV$1:$BV$84,_xlfn.AGGREGATE(15,6,ROW($BV$1:$BV$84)/((ISNUMBER(SEARCH(AK70,$BV$1:$BV$84)))*(ISNUMBER(SEARCH("подряд",$BV$1:$BV$84)))),ROW($BU$5))),"")</f>
        <v/>
      </c>
      <c r="AM79" s="61" t="str">
        <f>IFERROR(INDEX($BW$1:$BW$84,_xlfn.AGGREGATE(15,6,ROW($BW$1:$BW$84)/((ISNUMBER(SEARCH(AK70,$BX$1:$BX$84)))*(ISNUMBER(SEARCH("благ",$BX$1:$BX$84)))),ROW($BW$5))),"")</f>
        <v/>
      </c>
      <c r="AN79" s="61" t="str">
        <f>IFERROR(INDEX($BX$1:$BX$84,_xlfn.AGGREGATE(15,6,ROW($BX$1:$BX$84)/((ISNUMBER(SEARCH(AK70,$BX$1:$BX$84)))*(ISNUMBER(SEARCH("благ",$BX$1:$BX$84)))),ROW($BW$5))),"")</f>
        <v/>
      </c>
      <c r="AO79" s="83"/>
      <c r="AP79" s="83"/>
      <c r="AQ79" s="83"/>
      <c r="AR79" s="83"/>
      <c r="AS79" s="83"/>
      <c r="AT79" s="83"/>
      <c r="AU79" s="83"/>
      <c r="BU79" s="69"/>
      <c r="BV79" s="69"/>
      <c r="BW79" s="69"/>
      <c r="BX79" s="69"/>
      <c r="BY79" s="69"/>
      <c r="BZ79" s="69"/>
      <c r="CA79" s="69"/>
      <c r="CB79" s="69"/>
    </row>
    <row r="80" spans="1:80" ht="15" customHeight="1" x14ac:dyDescent="0.25">
      <c r="A80" s="61" t="str">
        <f>IFERROR(INDEX($BY$1:$BY$84,_xlfn.AGGREGATE(15,6,ROW($BY$1:$BY$84)/(ISNUMBER(SEARCH(M70,$BZ$1:$BZ$84))),ROW($BY$6))),"")</f>
        <v/>
      </c>
      <c r="B80" s="61" t="str">
        <f>IFERROR(INDEX($CA$1:$CA$84,_xlfn.AGGREGATE(15,6,ROW($CA$1:$CA$84)/(ISNUMBER(SEARCH(M70,$CB$1:$CB$84))),ROW($CA$6))),"")</f>
        <v/>
      </c>
      <c r="C80" s="61" t="str">
        <f>IFERROR(INDEX($BU$1:$BU$84,_xlfn.AGGREGATE(15,6,ROW($BU$1:$BU$84)/((ISNUMBER(SEARCH(M70,$BV$1:$BV$84)))*(ISNUMBER(SEARCH("ТМЦ",$BV$1:$BV$84)))),ROW($BU$6))),"")</f>
        <v/>
      </c>
      <c r="D80" s="61" t="str">
        <f>IFERROR(INDEX($BV$1:$BV$84,_xlfn.AGGREGATE(15,6,ROW($BV$1:$BV$84)/((ISNUMBER(SEARCH(M70,$BV$1:$BV$84)))*(ISNUMBER(SEARCH("ТМЦ",$BV$1:$BV$84)))),ROW($BU$6))),"")</f>
        <v/>
      </c>
      <c r="E80" s="61" t="str">
        <f>IFERROR(INDEX($BW$1:$BW$84,_xlfn.AGGREGATE(15,6,ROW($BW$1:$BW$84)/((ISNUMBER(SEARCH(M70,$BX$1:$BX$84)))*(ISNUMBER(SEARCH("ТМЦ",$BX$1:$BX$84)))),ROW($BW$6))),"")</f>
        <v/>
      </c>
      <c r="F80" s="61" t="str">
        <f>IFERROR(INDEX($BX$1:$BX$84,_xlfn.AGGREGATE(15,6,ROW($BX$1:$BX$84)/((ISNUMBER(SEARCH(M70,$BX$1:$BX$84)))*(ISNUMBER(SEARCH("ТМЦ",$BX$1:$BX$84)))),ROW($BW$6))),"")</f>
        <v/>
      </c>
      <c r="G80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$6))),"")</f>
        <v/>
      </c>
      <c r="H80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$6))),"")</f>
        <v/>
      </c>
      <c r="I80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$6))),"")</f>
        <v/>
      </c>
      <c r="J80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$6))),"")</f>
        <v/>
      </c>
      <c r="K80" s="61" t="str">
        <f>IFERROR(INDEX($BU$1:$BU$84,_xlfn.AGGREGATE(15,6,ROW($BU$1:$BU$84)/((ISNUMBER(SEARCH(M70,$BV$1:$BV$84)))*(ISNUMBER(SEARCH("подряд",$BV$1:$BV$84)))),ROW($BU$6))),"")</f>
        <v/>
      </c>
      <c r="L80" s="61" t="str">
        <f>IFERROR(INDEX($BV$1:$BV$84,_xlfn.AGGREGATE(15,6,ROW($BV$1:$BV$84)/((ISNUMBER(SEARCH(M70,$BV$1:$BV$84)))*(ISNUMBER(SEARCH("подряд",$BV$1:$BV$84)))),ROW($BU$6))),"")</f>
        <v/>
      </c>
      <c r="M80" s="61" t="str">
        <f>IFERROR(INDEX($BW$1:$BW$84,_xlfn.AGGREGATE(15,6,ROW($BW$1:$BW$84)/((ISNUMBER(SEARCH(M70,$BX$1:$BX$84)))*(ISNUMBER(SEARCH("подряд",$BX$1:$BX$84)))),ROW($BW$6))),"")</f>
        <v/>
      </c>
      <c r="N80" s="56" t="str">
        <f>IFERROR(INDEX($BV$1:$BV$84,_xlfn.AGGREGATE(15,6,ROW($BV$1:$BV$84)/((ISNUMBER(SEARCH(M70,$BV$1:$BV$84)))*(ISNUMBER(SEARCH("подряд",$BV$1:$BV$84)))),ROW($BU$6))),"")</f>
        <v/>
      </c>
      <c r="O80" s="61" t="str">
        <f>IFERROR(INDEX($BW$1:$BW$84,_xlfn.AGGREGATE(15,6,ROW($BW$1:$BW$84)/((ISNUMBER(SEARCH(M70,$BX$1:$BX$84)))*(ISNUMBER(SEARCH("благ",$BX$1:$BX$84)))),ROW($BW$6))),"")</f>
        <v/>
      </c>
      <c r="P80" s="61" t="str">
        <f>IFERROR(INDEX($BX$1:$BX$84,_xlfn.AGGREGATE(15,6,ROW($BX$1:$BX$84)/((ISNUMBER(SEARCH(M70,$BX$1:$BX$84)))*(ISNUMBER(SEARCH("благ",$BX$1:$BX$84)))),ROW($BW$6))),"")</f>
        <v/>
      </c>
      <c r="Q80" s="83"/>
      <c r="R80" s="83"/>
      <c r="S80" s="83"/>
      <c r="T80" s="83"/>
      <c r="U80" s="83"/>
      <c r="V80" s="83"/>
      <c r="W80" s="83"/>
      <c r="Y80" s="61" t="str">
        <f>IFERROR(INDEX($BY$1:$BY$84,_xlfn.AGGREGATE(15,6,ROW($BY$1:$BY$84)/(ISNUMBER(SEARCH(AK70,$BZ$1:$BZ$84))),ROW($BY$6))),"")</f>
        <v/>
      </c>
      <c r="Z80" s="61" t="str">
        <f>IFERROR(INDEX($CA$1:$CA$84,_xlfn.AGGREGATE(15,6,ROW($CA$1:$CA$84)/(ISNUMBER(SEARCH(AK70,$CB$1:$CB$84))),ROW($CA$6))),"")</f>
        <v/>
      </c>
      <c r="AA80" s="61" t="str">
        <f>IFERROR(INDEX($BU$1:$BU$84,_xlfn.AGGREGATE(15,6,ROW($BU$1:$BU$84)/((ISNUMBER(SEARCH(AK70,$BV$1:$BV$84)))*(ISNUMBER(SEARCH("ТМЦ",$BV$1:$BV$84)))),ROW($BU$6))),"")</f>
        <v/>
      </c>
      <c r="AB80" s="61" t="str">
        <f>IFERROR(INDEX($BV$1:$BV$84,_xlfn.AGGREGATE(15,6,ROW($BV$1:$BV$84)/((ISNUMBER(SEARCH(AK70,$BV$1:$BV$84)))*(ISNUMBER(SEARCH("ТМЦ",$BV$1:$BV$84)))),ROW($BU$6))),"")</f>
        <v/>
      </c>
      <c r="AC80" s="61" t="str">
        <f>IFERROR(INDEX($BW$1:$BW$84,_xlfn.AGGREGATE(15,6,ROW($BW$1:$BW$84)/((ISNUMBER(SEARCH(AK70,$BX$1:$BX$84)))*(ISNUMBER(SEARCH("ТМЦ",$BX$1:$BX$84)))),ROW($BW$6))),"")</f>
        <v/>
      </c>
      <c r="AD80" s="61" t="str">
        <f>IFERROR(INDEX($BX$1:$BX$84,_xlfn.AGGREGATE(15,6,ROW($BX$1:$BX$84)/((ISNUMBER(SEARCH(AK70,$BX$1:$BX$84)))*(ISNUMBER(SEARCH("ТМЦ",$BX$1:$BX$84)))),ROW($BW$6))),"")</f>
        <v/>
      </c>
      <c r="AE80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$6))),"")</f>
        <v/>
      </c>
      <c r="AF80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$6))),"")</f>
        <v/>
      </c>
      <c r="AG80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$6))),"")</f>
        <v/>
      </c>
      <c r="AH80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$6))),"")</f>
        <v/>
      </c>
      <c r="AI80" s="61" t="str">
        <f>IFERROR(INDEX($BU$1:$BU$84,_xlfn.AGGREGATE(15,6,ROW($BU$1:$BU$84)/((ISNUMBER(SEARCH(AK70,$BV$1:$BV$84)))*(ISNUMBER(SEARCH("подряд",$BV$1:$BV$84)))),ROW($BU$6))),"")</f>
        <v/>
      </c>
      <c r="AJ80" s="61" t="str">
        <f>IFERROR(INDEX($BV$1:$BV$84,_xlfn.AGGREGATE(15,6,ROW($BV$1:$BV$84)/((ISNUMBER(SEARCH(AK70,$BV$1:$BV$84)))*(ISNUMBER(SEARCH("подряд",$BV$1:$BV$84)))),ROW($BU$6))),"")</f>
        <v/>
      </c>
      <c r="AK80" s="61" t="str">
        <f>IFERROR(INDEX($BW$1:$BW$84,_xlfn.AGGREGATE(15,6,ROW($BW$1:$BW$84)/((ISNUMBER(SEARCH(AK70,$BX$1:$BX$84)))*(ISNUMBER(SEARCH("подряд",$BX$1:$BX$84)))),ROW($BW$6))),"")</f>
        <v/>
      </c>
      <c r="AL80" s="56" t="str">
        <f>IFERROR(INDEX($BV$1:$BV$84,_xlfn.AGGREGATE(15,6,ROW($BV$1:$BV$84)/((ISNUMBER(SEARCH(AK70,$BV$1:$BV$84)))*(ISNUMBER(SEARCH("подряд",$BV$1:$BV$84)))),ROW($BU$6))),"")</f>
        <v/>
      </c>
      <c r="AM80" s="61" t="str">
        <f>IFERROR(INDEX($BW$1:$BW$84,_xlfn.AGGREGATE(15,6,ROW($BW$1:$BW$84)/((ISNUMBER(SEARCH(AK70,$BX$1:$BX$84)))*(ISNUMBER(SEARCH("благ",$BX$1:$BX$84)))),ROW($BW$6))),"")</f>
        <v/>
      </c>
      <c r="AN80" s="61" t="str">
        <f>IFERROR(INDEX($BX$1:$BX$84,_xlfn.AGGREGATE(15,6,ROW($BX$1:$BX$84)/((ISNUMBER(SEARCH(AK70,$BX$1:$BX$84)))*(ISNUMBER(SEARCH("благ",$BX$1:$BX$84)))),ROW($BW$6))),"")</f>
        <v/>
      </c>
      <c r="AO80" s="83"/>
      <c r="AP80" s="83"/>
      <c r="AQ80" s="83"/>
      <c r="AR80" s="83"/>
      <c r="AS80" s="83"/>
      <c r="AT80" s="83"/>
      <c r="AU80" s="83"/>
      <c r="BU80" s="69"/>
      <c r="BV80" s="69"/>
      <c r="BW80" s="69"/>
      <c r="BX80" s="69"/>
      <c r="BY80" s="69"/>
      <c r="BZ80" s="69"/>
      <c r="CA80" s="69"/>
      <c r="CB80" s="69"/>
    </row>
    <row r="81" spans="1:80" ht="15" customHeight="1" x14ac:dyDescent="0.25">
      <c r="A81" s="61" t="str">
        <f>IFERROR(INDEX($BY$1:$BY$84,_xlfn.AGGREGATE(15,6,ROW($BY$1:$BY$84)/(ISNUMBER(SEARCH(M70,$BZ$1:$BZ$84))),ROW($BY$7))),"")</f>
        <v/>
      </c>
      <c r="B81" s="61" t="str">
        <f>IFERROR(INDEX($CA$1:$CA$84,_xlfn.AGGREGATE(15,6,ROW($CA$1:$CA$84)/(ISNUMBER(SEARCH(M70,$CB$1:$CB$84))),ROW($CA$7))),"")</f>
        <v/>
      </c>
      <c r="C81" s="61" t="str">
        <f>IFERROR(INDEX($BU$1:$BU$84,_xlfn.AGGREGATE(15,6,ROW($BU$1:$BU$84)/((ISNUMBER(SEARCH(M70,$BV$1:$BV$84)))*(ISNUMBER(SEARCH("ТМЦ",$BV$1:$BV$84)))),ROW($BU$7))),"")</f>
        <v/>
      </c>
      <c r="D81" s="61" t="str">
        <f>IFERROR(INDEX($BV$1:$BV$84,_xlfn.AGGREGATE(15,6,ROW($BV$1:$BV$84)/((ISNUMBER(SEARCH(M70,$BV$1:$BV$84)))*(ISNUMBER(SEARCH("ТМЦ",$BV$1:$BV$84)))),ROW($BU$7))),"")</f>
        <v/>
      </c>
      <c r="E81" s="61" t="str">
        <f>IFERROR(INDEX($BW$1:$BW$84,_xlfn.AGGREGATE(15,6,ROW($BW$1:$BW$84)/((ISNUMBER(SEARCH(M70,$BX$1:$BX$84)))*(ISNUMBER(SEARCH("ТМЦ",$BX$1:$BX$84)))),ROW($BW$7))),"")</f>
        <v/>
      </c>
      <c r="F81" s="61" t="str">
        <f>IFERROR(INDEX($BX$1:$BX$84,_xlfn.AGGREGATE(15,6,ROW($BX$1:$BX$84)/((ISNUMBER(SEARCH(M70,$BX$1:$BX$84)))*(ISNUMBER(SEARCH("ТМЦ",$BX$1:$BX$84)))),ROW($BW$7))),"")</f>
        <v/>
      </c>
      <c r="G81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$7))),"")</f>
        <v/>
      </c>
      <c r="H81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$7))),"")</f>
        <v/>
      </c>
      <c r="I81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$7))),"")</f>
        <v/>
      </c>
      <c r="J81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$7))),"")</f>
        <v/>
      </c>
      <c r="K81" s="61" t="str">
        <f>IFERROR(INDEX($BU$1:$BU$84,_xlfn.AGGREGATE(15,6,ROW($BU$1:$BU$84)/((ISNUMBER(SEARCH(M70,$BV$1:$BV$84)))*(ISNUMBER(SEARCH("подряд",$BV$1:$BV$84)))),ROW($BU$7))),"")</f>
        <v/>
      </c>
      <c r="L81" s="61" t="str">
        <f>IFERROR(INDEX($BV$1:$BV$84,_xlfn.AGGREGATE(15,6,ROW($BV$1:$BV$84)/((ISNUMBER(SEARCH(M70,$BV$1:$BV$84)))*(ISNUMBER(SEARCH("подряд",$BV$1:$BV$84)))),ROW($BU$7))),"")</f>
        <v/>
      </c>
      <c r="M81" s="61" t="str">
        <f>IFERROR(INDEX($BW$1:$BW$84,_xlfn.AGGREGATE(15,6,ROW($BW$1:$BW$84)/((ISNUMBER(SEARCH(M70,$BX$1:$BX$84)))*(ISNUMBER(SEARCH("подряд",$BX$1:$BX$84)))),ROW($BW$7))),"")</f>
        <v/>
      </c>
      <c r="N81" s="56" t="str">
        <f>IFERROR(INDEX($BV$1:$BV$84,_xlfn.AGGREGATE(15,6,ROW($BV$1:$BV$84)/((ISNUMBER(SEARCH(M70,$BV$1:$BV$84)))*(ISNUMBER(SEARCH("подряд",$BV$1:$BV$84)))),ROW($BU$7))),"")</f>
        <v/>
      </c>
      <c r="O81" s="61" t="str">
        <f>IFERROR(INDEX($BW$1:$BW$84,_xlfn.AGGREGATE(15,6,ROW($BW$1:$BW$84)/((ISNUMBER(SEARCH(M70,$BX$1:$BX$84)))*(ISNUMBER(SEARCH("благ",$BX$1:$BX$84)))),ROW($BW$7))),"")</f>
        <v/>
      </c>
      <c r="P81" s="61" t="str">
        <f>IFERROR(INDEX($BX$1:$BX$84,_xlfn.AGGREGATE(15,6,ROW($BX$1:$BX$84)/((ISNUMBER(SEARCH(M70,$BX$1:$BX$84)))*(ISNUMBER(SEARCH("благ",$BX$1:$BX$84)))),ROW($BW$7))),"")</f>
        <v/>
      </c>
      <c r="Q81" s="83"/>
      <c r="R81" s="83"/>
      <c r="S81" s="83"/>
      <c r="T81" s="83"/>
      <c r="U81" s="83"/>
      <c r="V81" s="83"/>
      <c r="W81" s="83"/>
      <c r="Y81" s="61" t="str">
        <f>IFERROR(INDEX($BY$1:$BY$84,_xlfn.AGGREGATE(15,6,ROW($BY$1:$BY$84)/(ISNUMBER(SEARCH(AK70,$BZ$1:$BZ$84))),ROW($BY$7))),"")</f>
        <v/>
      </c>
      <c r="Z81" s="61" t="str">
        <f>IFERROR(INDEX($CA$1:$CA$84,_xlfn.AGGREGATE(15,6,ROW($CA$1:$CA$84)/(ISNUMBER(SEARCH(AK70,$CB$1:$CB$84))),ROW($CA$7))),"")</f>
        <v/>
      </c>
      <c r="AA81" s="61" t="str">
        <f>IFERROR(INDEX($BU$1:$BU$84,_xlfn.AGGREGATE(15,6,ROW($BU$1:$BU$84)/((ISNUMBER(SEARCH(AK70,$BV$1:$BV$84)))*(ISNUMBER(SEARCH("ТМЦ",$BV$1:$BV$84)))),ROW($BU$7))),"")</f>
        <v/>
      </c>
      <c r="AB81" s="61" t="str">
        <f>IFERROR(INDEX($BV$1:$BV$84,_xlfn.AGGREGATE(15,6,ROW($BV$1:$BV$84)/((ISNUMBER(SEARCH(AK70,$BV$1:$BV$84)))*(ISNUMBER(SEARCH("ТМЦ",$BV$1:$BV$84)))),ROW($BU$7))),"")</f>
        <v/>
      </c>
      <c r="AC81" s="61" t="str">
        <f>IFERROR(INDEX($BW$1:$BW$84,_xlfn.AGGREGATE(15,6,ROW($BW$1:$BW$84)/((ISNUMBER(SEARCH(AK70,$BX$1:$BX$84)))*(ISNUMBER(SEARCH("ТМЦ",$BX$1:$BX$84)))),ROW($BW$7))),"")</f>
        <v/>
      </c>
      <c r="AD81" s="61" t="str">
        <f>IFERROR(INDEX($BX$1:$BX$84,_xlfn.AGGREGATE(15,6,ROW($BX$1:$BX$84)/((ISNUMBER(SEARCH(AK70,$BX$1:$BX$84)))*(ISNUMBER(SEARCH("ТМЦ",$BX$1:$BX$84)))),ROW($BW$7))),"")</f>
        <v/>
      </c>
      <c r="AE81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$7))),"")</f>
        <v/>
      </c>
      <c r="AF81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$7))),"")</f>
        <v/>
      </c>
      <c r="AG81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$7))),"")</f>
        <v/>
      </c>
      <c r="AH81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$7))),"")</f>
        <v/>
      </c>
      <c r="AI81" s="61" t="str">
        <f>IFERROR(INDEX($BU$1:$BU$84,_xlfn.AGGREGATE(15,6,ROW($BU$1:$BU$84)/((ISNUMBER(SEARCH(AK70,$BV$1:$BV$84)))*(ISNUMBER(SEARCH("подряд",$BV$1:$BV$84)))),ROW($BU$7))),"")</f>
        <v/>
      </c>
      <c r="AJ81" s="61" t="str">
        <f>IFERROR(INDEX($BV$1:$BV$84,_xlfn.AGGREGATE(15,6,ROW($BV$1:$BV$84)/((ISNUMBER(SEARCH(AK70,$BV$1:$BV$84)))*(ISNUMBER(SEARCH("подряд",$BV$1:$BV$84)))),ROW($BU$7))),"")</f>
        <v/>
      </c>
      <c r="AK81" s="61" t="str">
        <f>IFERROR(INDEX($BW$1:$BW$84,_xlfn.AGGREGATE(15,6,ROW($BW$1:$BW$84)/((ISNUMBER(SEARCH(AK70,$BX$1:$BX$84)))*(ISNUMBER(SEARCH("подряд",$BX$1:$BX$84)))),ROW($BW$7))),"")</f>
        <v/>
      </c>
      <c r="AL81" s="56" t="str">
        <f>IFERROR(INDEX($BV$1:$BV$84,_xlfn.AGGREGATE(15,6,ROW($BV$1:$BV$84)/((ISNUMBER(SEARCH(AK70,$BV$1:$BV$84)))*(ISNUMBER(SEARCH("подряд",$BV$1:$BV$84)))),ROW($BU$7))),"")</f>
        <v/>
      </c>
      <c r="AM81" s="61" t="str">
        <f>IFERROR(INDEX($BW$1:$BW$84,_xlfn.AGGREGATE(15,6,ROW($BW$1:$BW$84)/((ISNUMBER(SEARCH(AK70,$BX$1:$BX$84)))*(ISNUMBER(SEARCH("благ",$BX$1:$BX$84)))),ROW($BW$7))),"")</f>
        <v/>
      </c>
      <c r="AN81" s="61" t="str">
        <f>IFERROR(INDEX($BX$1:$BX$84,_xlfn.AGGREGATE(15,6,ROW($BX$1:$BX$84)/((ISNUMBER(SEARCH(AK70,$BX$1:$BX$84)))*(ISNUMBER(SEARCH("благ",$BX$1:$BX$84)))),ROW($BW$7))),"")</f>
        <v/>
      </c>
      <c r="AO81" s="83"/>
      <c r="AP81" s="83"/>
      <c r="AQ81" s="83"/>
      <c r="AR81" s="83"/>
      <c r="AS81" s="83"/>
      <c r="AT81" s="83"/>
      <c r="AU81" s="83"/>
      <c r="BU81" s="69"/>
      <c r="BV81" s="69"/>
      <c r="BW81" s="69"/>
      <c r="BX81" s="69"/>
      <c r="BY81" s="69"/>
      <c r="BZ81" s="69"/>
      <c r="CA81" s="69"/>
      <c r="CB81" s="69"/>
    </row>
    <row r="82" spans="1:80" ht="15" customHeight="1" x14ac:dyDescent="0.25">
      <c r="A82" s="61" t="str">
        <f>IFERROR(INDEX($BY$1:$BY$84,_xlfn.AGGREGATE(15,6,ROW($BY$1:$BY$84)/(ISNUMBER(SEARCH(M70,$BZ$1:$BZ$84))),ROW($BY$8))),"")</f>
        <v/>
      </c>
      <c r="B82" s="61" t="str">
        <f>IFERROR(INDEX($CA$1:$CA$84,_xlfn.AGGREGATE(15,6,ROW($CA$1:$CA$84)/(ISNUMBER(SEARCH(M70,$CB$1:$CB$84))),ROW($CA$8))),"")</f>
        <v/>
      </c>
      <c r="C82" s="61" t="str">
        <f>IFERROR(INDEX($BU$1:$BU$84,_xlfn.AGGREGATE(15,6,ROW($BU$1:$BU$84)/((ISNUMBER(SEARCH(M70,$BV$1:$BV$84)))*(ISNUMBER(SEARCH("ТМЦ",$BV$1:$BV$84)))),ROW($BU$8))),"")</f>
        <v/>
      </c>
      <c r="D82" s="61" t="str">
        <f>IFERROR(INDEX($BV$1:$BV$84,_xlfn.AGGREGATE(15,6,ROW($BV$1:$BV$84)/((ISNUMBER(SEARCH(M70,$BV$1:$BV$84)))*(ISNUMBER(SEARCH("ТМЦ",$BV$1:$BV$84)))),ROW($BU$8))),"")</f>
        <v/>
      </c>
      <c r="E82" s="61" t="str">
        <f>IFERROR(INDEX($BW$1:$BW$84,_xlfn.AGGREGATE(15,6,ROW($BW$1:$BW$84)/((ISNUMBER(SEARCH(M70,$BX$1:$BX$84)))*(ISNUMBER(SEARCH("ТМЦ",$BX$1:$BX$84)))),ROW($BW$8))),"")</f>
        <v/>
      </c>
      <c r="F82" s="61" t="str">
        <f>IFERROR(INDEX($BX$1:$BX$84,_xlfn.AGGREGATE(15,6,ROW($BX$1:$BX$84)/((ISNUMBER(SEARCH(M70,$BX$1:$BX$84)))*(ISNUMBER(SEARCH("ТМЦ",$BX$1:$BX$84)))),ROW($BW$8))),"")</f>
        <v/>
      </c>
      <c r="G82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$8))),"")</f>
        <v/>
      </c>
      <c r="H82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$8))),"")</f>
        <v/>
      </c>
      <c r="I82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$8))),"")</f>
        <v/>
      </c>
      <c r="J82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$8))),"")</f>
        <v/>
      </c>
      <c r="K82" s="61" t="str">
        <f>IFERROR(INDEX($BU$1:$BU$84,_xlfn.AGGREGATE(15,6,ROW($BU$1:$BU$84)/((ISNUMBER(SEARCH(M70,$BV$1:$BV$84)))*(ISNUMBER(SEARCH("подряд",$BV$1:$BV$84)))),ROW($BU$8))),"")</f>
        <v/>
      </c>
      <c r="L82" s="61" t="str">
        <f>IFERROR(INDEX($BV$1:$BV$84,_xlfn.AGGREGATE(15,6,ROW($BV$1:$BV$84)/((ISNUMBER(SEARCH(M70,$BV$1:$BV$84)))*(ISNUMBER(SEARCH("подряд",$BV$1:$BV$84)))),ROW($BU$8))),"")</f>
        <v/>
      </c>
      <c r="M82" s="61" t="str">
        <f>IFERROR(INDEX($BW$1:$BW$84,_xlfn.AGGREGATE(15,6,ROW($BW$1:$BW$84)/((ISNUMBER(SEARCH(M70,$BX$1:$BX$84)))*(ISNUMBER(SEARCH("подряд",$BX$1:$BX$84)))),ROW($BW$8))),"")</f>
        <v/>
      </c>
      <c r="N82" s="56" t="str">
        <f>IFERROR(INDEX($BV$1:$BV$84,_xlfn.AGGREGATE(15,6,ROW($BV$1:$BV$84)/((ISNUMBER(SEARCH(M70,$BV$1:$BV$84)))*(ISNUMBER(SEARCH("подряд",$BV$1:$BV$84)))),ROW($BU$8))),"")</f>
        <v/>
      </c>
      <c r="O82" s="61" t="str">
        <f>IFERROR(INDEX($BW$1:$BW$84,_xlfn.AGGREGATE(15,6,ROW($BW$1:$BW$84)/((ISNUMBER(SEARCH(M70,$BX$1:$BX$84)))*(ISNUMBER(SEARCH("благ",$BX$1:$BX$84)))),ROW($BW$8))),"")</f>
        <v/>
      </c>
      <c r="P82" s="61" t="str">
        <f>IFERROR(INDEX($BX$1:$BX$84,_xlfn.AGGREGATE(15,6,ROW($BX$1:$BX$84)/((ISNUMBER(SEARCH(M70,$BX$1:$BX$84)))*(ISNUMBER(SEARCH("благ",$BX$1:$BX$84)))),ROW($BW$8))),"")</f>
        <v/>
      </c>
      <c r="Q82" s="83"/>
      <c r="R82" s="83"/>
      <c r="S82" s="83"/>
      <c r="T82" s="83"/>
      <c r="U82" s="83"/>
      <c r="V82" s="83"/>
      <c r="W82" s="83"/>
      <c r="Y82" s="61" t="str">
        <f>IFERROR(INDEX($BY$1:$BY$84,_xlfn.AGGREGATE(15,6,ROW($BY$1:$BY$84)/(ISNUMBER(SEARCH(AK70,$BZ$1:$BZ$84))),ROW($BY$8))),"")</f>
        <v/>
      </c>
      <c r="Z82" s="61" t="str">
        <f>IFERROR(INDEX($CA$1:$CA$84,_xlfn.AGGREGATE(15,6,ROW($CA$1:$CA$84)/(ISNUMBER(SEARCH(AK70,$CB$1:$CB$84))),ROW($CA$8))),"")</f>
        <v/>
      </c>
      <c r="AA82" s="61" t="str">
        <f>IFERROR(INDEX($BU$1:$BU$84,_xlfn.AGGREGATE(15,6,ROW($BU$1:$BU$84)/((ISNUMBER(SEARCH(AK70,$BV$1:$BV$84)))*(ISNUMBER(SEARCH("ТМЦ",$BV$1:$BV$84)))),ROW($BU$8))),"")</f>
        <v/>
      </c>
      <c r="AB82" s="61" t="str">
        <f>IFERROR(INDEX($BV$1:$BV$84,_xlfn.AGGREGATE(15,6,ROW($BV$1:$BV$84)/((ISNUMBER(SEARCH(AK70,$BV$1:$BV$84)))*(ISNUMBER(SEARCH("ТМЦ",$BV$1:$BV$84)))),ROW($BU$8))),"")</f>
        <v/>
      </c>
      <c r="AC82" s="61" t="str">
        <f>IFERROR(INDEX($BW$1:$BW$84,_xlfn.AGGREGATE(15,6,ROW($BW$1:$BW$84)/((ISNUMBER(SEARCH(AK70,$BX$1:$BX$84)))*(ISNUMBER(SEARCH("ТМЦ",$BX$1:$BX$84)))),ROW($BW$8))),"")</f>
        <v/>
      </c>
      <c r="AD82" s="61" t="str">
        <f>IFERROR(INDEX($BX$1:$BX$84,_xlfn.AGGREGATE(15,6,ROW($BX$1:$BX$84)/((ISNUMBER(SEARCH(AK70,$BX$1:$BX$84)))*(ISNUMBER(SEARCH("ТМЦ",$BX$1:$BX$84)))),ROW($BW$8))),"")</f>
        <v/>
      </c>
      <c r="AE82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$8))),"")</f>
        <v/>
      </c>
      <c r="AF82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$8))),"")</f>
        <v/>
      </c>
      <c r="AG82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$8))),"")</f>
        <v/>
      </c>
      <c r="AH82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$8))),"")</f>
        <v/>
      </c>
      <c r="AI82" s="61" t="str">
        <f>IFERROR(INDEX($BU$1:$BU$84,_xlfn.AGGREGATE(15,6,ROW($BU$1:$BU$84)/((ISNUMBER(SEARCH(AK70,$BV$1:$BV$84)))*(ISNUMBER(SEARCH("подряд",$BV$1:$BV$84)))),ROW($BU$8))),"")</f>
        <v/>
      </c>
      <c r="AJ82" s="61" t="str">
        <f>IFERROR(INDEX($BV$1:$BV$84,_xlfn.AGGREGATE(15,6,ROW($BV$1:$BV$84)/((ISNUMBER(SEARCH(AK70,$BV$1:$BV$84)))*(ISNUMBER(SEARCH("подряд",$BV$1:$BV$84)))),ROW($BU$8))),"")</f>
        <v/>
      </c>
      <c r="AK82" s="61" t="str">
        <f>IFERROR(INDEX($BW$1:$BW$84,_xlfn.AGGREGATE(15,6,ROW($BW$1:$BW$84)/((ISNUMBER(SEARCH(AK70,$BX$1:$BX$84)))*(ISNUMBER(SEARCH("подряд",$BX$1:$BX$84)))),ROW($BW$8))),"")</f>
        <v/>
      </c>
      <c r="AL82" s="56" t="str">
        <f>IFERROR(INDEX($BV$1:$BV$84,_xlfn.AGGREGATE(15,6,ROW($BV$1:$BV$84)/((ISNUMBER(SEARCH(AK70,$BV$1:$BV$84)))*(ISNUMBER(SEARCH("подряд",$BV$1:$BV$84)))),ROW($BU$8))),"")</f>
        <v/>
      </c>
      <c r="AM82" s="61" t="str">
        <f>IFERROR(INDEX($BW$1:$BW$84,_xlfn.AGGREGATE(15,6,ROW($BW$1:$BW$84)/((ISNUMBER(SEARCH(AK70,$BX$1:$BX$84)))*(ISNUMBER(SEARCH("благ",$BX$1:$BX$84)))),ROW($BW$8))),"")</f>
        <v/>
      </c>
      <c r="AN82" s="61" t="str">
        <f>IFERROR(INDEX($BX$1:$BX$84,_xlfn.AGGREGATE(15,6,ROW($BX$1:$BX$84)/((ISNUMBER(SEARCH(AK70,$BX$1:$BX$84)))*(ISNUMBER(SEARCH("благ",$BX$1:$BX$84)))),ROW($BW$8))),"")</f>
        <v/>
      </c>
      <c r="AO82" s="83"/>
      <c r="AP82" s="83"/>
      <c r="AQ82" s="83"/>
      <c r="AR82" s="83"/>
      <c r="AS82" s="83"/>
      <c r="AT82" s="83"/>
      <c r="AU82" s="83"/>
      <c r="BU82" s="69"/>
      <c r="BV82" s="69"/>
      <c r="BW82" s="69"/>
      <c r="BX82" s="69"/>
      <c r="BY82" s="69"/>
      <c r="BZ82" s="69"/>
      <c r="CA82" s="69"/>
      <c r="CB82" s="69"/>
    </row>
    <row r="83" spans="1:80" ht="15" customHeight="1" x14ac:dyDescent="0.25">
      <c r="A83" s="61" t="str">
        <f>IFERROR(INDEX($BY$1:$BY$84,_xlfn.AGGREGATE(15,6,ROW($BY$1:$BY$84)/(ISNUMBER(SEARCH(M70,$BZ$1:$BZ$84))),ROW($BY$9))),"")</f>
        <v/>
      </c>
      <c r="B83" s="61" t="str">
        <f>IFERROR(INDEX($CA$1:$CA$84,_xlfn.AGGREGATE(15,6,ROW($CA$1:$CA$84)/(ISNUMBER(SEARCH(M70,$CB$1:$CB$84))),ROW($CA$9))),"")</f>
        <v/>
      </c>
      <c r="C83" s="61" t="str">
        <f>IFERROR(INDEX($BU$1:$BU$84,_xlfn.AGGREGATE(15,6,ROW($BU$1:$BU$84)/((ISNUMBER(SEARCH(M70,$BV$1:$BV$84)))*(ISNUMBER(SEARCH("ТМЦ",$BV$1:$BV$84)))),ROW($BU$9))),"")</f>
        <v/>
      </c>
      <c r="D83" s="61" t="str">
        <f>IFERROR(INDEX($BV$1:$BV$84,_xlfn.AGGREGATE(15,6,ROW($BV$1:$BV$84)/((ISNUMBER(SEARCH(M70,$BV$1:$BV$84)))*(ISNUMBER(SEARCH("ТМЦ",$BV$1:$BV$84)))),ROW($BU$9))),"")</f>
        <v/>
      </c>
      <c r="E83" s="61" t="str">
        <f>IFERROR(INDEX($BW$1:$BW$84,_xlfn.AGGREGATE(15,6,ROW($BW$1:$BW$84)/((ISNUMBER(SEARCH(M70,$BX$1:$BX$84)))*(ISNUMBER(SEARCH("ТМЦ",$BX$1:$BX$84)))),ROW($BW$9))),"")</f>
        <v/>
      </c>
      <c r="F83" s="61" t="str">
        <f>IFERROR(INDEX($BX$1:$BX$84,_xlfn.AGGREGATE(15,6,ROW($BX$1:$BX$84)/((ISNUMBER(SEARCH(M70,$BX$1:$BX$84)))*(ISNUMBER(SEARCH("ТМЦ",$BX$1:$BX$84)))),ROW($BW$9))),"")</f>
        <v/>
      </c>
      <c r="G83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$9))),"")</f>
        <v/>
      </c>
      <c r="H83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$9))),"")</f>
        <v/>
      </c>
      <c r="I83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$9))),"")</f>
        <v/>
      </c>
      <c r="J83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$9))),"")</f>
        <v/>
      </c>
      <c r="K83" s="61" t="str">
        <f>IFERROR(INDEX($BU$1:$BU$84,_xlfn.AGGREGATE(15,6,ROW($BU$1:$BU$84)/((ISNUMBER(SEARCH(M70,$BV$1:$BV$84)))*(ISNUMBER(SEARCH("подряд",$BV$1:$BV$84)))),ROW($BU$9))),"")</f>
        <v/>
      </c>
      <c r="L83" s="61" t="str">
        <f>IFERROR(INDEX($BV$1:$BV$84,_xlfn.AGGREGATE(15,6,ROW($BV$1:$BV$84)/((ISNUMBER(SEARCH(M70,$BV$1:$BV$84)))*(ISNUMBER(SEARCH("подряд",$BV$1:$BV$84)))),ROW($BU$9))),"")</f>
        <v/>
      </c>
      <c r="M83" s="61" t="str">
        <f>IFERROR(INDEX($BW$1:$BW$84,_xlfn.AGGREGATE(15,6,ROW($BW$1:$BW$84)/((ISNUMBER(SEARCH(M70,$BX$1:$BX$84)))*(ISNUMBER(SEARCH("подряд",$BX$1:$BX$84)))),ROW($BW$9))),"")</f>
        <v/>
      </c>
      <c r="N83" s="56" t="str">
        <f>IFERROR(INDEX($BV$1:$BV$84,_xlfn.AGGREGATE(15,6,ROW($BV$1:$BV$84)/((ISNUMBER(SEARCH(M70,$BV$1:$BV$84)))*(ISNUMBER(SEARCH("подряд",$BV$1:$BV$84)))),ROW($BU$9))),"")</f>
        <v/>
      </c>
      <c r="O83" s="61" t="str">
        <f>IFERROR(INDEX($BW$1:$BW$84,_xlfn.AGGREGATE(15,6,ROW($BW$1:$BW$84)/((ISNUMBER(SEARCH(M70,$BX$1:$BX$84)))*(ISNUMBER(SEARCH("благ",$BX$1:$BX$84)))),ROW($BW$9))),"")</f>
        <v/>
      </c>
      <c r="P83" s="61" t="str">
        <f>IFERROR(INDEX($BX$1:$BX$84,_xlfn.AGGREGATE(15,6,ROW($BX$1:$BX$84)/((ISNUMBER(SEARCH(M70,$BX$1:$BX$84)))*(ISNUMBER(SEARCH("благ",$BX$1:$BX$84)))),ROW($BW$9))),"")</f>
        <v/>
      </c>
      <c r="Q83" s="83"/>
      <c r="R83" s="83"/>
      <c r="S83" s="83"/>
      <c r="T83" s="83"/>
      <c r="U83" s="83"/>
      <c r="V83" s="83"/>
      <c r="W83" s="83"/>
      <c r="Y83" s="61" t="str">
        <f>IFERROR(INDEX($BY$1:$BY$84,_xlfn.AGGREGATE(15,6,ROW($BY$1:$BY$84)/(ISNUMBER(SEARCH(AK70,$BZ$1:$BZ$84))),ROW($BY$9))),"")</f>
        <v/>
      </c>
      <c r="Z83" s="61" t="str">
        <f>IFERROR(INDEX($CA$1:$CA$84,_xlfn.AGGREGATE(15,6,ROW($CA$1:$CA$84)/(ISNUMBER(SEARCH(AK70,$CB$1:$CB$84))),ROW($CA$9))),"")</f>
        <v/>
      </c>
      <c r="AA83" s="61" t="str">
        <f>IFERROR(INDEX($BU$1:$BU$84,_xlfn.AGGREGATE(15,6,ROW($BU$1:$BU$84)/((ISNUMBER(SEARCH(AK70,$BV$1:$BV$84)))*(ISNUMBER(SEARCH("ТМЦ",$BV$1:$BV$84)))),ROW($BU$9))),"")</f>
        <v/>
      </c>
      <c r="AB83" s="61" t="str">
        <f>IFERROR(INDEX($BV$1:$BV$84,_xlfn.AGGREGATE(15,6,ROW($BV$1:$BV$84)/((ISNUMBER(SEARCH(AK70,$BV$1:$BV$84)))*(ISNUMBER(SEARCH("ТМЦ",$BV$1:$BV$84)))),ROW($BU$9))),"")</f>
        <v/>
      </c>
      <c r="AC83" s="61" t="str">
        <f>IFERROR(INDEX($BW$1:$BW$84,_xlfn.AGGREGATE(15,6,ROW($BW$1:$BW$84)/((ISNUMBER(SEARCH(AK70,$BX$1:$BX$84)))*(ISNUMBER(SEARCH("ТМЦ",$BX$1:$BX$84)))),ROW($BW$9))),"")</f>
        <v/>
      </c>
      <c r="AD83" s="61" t="str">
        <f>IFERROR(INDEX($BX$1:$BX$84,_xlfn.AGGREGATE(15,6,ROW($BX$1:$BX$84)/((ISNUMBER(SEARCH(AK70,$BX$1:$BX$84)))*(ISNUMBER(SEARCH("ТМЦ",$BX$1:$BX$84)))),ROW($BW$9))),"")</f>
        <v/>
      </c>
      <c r="AE83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$9))),"")</f>
        <v/>
      </c>
      <c r="AF83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$9))),"")</f>
        <v/>
      </c>
      <c r="AG83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$9))),"")</f>
        <v/>
      </c>
      <c r="AH83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$9))),"")</f>
        <v/>
      </c>
      <c r="AI83" s="61" t="str">
        <f>IFERROR(INDEX($BU$1:$BU$84,_xlfn.AGGREGATE(15,6,ROW($BU$1:$BU$84)/((ISNUMBER(SEARCH(AK70,$BV$1:$BV$84)))*(ISNUMBER(SEARCH("подряд",$BV$1:$BV$84)))),ROW($BU$9))),"")</f>
        <v/>
      </c>
      <c r="AJ83" s="61" t="str">
        <f>IFERROR(INDEX($BV$1:$BV$84,_xlfn.AGGREGATE(15,6,ROW($BV$1:$BV$84)/((ISNUMBER(SEARCH(AK70,$BV$1:$BV$84)))*(ISNUMBER(SEARCH("подряд",$BV$1:$BV$84)))),ROW($BU$9))),"")</f>
        <v/>
      </c>
      <c r="AK83" s="61" t="str">
        <f>IFERROR(INDEX($BW$1:$BW$84,_xlfn.AGGREGATE(15,6,ROW($BW$1:$BW$84)/((ISNUMBER(SEARCH(AK70,$BX$1:$BX$84)))*(ISNUMBER(SEARCH("подряд",$BX$1:$BX$84)))),ROW($BW$9))),"")</f>
        <v/>
      </c>
      <c r="AL83" s="56" t="str">
        <f>IFERROR(INDEX($BV$1:$BV$84,_xlfn.AGGREGATE(15,6,ROW($BV$1:$BV$84)/((ISNUMBER(SEARCH(AK70,$BV$1:$BV$84)))*(ISNUMBER(SEARCH("подряд",$BV$1:$BV$84)))),ROW($BU$9))),"")</f>
        <v/>
      </c>
      <c r="AM83" s="61" t="str">
        <f>IFERROR(INDEX($BW$1:$BW$84,_xlfn.AGGREGATE(15,6,ROW($BW$1:$BW$84)/((ISNUMBER(SEARCH(AK70,$BX$1:$BX$84)))*(ISNUMBER(SEARCH("благ",$BX$1:$BX$84)))),ROW($BW$9))),"")</f>
        <v/>
      </c>
      <c r="AN83" s="61" t="str">
        <f>IFERROR(INDEX($BX$1:$BX$84,_xlfn.AGGREGATE(15,6,ROW($BX$1:$BX$84)/((ISNUMBER(SEARCH(AK70,$BX$1:$BX$84)))*(ISNUMBER(SEARCH("благ",$BX$1:$BX$84)))),ROW($BW$9))),"")</f>
        <v/>
      </c>
      <c r="AO83" s="83"/>
      <c r="AP83" s="83"/>
      <c r="AQ83" s="83"/>
      <c r="AR83" s="83"/>
      <c r="AS83" s="83"/>
      <c r="AT83" s="83"/>
      <c r="AU83" s="83"/>
      <c r="BU83" s="69"/>
      <c r="BV83" s="69"/>
      <c r="BW83" s="69"/>
      <c r="BX83" s="69"/>
      <c r="BY83" s="69"/>
      <c r="BZ83" s="69"/>
      <c r="CA83" s="69"/>
      <c r="CB83" s="69"/>
    </row>
    <row r="84" spans="1:80" ht="15" customHeight="1" x14ac:dyDescent="0.25">
      <c r="A84" s="61" t="str">
        <f>IFERROR(INDEX($BY$1:$BY$84,_xlfn.AGGREGATE(15,6,ROW($BY$1:$BY$84)/(ISNUMBER(SEARCH(M70,$BZ$1:$BZ$84))),ROW($BY$10))),"")</f>
        <v/>
      </c>
      <c r="B84" s="61" t="str">
        <f>IFERROR(INDEX($CA$1:$CA$84,_xlfn.AGGREGATE(15,6,ROW($CA$1:$CA$84)/(ISNUMBER(SEARCH(M70,$CB$1:$CB$84))),ROW($CA$10))),"")</f>
        <v/>
      </c>
      <c r="C84" s="61" t="str">
        <f>IFERROR(INDEX($BU$1:$BU$84,_xlfn.AGGREGATE(15,6,ROW($BU$1:$BU$84)/((ISNUMBER(SEARCH(M70,$BV$1:$BV$84)))*(ISNUMBER(SEARCH("ТМЦ",$BV$1:$BV$84)))),ROW($BU$10))),"")</f>
        <v/>
      </c>
      <c r="D84" s="61" t="str">
        <f>IFERROR(INDEX($BV$1:$BV$84,_xlfn.AGGREGATE(15,6,ROW($BV$1:$BV$84)/((ISNUMBER(SEARCH(M70,$BV$1:$BV$84)))*(ISNUMBER(SEARCH("ТМЦ",$BV$1:$BV$84)))),ROW($BU$10))),"")</f>
        <v/>
      </c>
      <c r="E84" s="61" t="str">
        <f>IFERROR(INDEX($BW$1:$BW$84,_xlfn.AGGREGATE(15,6,ROW($BW$1:$BW$84)/((ISNUMBER(SEARCH(M70,$BX$1:$BX$84)))*(ISNUMBER(SEARCH("ТМЦ",$BX$1:$BX$84)))),ROW($BW$10))),"")</f>
        <v/>
      </c>
      <c r="F84" s="61" t="str">
        <f>IFERROR(INDEX($BX$1:$BX$84,_xlfn.AGGREGATE(15,6,ROW($BX$1:$BX$84)/((ISNUMBER(SEARCH(M70,$BX$1:$BX$84)))*(ISNUMBER(SEARCH("ТМЦ",$BX$1:$BX$84)))),ROW($BW$10))),"")</f>
        <v/>
      </c>
      <c r="G84" s="61" t="str">
        <f>IFERROR(INDEX($BU$1:$BU$84,_xlfn.AGGREGATE(15,6,ROW($BU$1:$BU$84)/ISNUMBER(SEARCH(M70,$BV$1:$BV$84))/(1&lt;=(ISNUMBER(FIND("трактор",$BV$1:$BV$84))+ISNUMBER(FIND("кскав",$BV$1:$BV$84))+ISNUMBER(FIND("инструм",$BV$1:$BV$84))+ISNUMBER(FIND("ибро",$BV$1:$BV$84)))),ROW($BU$10))),"")</f>
        <v/>
      </c>
      <c r="H84" s="61" t="str">
        <f>IFERROR(INDEX($BV$1:$BV$84,_xlfn.AGGREGATE(15,6,ROW($BV$1:$BV$84)/ISNUMBER(SEARCH(M70,$BV$1:$BV$84))/(1&lt;=(ISNUMBER(FIND("трактор",$BV$1:$BV$84))+ISNUMBER(FIND("кскав",$BV$1:$BV$84))+ISNUMBER(FIND("инструм",$BV$1:$BV$84))+ISNUMBER(FIND("ибро",$BV$1:$BV$84)))),ROW($BU$10))),"")</f>
        <v/>
      </c>
      <c r="I84" s="61" t="str">
        <f>IFERROR(INDEX($BW$1:$BW$84,_xlfn.AGGREGATE(15,6,ROW($BW$1:$BW$84)/ISNUMBER(SEARCH(M70,$BX$1:$BX$84))/(1&lt;=(ISNUMBER(FIND("трактор",$BX$1:$BX$84))+ISNUMBER(FIND("кскав",$BX$1:$BX$84))+ISNUMBER(FIND("инструм",$BX$1:$BX$84))+ISNUMBER(FIND("ибро",$BX$1:$BX$84)))),ROW($BW$10))),"")</f>
        <v/>
      </c>
      <c r="J84" s="61" t="str">
        <f>IFERROR(INDEX($BX$1:$BX$84,_xlfn.AGGREGATE(15,6,ROW($BX$1:$BX$84)/ISNUMBER(SEARCH(M70,$BX$1:$BX$84))/(1&lt;=(ISNUMBER(FIND("трактор",$BX$1:$BX$84))+ISNUMBER(FIND("кскав",$BX$1:$BX$84))+ISNUMBER(FIND("инструм",$BX$1:$BX$84))+ISNUMBER(FIND("ибро",$BX$1:$BX$84)))),ROW($BW$10))),"")</f>
        <v/>
      </c>
      <c r="K84" s="61" t="str">
        <f>IFERROR(INDEX($BU$1:$BU$84,_xlfn.AGGREGATE(15,6,ROW($BU$1:$BU$84)/((ISNUMBER(SEARCH(M70,$BV$1:$BV$84)))*(ISNUMBER(SEARCH("подряд",$BV$1:$BV$84)))),ROW($BU$10))),"")</f>
        <v/>
      </c>
      <c r="L84" s="61" t="str">
        <f>IFERROR(INDEX($BV$1:$BV$84,_xlfn.AGGREGATE(15,6,ROW($BV$1:$BV$84)/((ISNUMBER(SEARCH(M70,$BV$1:$BV$84)))*(ISNUMBER(SEARCH("подряд",$BV$1:$BV$84)))),ROW($BU$10))),"")</f>
        <v/>
      </c>
      <c r="M84" s="61" t="str">
        <f>IFERROR(INDEX($BW$1:$BW$84,_xlfn.AGGREGATE(15,6,ROW($BW$1:$BW$84)/((ISNUMBER(SEARCH(M70,$BX$1:$BX$84)))*(ISNUMBER(SEARCH("подряд",$BX$1:$BX$84)))),ROW($BW$10))),"")</f>
        <v/>
      </c>
      <c r="N84" s="56" t="str">
        <f>IFERROR(INDEX($BV$1:$BV$84,_xlfn.AGGREGATE(15,6,ROW($BV$1:$BV$84)/((ISNUMBER(SEARCH(M70,$BV$1:$BV$84)))*(ISNUMBER(SEARCH("подряд",$BV$1:$BV$84)))),ROW($BU$10))),"")</f>
        <v/>
      </c>
      <c r="O84" s="61" t="str">
        <f>IFERROR(INDEX($BW$1:$BW$84,_xlfn.AGGREGATE(15,6,ROW($BW$1:$BW$84)/((ISNUMBER(SEARCH(M70,$BX$1:$BX$84)))*(ISNUMBER(SEARCH("благ",$BX$1:$BX$84)))),ROW($BW$10))),"")</f>
        <v/>
      </c>
      <c r="P84" s="61" t="str">
        <f>IFERROR(INDEX($BX$1:$BX$84,_xlfn.AGGREGATE(15,6,ROW($BX$1:$BX$84)/((ISNUMBER(SEARCH(M70,$BX$1:$BX$84)))*(ISNUMBER(SEARCH("благ",$BX$1:$BX$84)))),ROW($BW$10))),"")</f>
        <v/>
      </c>
      <c r="Q84" s="83"/>
      <c r="R84" s="83"/>
      <c r="S84" s="83"/>
      <c r="T84" s="83"/>
      <c r="U84" s="83"/>
      <c r="V84" s="83"/>
      <c r="W84" s="83"/>
      <c r="Y84" s="61" t="str">
        <f>IFERROR(INDEX($BY$1:$BY$84,_xlfn.AGGREGATE(15,6,ROW($BY$1:$BY$84)/(ISNUMBER(SEARCH(AK70,$BZ$1:$BZ$84))),ROW($BY$10))),"")</f>
        <v/>
      </c>
      <c r="Z84" s="61" t="str">
        <f>IFERROR(INDEX($CA$1:$CA$84,_xlfn.AGGREGATE(15,6,ROW($CA$1:$CA$84)/(ISNUMBER(SEARCH(AK70,$CB$1:$CB$84))),ROW($CA$10))),"")</f>
        <v/>
      </c>
      <c r="AA84" s="61" t="str">
        <f>IFERROR(INDEX($BU$1:$BU$84,_xlfn.AGGREGATE(15,6,ROW($BU$1:$BU$84)/((ISNUMBER(SEARCH(AK70,$BV$1:$BV$84)))*(ISNUMBER(SEARCH("ТМЦ",$BV$1:$BV$84)))),ROW($BU$10))),"")</f>
        <v/>
      </c>
      <c r="AB84" s="61" t="str">
        <f>IFERROR(INDEX($BV$1:$BV$84,_xlfn.AGGREGATE(15,6,ROW($BV$1:$BV$84)/((ISNUMBER(SEARCH(AK70,$BV$1:$BV$84)))*(ISNUMBER(SEARCH("ТМЦ",$BV$1:$BV$84)))),ROW($BU$10))),"")</f>
        <v/>
      </c>
      <c r="AC84" s="61" t="str">
        <f>IFERROR(INDEX($BW$1:$BW$84,_xlfn.AGGREGATE(15,6,ROW($BW$1:$BW$84)/((ISNUMBER(SEARCH(AK70,$BX$1:$BX$84)))*(ISNUMBER(SEARCH("ТМЦ",$BX$1:$BX$84)))),ROW($BW$10))),"")</f>
        <v/>
      </c>
      <c r="AD84" s="61" t="str">
        <f>IFERROR(INDEX($BX$1:$BX$84,_xlfn.AGGREGATE(15,6,ROW($BX$1:$BX$84)/((ISNUMBER(SEARCH(AK70,$BX$1:$BX$84)))*(ISNUMBER(SEARCH("ТМЦ",$BX$1:$BX$84)))),ROW($BW$10))),"")</f>
        <v/>
      </c>
      <c r="AE84" s="61" t="str">
        <f>IFERROR(INDEX($BU$1:$BU$84,_xlfn.AGGREGATE(15,6,ROW($BU$1:$BU$84)/ISNUMBER(SEARCH(AK70,$BV$1:$BV$84))/(1&lt;=(ISNUMBER(FIND("трактор",$BV$1:$BV$84))+ISNUMBER(FIND("кскав",$BV$1:$BV$84))+ISNUMBER(FIND("инструм",$BV$1:$BV$84))+ISNUMBER(FIND("ибро",$BV$1:$BV$84)))),ROW($BU$10))),"")</f>
        <v/>
      </c>
      <c r="AF84" s="61" t="str">
        <f>IFERROR(INDEX($BV$1:$BV$84,_xlfn.AGGREGATE(15,6,ROW($BV$1:$BV$84)/ISNUMBER(SEARCH(AK70,$BV$1:$BV$84))/(1&lt;=(ISNUMBER(FIND("трактор",$BV$1:$BV$84))+ISNUMBER(FIND("кскав",$BV$1:$BV$84))+ISNUMBER(FIND("инструм",$BV$1:$BV$84))+ISNUMBER(FIND("ибро",$BV$1:$BV$84)))),ROW($BU$10))),"")</f>
        <v/>
      </c>
      <c r="AG84" s="61" t="str">
        <f>IFERROR(INDEX($BW$1:$BW$84,_xlfn.AGGREGATE(15,6,ROW($BW$1:$BW$84)/ISNUMBER(SEARCH(AK70,$BX$1:$BX$84))/(1&lt;=(ISNUMBER(FIND("трактор",$BX$1:$BX$84))+ISNUMBER(FIND("кскав",$BX$1:$BX$84))+ISNUMBER(FIND("инструм",$BX$1:$BX$84))+ISNUMBER(FIND("ибро",$BX$1:$BX$84)))),ROW($BW$10))),"")</f>
        <v/>
      </c>
      <c r="AH84" s="61" t="str">
        <f>IFERROR(INDEX($BX$1:$BX$84,_xlfn.AGGREGATE(15,6,ROW($BX$1:$BX$84)/ISNUMBER(SEARCH(AK70,$BX$1:$BX$84))/(1&lt;=(ISNUMBER(FIND("трактор",$BX$1:$BX$84))+ISNUMBER(FIND("кскав",$BX$1:$BX$84))+ISNUMBER(FIND("инструм",$BX$1:$BX$84))+ISNUMBER(FIND("ибро",$BX$1:$BX$84)))),ROW($BW$10))),"")</f>
        <v/>
      </c>
      <c r="AI84" s="61" t="str">
        <f>IFERROR(INDEX($BU$1:$BU$84,_xlfn.AGGREGATE(15,6,ROW($BU$1:$BU$84)/((ISNUMBER(SEARCH(AK70,$BV$1:$BV$84)))*(ISNUMBER(SEARCH("подряд",$BV$1:$BV$84)))),ROW($BU$10))),"")</f>
        <v/>
      </c>
      <c r="AJ84" s="61" t="str">
        <f>IFERROR(INDEX($BV$1:$BV$84,_xlfn.AGGREGATE(15,6,ROW($BV$1:$BV$84)/((ISNUMBER(SEARCH(AK70,$BV$1:$BV$84)))*(ISNUMBER(SEARCH("подряд",$BV$1:$BV$84)))),ROW($BU$10))),"")</f>
        <v/>
      </c>
      <c r="AK84" s="61" t="str">
        <f>IFERROR(INDEX($BW$1:$BW$84,_xlfn.AGGREGATE(15,6,ROW($BW$1:$BW$84)/((ISNUMBER(SEARCH(AK70,$BX$1:$BX$84)))*(ISNUMBER(SEARCH("подряд",$BX$1:$BX$84)))),ROW($BW$10))),"")</f>
        <v/>
      </c>
      <c r="AL84" s="56" t="str">
        <f>IFERROR(INDEX($BV$1:$BV$84,_xlfn.AGGREGATE(15,6,ROW($BV$1:$BV$84)/((ISNUMBER(SEARCH(AK70,$BV$1:$BV$84)))*(ISNUMBER(SEARCH("подряд",$BV$1:$BV$84)))),ROW($BU$10))),"")</f>
        <v/>
      </c>
      <c r="AM84" s="61" t="str">
        <f>IFERROR(INDEX($BW$1:$BW$84,_xlfn.AGGREGATE(15,6,ROW($BW$1:$BW$84)/((ISNUMBER(SEARCH(AK70,$BX$1:$BX$84)))*(ISNUMBER(SEARCH("благ",$BX$1:$BX$84)))),ROW($BW$10))),"")</f>
        <v/>
      </c>
      <c r="AN84" s="61" t="str">
        <f>IFERROR(INDEX($BX$1:$BX$84,_xlfn.AGGREGATE(15,6,ROW($BX$1:$BX$84)/((ISNUMBER(SEARCH(AK70,$BX$1:$BX$84)))*(ISNUMBER(SEARCH("благ",$BX$1:$BX$84)))),ROW($BW$10))),"")</f>
        <v/>
      </c>
      <c r="AO84" s="83"/>
      <c r="AP84" s="83"/>
      <c r="AQ84" s="83"/>
      <c r="AR84" s="83"/>
      <c r="AS84" s="83"/>
      <c r="AT84" s="83"/>
      <c r="AU84" s="83"/>
      <c r="BU84" s="69"/>
      <c r="BV84" s="69"/>
      <c r="BW84" s="69"/>
      <c r="BX84" s="69"/>
      <c r="BY84" s="69"/>
      <c r="BZ84" s="69"/>
      <c r="CA84" s="69"/>
      <c r="CB84" s="69"/>
    </row>
  </sheetData>
  <sortState ref="L550:N613">
    <sortCondition ref="L550:L613"/>
  </sortState>
  <mergeCells count="52">
    <mergeCell ref="A54:B54"/>
    <mergeCell ref="C54:E54"/>
    <mergeCell ref="G54:I54"/>
    <mergeCell ref="K54:M54"/>
    <mergeCell ref="A71:B71"/>
    <mergeCell ref="C71:E71"/>
    <mergeCell ref="G71:I71"/>
    <mergeCell ref="K71:M71"/>
    <mergeCell ref="A20:B20"/>
    <mergeCell ref="AA37:AC37"/>
    <mergeCell ref="A3:B3"/>
    <mergeCell ref="C3:E3"/>
    <mergeCell ref="G3:I3"/>
    <mergeCell ref="K3:M3"/>
    <mergeCell ref="Y3:Z3"/>
    <mergeCell ref="Y51:AN52"/>
    <mergeCell ref="Y54:Z54"/>
    <mergeCell ref="AA54:AC54"/>
    <mergeCell ref="AE54:AG54"/>
    <mergeCell ref="AI54:AK54"/>
    <mergeCell ref="C20:E20"/>
    <mergeCell ref="G20:I20"/>
    <mergeCell ref="K20:M20"/>
    <mergeCell ref="A37:B37"/>
    <mergeCell ref="C37:E37"/>
    <mergeCell ref="G37:I37"/>
    <mergeCell ref="K37:M37"/>
    <mergeCell ref="A68:P69"/>
    <mergeCell ref="A51:P52"/>
    <mergeCell ref="AW30:BA30"/>
    <mergeCell ref="Y1:AN1"/>
    <mergeCell ref="BD1:BR1"/>
    <mergeCell ref="AA3:AC3"/>
    <mergeCell ref="AE3:AG3"/>
    <mergeCell ref="AI3:AK3"/>
    <mergeCell ref="Y68:AN69"/>
    <mergeCell ref="Y71:Z71"/>
    <mergeCell ref="AA71:AC71"/>
    <mergeCell ref="AE71:AG71"/>
    <mergeCell ref="AI71:AK71"/>
    <mergeCell ref="Y34:AN35"/>
    <mergeCell ref="Y37:Z37"/>
    <mergeCell ref="AE37:AG37"/>
    <mergeCell ref="AI37:AK37"/>
    <mergeCell ref="Y17:AN18"/>
    <mergeCell ref="Y20:Z20"/>
    <mergeCell ref="AA20:AC20"/>
    <mergeCell ref="A1:P1"/>
    <mergeCell ref="A17:P18"/>
    <mergeCell ref="A34:P35"/>
    <mergeCell ref="AE20:AG20"/>
    <mergeCell ref="AI20:AK20"/>
  </mergeCells>
  <conditionalFormatting sqref="AZ44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AZ45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BA42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BA43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horizontalDpi="4294967292" verticalDpi="4294967292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 недельный</vt:lpstr>
      <vt:lpstr>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</dc:creator>
  <cp:lastModifiedBy>DIMON</cp:lastModifiedBy>
  <cp:lastPrinted>2017-07-18T08:11:02Z</cp:lastPrinted>
  <dcterms:created xsi:type="dcterms:W3CDTF">2017-06-20T09:32:17Z</dcterms:created>
  <dcterms:modified xsi:type="dcterms:W3CDTF">2017-08-17T23:13:28Z</dcterms:modified>
</cp:coreProperties>
</file>