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630" tabRatio="500"/>
  </bookViews>
  <sheets>
    <sheet name="Лист1" sheetId="1" r:id="rId1"/>
    <sheet name="Лист2" sheetId="2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" i="1" l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" i="1"/>
  <c r="O2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9" i="1"/>
  <c r="O20" i="1"/>
  <c r="O21" i="1"/>
  <c r="O22" i="1"/>
  <c r="O23" i="1"/>
  <c r="O24" i="1"/>
  <c r="O25" i="1"/>
  <c r="O26" i="1"/>
  <c r="O27" i="1"/>
  <c r="O28" i="1"/>
  <c r="O29" i="1"/>
  <c r="O32" i="1"/>
  <c r="O33" i="1"/>
  <c r="O34" i="1"/>
  <c r="O35" i="1"/>
  <c r="O36" i="1"/>
  <c r="O37" i="1"/>
  <c r="O38" i="1"/>
  <c r="O39" i="1"/>
  <c r="O40" i="1"/>
  <c r="O41" i="1"/>
  <c r="O42" i="1"/>
  <c r="O45" i="1"/>
  <c r="O46" i="1"/>
  <c r="O47" i="1"/>
  <c r="O48" i="1"/>
  <c r="O49" i="1"/>
  <c r="O50" i="1"/>
  <c r="O53" i="1"/>
  <c r="O54" i="1"/>
  <c r="O55" i="1"/>
  <c r="O56" i="1"/>
  <c r="O57" i="1"/>
  <c r="O60" i="1"/>
  <c r="O61" i="1"/>
  <c r="O62" i="1"/>
  <c r="O63" i="1"/>
  <c r="O59" i="1"/>
  <c r="O52" i="1"/>
  <c r="O44" i="1"/>
  <c r="O31" i="1"/>
  <c r="O18" i="1"/>
  <c r="O1" i="1"/>
  <c r="N60" i="1"/>
  <c r="N61" i="1"/>
  <c r="N62" i="1"/>
  <c r="N63" i="1"/>
  <c r="N59" i="1"/>
  <c r="N53" i="1"/>
  <c r="N54" i="1"/>
  <c r="N55" i="1"/>
  <c r="N56" i="1"/>
  <c r="N57" i="1"/>
  <c r="N52" i="1"/>
  <c r="N45" i="1"/>
  <c r="N46" i="1"/>
  <c r="N47" i="1"/>
  <c r="N48" i="1"/>
  <c r="N49" i="1"/>
  <c r="N50" i="1"/>
  <c r="N44" i="1"/>
  <c r="N32" i="1"/>
  <c r="N33" i="1"/>
  <c r="N34" i="1"/>
  <c r="N35" i="1"/>
  <c r="N36" i="1"/>
  <c r="N37" i="1"/>
  <c r="N38" i="1"/>
  <c r="N39" i="1"/>
  <c r="N40" i="1"/>
  <c r="N41" i="1"/>
  <c r="N42" i="1"/>
  <c r="N31" i="1"/>
  <c r="N19" i="1"/>
  <c r="N20" i="1"/>
  <c r="N21" i="1"/>
  <c r="N22" i="1"/>
  <c r="N23" i="1"/>
  <c r="N24" i="1"/>
  <c r="N25" i="1"/>
  <c r="N26" i="1"/>
  <c r="N27" i="1"/>
  <c r="N28" i="1"/>
  <c r="N29" i="1"/>
  <c r="N18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" i="1"/>
  <c r="M63" i="1"/>
  <c r="M62" i="1"/>
  <c r="M61" i="1"/>
  <c r="M60" i="1"/>
  <c r="M59" i="1"/>
  <c r="M57" i="1"/>
  <c r="M56" i="1"/>
  <c r="M55" i="1"/>
  <c r="M54" i="1"/>
  <c r="M53" i="1"/>
  <c r="M52" i="1"/>
  <c r="M50" i="1"/>
  <c r="M49" i="1"/>
  <c r="M48" i="1"/>
  <c r="M47" i="1"/>
  <c r="M46" i="1"/>
  <c r="M45" i="1"/>
  <c r="M44" i="1"/>
  <c r="M42" i="1"/>
  <c r="M41" i="1"/>
  <c r="M40" i="1"/>
  <c r="M39" i="1"/>
  <c r="M38" i="1"/>
  <c r="M37" i="1"/>
  <c r="M36" i="1"/>
  <c r="M35" i="1"/>
  <c r="M34" i="1"/>
  <c r="M33" i="1"/>
  <c r="M32" i="1"/>
  <c r="M31" i="1"/>
  <c r="M29" i="1"/>
  <c r="M28" i="1"/>
  <c r="M27" i="1"/>
  <c r="M26" i="1"/>
  <c r="M25" i="1"/>
  <c r="M24" i="1"/>
  <c r="M23" i="1"/>
  <c r="M22" i="1"/>
  <c r="M21" i="1"/>
  <c r="M20" i="1"/>
  <c r="M19" i="1"/>
  <c r="M18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M1" i="1"/>
</calcChain>
</file>

<file path=xl/sharedStrings.xml><?xml version="1.0" encoding="utf-8"?>
<sst xmlns="http://schemas.openxmlformats.org/spreadsheetml/2006/main" count="142" uniqueCount="18">
  <si>
    <t>*</t>
  </si>
  <si>
    <t>рул</t>
  </si>
  <si>
    <t>пр</t>
  </si>
  <si>
    <t>гор</t>
  </si>
  <si>
    <t>л</t>
  </si>
  <si>
    <t>лев</t>
  </si>
  <si>
    <t>451(2)</t>
  </si>
  <si>
    <t>м\к</t>
  </si>
  <si>
    <t>17.08 четверг</t>
  </si>
  <si>
    <t>л,пр</t>
  </si>
  <si>
    <t>вер</t>
  </si>
  <si>
    <t>цр</t>
  </si>
  <si>
    <t>18.08 пятница</t>
  </si>
  <si>
    <t>19.08 суббота</t>
  </si>
  <si>
    <t>ВЕКТОР</t>
  </si>
  <si>
    <t>21.08 понедельник</t>
  </si>
  <si>
    <t>22.08 вторник</t>
  </si>
  <si>
    <t>н/д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</si>
</sst>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" fillId="0" borderId="2" xfId="0" applyFont="1" applyBorder="1"/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right" vertical="top"/>
    </xf>
    <xf numFmtId="0" fontId="0" fillId="2" borderId="0" xfId="0" applyFill="1"/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63"/>
  <sheetViews>
    <sheetView tabSelected="1" workbookViewId="0">
      <selection activeCell="P2" sqref="P2"/>
    </sheetView>
  </sheetViews>
  <sheetFormatPr defaultColWidth="11" defaultRowHeight="15.75" x14ac:dyDescent="0.25"/>
  <sheetData>
    <row r="1" spans="1:16" x14ac:dyDescent="0.25">
      <c r="A1" s="1">
        <v>468</v>
      </c>
      <c r="B1" s="2"/>
      <c r="C1" s="2" t="s">
        <v>0</v>
      </c>
      <c r="D1" s="2" t="s">
        <v>1</v>
      </c>
      <c r="E1" s="2">
        <v>0.82</v>
      </c>
      <c r="F1" s="2">
        <v>2.15</v>
      </c>
      <c r="G1" s="2" t="s">
        <v>2</v>
      </c>
      <c r="H1" s="2">
        <v>1</v>
      </c>
      <c r="I1" s="2"/>
      <c r="J1" s="2"/>
      <c r="K1" s="2"/>
      <c r="L1" s="3"/>
      <c r="M1" s="4">
        <f t="shared" ref="M1:M16" si="0">PRODUCT(E1,F1,H1)*45*(--(D1="гор"))</f>
        <v>0</v>
      </c>
      <c r="N1" s="4">
        <f>(H1*F1*(D1="вер")*IF(AND(E1&gt;=1,E1&lt;1.16),14,IF(AND(E1&gt;=1.16,E1&lt;1.32),16,IF(AND(E1&gt;=1.32,E1&lt;1.48),18,IF(AND(E1&gt;=1.48,E1&lt;1.63),20,IF(AND(E1&gt;=1.63,E1&lt;1.79),22,IF(AND(E1&gt;=1.79,E1&lt;1.95),24,IF(AND(E1&gt;=1.95,E1&lt;2.11),26,IF(AND(E1&gt;=2.11,E1&lt;2.27),28,IF(AND(E1&gt;=2.28,E1&lt;2.42),30,IF(AND(E1&gt;=2.42,E1&lt;2.58),32,IF(AND(E1&gt;=2.58,E1&lt;2.75),34,IF(AND(E1&gt;=2.75,E1&lt;2.9),36,IF(AND(E1&gt;=2.9,E1&lt;3.06),38,IF(AND(E1&gt;=3.06,E1&lt;3.21),40,IF(AND(E1&gt;=3.21,E1&lt;3.37),42,IF(AND(E1&gt;=3.37,E1&lt;3.53),42,IF(AND(E1&gt;=3.53,E1&lt;3.77),46,IF(AND(E1&gt;=3.77,E1&lt;3.85),48,IF(AND(E1&gt;=3.85,E1&lt;4),50))))))))))))))))))))</f>
        <v>0</v>
      </c>
      <c r="O1" s="23">
        <f>H1*F1*(D1="вер")*LOOKUP(E1,Лист2!$A$1:$A$21,Лист2!$B$1:$B$21)</f>
        <v>0</v>
      </c>
      <c r="P1">
        <f>H1*F1*OR({"вер";"рул";"гор"}=D1)*LOOKUP(E1,Лист2!A$1:A$21,Лист2!B$1:B$21)</f>
        <v>0</v>
      </c>
    </row>
    <row r="2" spans="1:16" x14ac:dyDescent="0.25">
      <c r="A2" s="1">
        <v>427</v>
      </c>
      <c r="B2" s="2"/>
      <c r="C2" s="2" t="s">
        <v>0</v>
      </c>
      <c r="D2" s="2" t="s">
        <v>3</v>
      </c>
      <c r="E2" s="2">
        <v>1.6</v>
      </c>
      <c r="F2" s="2">
        <v>1.6</v>
      </c>
      <c r="G2" s="2" t="s">
        <v>2</v>
      </c>
      <c r="H2" s="2">
        <v>1</v>
      </c>
      <c r="I2" s="2"/>
      <c r="J2" s="2"/>
      <c r="K2" s="2"/>
      <c r="L2" s="3"/>
      <c r="M2" s="4">
        <f t="shared" si="0"/>
        <v>115.20000000000002</v>
      </c>
      <c r="N2" s="4">
        <f t="shared" ref="N2:N63" si="1">(H2*F2*(D2="вер")*IF(AND(E2&gt;=1,E2&lt;1.16),14,IF(AND(E2&gt;=1.16,E2&lt;1.32),16,IF(AND(E2&gt;=1.32,E2&lt;1.48),18,IF(AND(E2&gt;=1.48,E2&lt;1.63),20,IF(AND(E2&gt;=1.63,E2&lt;1.79),22,IF(AND(E2&gt;=1.79,E2&lt;1.95),24,IF(AND(E2&gt;=1.95,E2&lt;2.11),26,IF(AND(E2&gt;=2.11,E2&lt;2.27),28,IF(AND(E2&gt;=2.28,E2&lt;2.42),30,IF(AND(E2&gt;=2.42,E2&lt;2.58),32,IF(AND(E2&gt;=2.58,E2&lt;2.75),34,IF(AND(E2&gt;=2.75,E2&lt;2.9),36,IF(AND(E2&gt;=2.9,E2&lt;3.06),38,IF(AND(E2&gt;=3.06,E2&lt;3.21),40,IF(AND(E2&gt;=3.21,E2&lt;3.37),42,IF(AND(E2&gt;=3.37,E2&lt;3.53),42,IF(AND(E2&gt;=3.53,E2&lt;3.77),46,IF(AND(E2&gt;=3.77,E2&lt;3.85),48,IF(AND(E2&gt;=3.85,E2&lt;4),50))))))))))))))))))))</f>
        <v>0</v>
      </c>
      <c r="O2" s="23">
        <f>H2*F2*(D2="вер")*LOOKUP(E2,Лист2!$A$1:$A$21,Лист2!$B$1:$B$21)</f>
        <v>0</v>
      </c>
      <c r="P2">
        <f>H2*F2*OR({"вер";"рул";"гор"}=D2)*LOOKUP(E2,Лист2!$A$1:$A$21,Лист2!$B$1:$B$21)</f>
        <v>32</v>
      </c>
    </row>
    <row r="3" spans="1:16" x14ac:dyDescent="0.25">
      <c r="A3" s="1">
        <v>471</v>
      </c>
      <c r="B3" s="2"/>
      <c r="C3" s="2" t="s">
        <v>0</v>
      </c>
      <c r="D3" s="2" t="s">
        <v>1</v>
      </c>
      <c r="E3" s="2">
        <v>1.25</v>
      </c>
      <c r="F3" s="2">
        <v>1.4</v>
      </c>
      <c r="G3" s="2" t="s">
        <v>2</v>
      </c>
      <c r="H3" s="2">
        <v>1</v>
      </c>
      <c r="I3" s="2"/>
      <c r="J3" s="2"/>
      <c r="K3" s="2"/>
      <c r="L3" s="3"/>
      <c r="M3" s="4">
        <f t="shared" si="0"/>
        <v>0</v>
      </c>
      <c r="N3" s="4">
        <f t="shared" si="1"/>
        <v>0</v>
      </c>
      <c r="O3" s="23">
        <f>H3*F3*(D3="вер")*LOOKUP(E3,Лист2!$A$1:$A$21,Лист2!$B$1:$B$21)</f>
        <v>0</v>
      </c>
      <c r="P3">
        <f>H3*F3*OR({"вер";"рул";"гор"}=D3)*LOOKUP(E3,Лист2!$A$1:$A$21,Лист2!$B$1:$B$21)</f>
        <v>22.4</v>
      </c>
    </row>
    <row r="4" spans="1:16" x14ac:dyDescent="0.25">
      <c r="A4" s="1"/>
      <c r="B4" s="2"/>
      <c r="C4" s="2"/>
      <c r="D4" s="2" t="s">
        <v>1</v>
      </c>
      <c r="E4" s="2">
        <v>1.2</v>
      </c>
      <c r="F4" s="2">
        <v>1.2</v>
      </c>
      <c r="G4" s="2" t="s">
        <v>4</v>
      </c>
      <c r="H4" s="2">
        <v>1</v>
      </c>
      <c r="I4" s="2"/>
      <c r="J4" s="2"/>
      <c r="K4" s="2"/>
      <c r="L4" s="3"/>
      <c r="M4" s="4">
        <f>PRODUCT(E4,F4,H4)*45*(--(D4="гор"))</f>
        <v>0</v>
      </c>
      <c r="N4" s="4">
        <f t="shared" si="1"/>
        <v>0</v>
      </c>
      <c r="O4" s="23">
        <f>H4*F4*(D4="вер")*LOOKUP(E4,Лист2!$A$1:$A$21,Лист2!$B$1:$B$21)</f>
        <v>0</v>
      </c>
      <c r="P4">
        <f>H4*F4*OR({"вер";"рул";"гор"}=D4)*LOOKUP(E4,Лист2!$A$1:$A$21,Лист2!$B$1:$B$21)</f>
        <v>19.2</v>
      </c>
    </row>
    <row r="5" spans="1:16" x14ac:dyDescent="0.25">
      <c r="A5" s="1"/>
      <c r="B5" s="2"/>
      <c r="C5" s="2"/>
      <c r="D5" s="2" t="s">
        <v>1</v>
      </c>
      <c r="E5" s="2">
        <v>1.2</v>
      </c>
      <c r="F5" s="2">
        <v>1.2</v>
      </c>
      <c r="G5" s="2" t="s">
        <v>2</v>
      </c>
      <c r="H5" s="2">
        <v>1</v>
      </c>
      <c r="I5" s="2"/>
      <c r="J5" s="2"/>
      <c r="K5" s="2"/>
      <c r="L5" s="3"/>
      <c r="M5" s="4">
        <f t="shared" si="0"/>
        <v>0</v>
      </c>
      <c r="N5" s="4">
        <f t="shared" si="1"/>
        <v>0</v>
      </c>
      <c r="O5" s="23">
        <f>H5*F5*(D5="вер")*LOOKUP(E5,Лист2!$A$1:$A$21,Лист2!$B$1:$B$21)</f>
        <v>0</v>
      </c>
      <c r="P5">
        <f>H5*F5*OR({"вер";"рул";"гор"}=D5)*LOOKUP(E5,Лист2!$A$1:$A$21,Лист2!$B$1:$B$21)</f>
        <v>19.2</v>
      </c>
    </row>
    <row r="6" spans="1:16" x14ac:dyDescent="0.25">
      <c r="A6" s="1"/>
      <c r="B6" s="2"/>
      <c r="C6" s="2"/>
      <c r="D6" s="2" t="s">
        <v>1</v>
      </c>
      <c r="E6" s="2">
        <v>1.2</v>
      </c>
      <c r="F6" s="2">
        <v>1.2</v>
      </c>
      <c r="G6" s="2" t="s">
        <v>2</v>
      </c>
      <c r="H6" s="2">
        <v>1</v>
      </c>
      <c r="I6" s="2"/>
      <c r="J6" s="2"/>
      <c r="K6" s="2"/>
      <c r="L6" s="3"/>
      <c r="M6" s="4">
        <f t="shared" si="0"/>
        <v>0</v>
      </c>
      <c r="N6" s="4">
        <f t="shared" si="1"/>
        <v>0</v>
      </c>
      <c r="O6" s="23">
        <f>H6*F6*(D6="вер")*LOOKUP(E6,Лист2!$A$1:$A$21,Лист2!$B$1:$B$21)</f>
        <v>0</v>
      </c>
      <c r="P6">
        <f>H6*F6*OR({"вер";"рул";"гор"}=D6)*LOOKUP(E6,Лист2!$A$1:$A$21,Лист2!$B$1:$B$21)</f>
        <v>19.2</v>
      </c>
    </row>
    <row r="7" spans="1:16" x14ac:dyDescent="0.25">
      <c r="A7" s="1"/>
      <c r="B7" s="2"/>
      <c r="C7" s="2"/>
      <c r="D7" s="2" t="s">
        <v>1</v>
      </c>
      <c r="E7" s="2">
        <v>1.4</v>
      </c>
      <c r="F7" s="2">
        <v>1.2</v>
      </c>
      <c r="G7" s="2" t="s">
        <v>2</v>
      </c>
      <c r="H7" s="2">
        <v>1</v>
      </c>
      <c r="I7" s="2"/>
      <c r="J7" s="2"/>
      <c r="K7" s="2"/>
      <c r="L7" s="3"/>
      <c r="M7" s="4">
        <f t="shared" si="0"/>
        <v>0</v>
      </c>
      <c r="N7" s="4">
        <f t="shared" si="1"/>
        <v>0</v>
      </c>
      <c r="O7" s="23">
        <f>H7*F7*(D7="вер")*LOOKUP(E7,Лист2!$A$1:$A$21,Лист2!$B$1:$B$21)</f>
        <v>0</v>
      </c>
      <c r="P7">
        <f>H7*F7*OR({"вер";"рул";"гор"}=D7)*LOOKUP(E7,Лист2!$A$1:$A$21,Лист2!$B$1:$B$21)</f>
        <v>21.599999999999998</v>
      </c>
    </row>
    <row r="8" spans="1:16" x14ac:dyDescent="0.25">
      <c r="A8" s="1"/>
      <c r="B8" s="2"/>
      <c r="C8" s="2"/>
      <c r="D8" s="2" t="s">
        <v>1</v>
      </c>
      <c r="E8" s="2">
        <v>1.5</v>
      </c>
      <c r="F8" s="2">
        <v>1.4</v>
      </c>
      <c r="G8" s="2" t="s">
        <v>4</v>
      </c>
      <c r="H8" s="2">
        <v>1</v>
      </c>
      <c r="I8" s="2"/>
      <c r="J8" s="2"/>
      <c r="K8" s="2"/>
      <c r="L8" s="3"/>
      <c r="M8" s="4">
        <f t="shared" si="0"/>
        <v>0</v>
      </c>
      <c r="N8" s="4">
        <f t="shared" si="1"/>
        <v>0</v>
      </c>
      <c r="O8" s="23">
        <f>H8*F8*(D8="вер")*LOOKUP(E8,Лист2!$A$1:$A$21,Лист2!$B$1:$B$21)</f>
        <v>0</v>
      </c>
      <c r="P8">
        <f>H8*F8*OR({"вер";"рул";"гор"}=D8)*LOOKUP(E8,Лист2!$A$1:$A$21,Лист2!$B$1:$B$21)</f>
        <v>28</v>
      </c>
    </row>
    <row r="9" spans="1:16" x14ac:dyDescent="0.25">
      <c r="A9" s="1">
        <v>472</v>
      </c>
      <c r="B9" s="2"/>
      <c r="C9" s="2" t="s">
        <v>0</v>
      </c>
      <c r="D9" s="2" t="s">
        <v>3</v>
      </c>
      <c r="E9" s="2">
        <v>2.1</v>
      </c>
      <c r="F9" s="2">
        <v>1.65</v>
      </c>
      <c r="G9" s="2" t="s">
        <v>5</v>
      </c>
      <c r="H9" s="2">
        <v>1</v>
      </c>
      <c r="I9" s="2"/>
      <c r="J9" s="2"/>
      <c r="K9" s="2"/>
      <c r="L9" s="3"/>
      <c r="M9" s="4">
        <f t="shared" si="0"/>
        <v>155.92499999999998</v>
      </c>
      <c r="N9" s="4">
        <f t="shared" si="1"/>
        <v>0</v>
      </c>
      <c r="O9" s="23">
        <f>H9*F9*(D9="вер")*LOOKUP(E9,Лист2!$A$1:$A$21,Лист2!$B$1:$B$21)</f>
        <v>0</v>
      </c>
      <c r="P9">
        <f>H9*F9*OR({"вер";"рул";"гор"}=D9)*LOOKUP(E9,Лист2!$A$1:$A$21,Лист2!$B$1:$B$21)</f>
        <v>42.9</v>
      </c>
    </row>
    <row r="10" spans="1:16" x14ac:dyDescent="0.25">
      <c r="A10" s="1">
        <v>452</v>
      </c>
      <c r="B10" s="2" t="s">
        <v>0</v>
      </c>
      <c r="C10" s="2"/>
      <c r="D10" s="2" t="s">
        <v>1</v>
      </c>
      <c r="E10" s="2">
        <v>0.68</v>
      </c>
      <c r="F10" s="2">
        <v>1.55</v>
      </c>
      <c r="G10" s="2" t="s">
        <v>4</v>
      </c>
      <c r="H10" s="2">
        <v>1</v>
      </c>
      <c r="I10" s="2"/>
      <c r="J10" s="2"/>
      <c r="K10" s="2"/>
      <c r="L10" s="3"/>
      <c r="M10" s="4">
        <f t="shared" si="0"/>
        <v>0</v>
      </c>
      <c r="N10" s="4">
        <f t="shared" si="1"/>
        <v>0</v>
      </c>
      <c r="O10" s="23">
        <f>H10*F10*(D10="вер")*LOOKUP(E10,Лист2!$A$1:$A$21,Лист2!$B$1:$B$21)</f>
        <v>0</v>
      </c>
      <c r="P10">
        <f>H10*F10*OR({"вер";"рул";"гор"}=D10)*LOOKUP(E10,Лист2!$A$1:$A$21,Лист2!$B$1:$B$21)</f>
        <v>0</v>
      </c>
    </row>
    <row r="11" spans="1:16" x14ac:dyDescent="0.25">
      <c r="A11" s="1"/>
      <c r="B11" s="2"/>
      <c r="C11" s="2"/>
      <c r="D11" s="2" t="s">
        <v>1</v>
      </c>
      <c r="E11" s="2">
        <v>0.57999999999999996</v>
      </c>
      <c r="F11" s="2">
        <v>1.55</v>
      </c>
      <c r="G11" s="2" t="s">
        <v>2</v>
      </c>
      <c r="H11" s="2">
        <v>1</v>
      </c>
      <c r="I11" s="2"/>
      <c r="J11" s="2"/>
      <c r="K11" s="2"/>
      <c r="L11" s="3"/>
      <c r="M11" s="4">
        <f t="shared" si="0"/>
        <v>0</v>
      </c>
      <c r="N11" s="4">
        <f t="shared" si="1"/>
        <v>0</v>
      </c>
      <c r="O11" s="23">
        <f>H11*F11*(D11="вер")*LOOKUP(E11,Лист2!$A$1:$A$21,Лист2!$B$1:$B$21)</f>
        <v>0</v>
      </c>
      <c r="P11">
        <f>H11*F11*OR({"вер";"рул";"гор"}=D11)*LOOKUP(E11,Лист2!$A$1:$A$21,Лист2!$B$1:$B$21)</f>
        <v>0</v>
      </c>
    </row>
    <row r="12" spans="1:16" x14ac:dyDescent="0.25">
      <c r="A12" s="1"/>
      <c r="B12" s="2"/>
      <c r="C12" s="2"/>
      <c r="D12" s="2" t="s">
        <v>1</v>
      </c>
      <c r="E12" s="2">
        <v>0.48</v>
      </c>
      <c r="F12" s="2">
        <v>1.55</v>
      </c>
      <c r="G12" s="2" t="s">
        <v>2</v>
      </c>
      <c r="H12" s="2">
        <v>1</v>
      </c>
      <c r="I12" s="2"/>
      <c r="J12" s="2"/>
      <c r="K12" s="2"/>
      <c r="L12" s="3"/>
      <c r="M12" s="4">
        <f t="shared" si="0"/>
        <v>0</v>
      </c>
      <c r="N12" s="4">
        <f t="shared" si="1"/>
        <v>0</v>
      </c>
      <c r="O12" s="23">
        <f>H12*F12*(D12="вер")*LOOKUP(E12,Лист2!$A$1:$A$21,Лист2!$B$1:$B$21)</f>
        <v>0</v>
      </c>
      <c r="P12">
        <f>H12*F12*OR({"вер";"рул";"гор"}=D12)*LOOKUP(E12,Лист2!$A$1:$A$21,Лист2!$B$1:$B$21)</f>
        <v>0</v>
      </c>
    </row>
    <row r="13" spans="1:16" x14ac:dyDescent="0.25">
      <c r="A13" s="5" t="s">
        <v>6</v>
      </c>
      <c r="B13" s="6" t="s">
        <v>0</v>
      </c>
      <c r="C13" s="6"/>
      <c r="D13" s="7" t="s">
        <v>7</v>
      </c>
      <c r="E13" s="6">
        <v>0.5</v>
      </c>
      <c r="F13" s="6">
        <v>1.35</v>
      </c>
      <c r="G13" s="6" t="s">
        <v>4</v>
      </c>
      <c r="H13" s="6">
        <v>1</v>
      </c>
      <c r="I13" s="6"/>
      <c r="J13" s="6"/>
      <c r="K13" s="6"/>
      <c r="L13" s="8"/>
      <c r="M13" s="4">
        <f t="shared" si="0"/>
        <v>0</v>
      </c>
      <c r="N13" s="4">
        <f t="shared" si="1"/>
        <v>0</v>
      </c>
      <c r="O13" s="23">
        <f>H13*F13*(D13="вер")*LOOKUP(E13,Лист2!$A$1:$A$21,Лист2!$B$1:$B$21)</f>
        <v>0</v>
      </c>
      <c r="P13">
        <f>H13*F13*OR({"вер";"рул";"гор"}=D13)*LOOKUP(E13,Лист2!$A$1:$A$21,Лист2!$B$1:$B$21)</f>
        <v>0</v>
      </c>
    </row>
    <row r="14" spans="1:16" x14ac:dyDescent="0.25">
      <c r="A14" s="5"/>
      <c r="B14" s="6"/>
      <c r="C14" s="6"/>
      <c r="D14" s="7" t="s">
        <v>7</v>
      </c>
      <c r="E14" s="6">
        <v>0.42</v>
      </c>
      <c r="F14" s="6">
        <v>1.35</v>
      </c>
      <c r="G14" s="6" t="s">
        <v>4</v>
      </c>
      <c r="H14" s="6">
        <v>1</v>
      </c>
      <c r="I14" s="6"/>
      <c r="J14" s="6"/>
      <c r="K14" s="6"/>
      <c r="L14" s="8"/>
      <c r="M14" s="4">
        <f t="shared" si="0"/>
        <v>0</v>
      </c>
      <c r="N14" s="4">
        <f t="shared" si="1"/>
        <v>0</v>
      </c>
      <c r="O14" s="23">
        <f>H14*F14*(D14="вер")*LOOKUP(E14,Лист2!$A$1:$A$21,Лист2!$B$1:$B$21)</f>
        <v>0</v>
      </c>
      <c r="P14">
        <f>H14*F14*OR({"вер";"рул";"гор"}=D14)*LOOKUP(E14,Лист2!$A$1:$A$21,Лист2!$B$1:$B$21)</f>
        <v>0</v>
      </c>
    </row>
    <row r="15" spans="1:16" x14ac:dyDescent="0.25">
      <c r="A15" s="5"/>
      <c r="B15" s="6"/>
      <c r="C15" s="6"/>
      <c r="D15" s="7" t="s">
        <v>7</v>
      </c>
      <c r="E15" s="6">
        <v>0.5</v>
      </c>
      <c r="F15" s="6">
        <v>0.9</v>
      </c>
      <c r="G15" s="6" t="s">
        <v>2</v>
      </c>
      <c r="H15" s="6">
        <v>1</v>
      </c>
      <c r="I15" s="6"/>
      <c r="J15" s="6"/>
      <c r="K15" s="6"/>
      <c r="L15" s="8"/>
      <c r="M15" s="4">
        <f t="shared" si="0"/>
        <v>0</v>
      </c>
      <c r="N15" s="4">
        <f t="shared" si="1"/>
        <v>0</v>
      </c>
      <c r="O15" s="23">
        <f>H15*F15*(D15="вер")*LOOKUP(E15,Лист2!$A$1:$A$21,Лист2!$B$1:$B$21)</f>
        <v>0</v>
      </c>
      <c r="P15">
        <f>H15*F15*OR({"вер";"рул";"гор"}=D15)*LOOKUP(E15,Лист2!$A$1:$A$21,Лист2!$B$1:$B$21)</f>
        <v>0</v>
      </c>
    </row>
    <row r="16" spans="1:16" ht="16.5" thickBot="1" x14ac:dyDescent="0.3">
      <c r="A16" s="9"/>
      <c r="B16" s="10"/>
      <c r="C16" s="10"/>
      <c r="D16" s="11" t="s">
        <v>7</v>
      </c>
      <c r="E16" s="10">
        <v>0.4</v>
      </c>
      <c r="F16" s="10">
        <v>0.44</v>
      </c>
      <c r="G16" s="10" t="s">
        <v>2</v>
      </c>
      <c r="H16" s="10">
        <v>1</v>
      </c>
      <c r="I16" s="6"/>
      <c r="J16" s="10"/>
      <c r="K16" s="10"/>
      <c r="L16" s="12"/>
      <c r="M16" s="4">
        <f t="shared" si="0"/>
        <v>0</v>
      </c>
      <c r="N16" s="4">
        <f t="shared" si="1"/>
        <v>0</v>
      </c>
      <c r="O16" s="23">
        <f>H16*F16*(D16="вер")*LOOKUP(E16,Лист2!$A$1:$A$21,Лист2!$B$1:$B$21)</f>
        <v>0</v>
      </c>
      <c r="P16">
        <f>H16*F16*OR({"вер";"рул";"гор"}=D16)*LOOKUP(E16,Лист2!$A$1:$A$21,Лист2!$B$1:$B$21)</f>
        <v>0</v>
      </c>
    </row>
    <row r="17" spans="1:16" ht="16.5" thickBot="1" x14ac:dyDescent="0.3">
      <c r="A17" s="24" t="s">
        <v>8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6"/>
      <c r="M17" s="4"/>
      <c r="N17" s="4"/>
      <c r="O17" s="23"/>
      <c r="P17">
        <f>H17*F17*OR({"вер";"рул";"гор"}=D17)*LOOKUP(E17,Лист2!$A$1:$A$21,Лист2!$B$1:$B$21)</f>
        <v>0</v>
      </c>
    </row>
    <row r="18" spans="1:16" x14ac:dyDescent="0.25">
      <c r="A18" s="1">
        <v>443</v>
      </c>
      <c r="B18" s="2" t="s">
        <v>0</v>
      </c>
      <c r="C18" s="2"/>
      <c r="D18" s="2" t="s">
        <v>3</v>
      </c>
      <c r="E18" s="2">
        <v>0.75</v>
      </c>
      <c r="F18" s="2">
        <v>1.5</v>
      </c>
      <c r="G18" s="2" t="s">
        <v>9</v>
      </c>
      <c r="H18" s="2">
        <v>2</v>
      </c>
      <c r="I18" s="2"/>
      <c r="J18" s="2"/>
      <c r="K18" s="2"/>
      <c r="L18" s="3"/>
      <c r="M18" s="4">
        <f>PRODUCT(E18,F18,H18)*45*(--(D18="гор"))</f>
        <v>101.25</v>
      </c>
      <c r="N18" s="4">
        <f t="shared" si="1"/>
        <v>0</v>
      </c>
      <c r="O18" s="23">
        <f>H18*F18*(D18="вер")*LOOKUP(E18,Лист2!$A$1:$A$21,Лист2!$B$1:$B$21)</f>
        <v>0</v>
      </c>
      <c r="P18">
        <f>H18*F18*OR({"вер";"рул";"гор"}=D18)*LOOKUP(E18,Лист2!$A$1:$A$21,Лист2!$B$1:$B$21)</f>
        <v>0</v>
      </c>
    </row>
    <row r="19" spans="1:16" x14ac:dyDescent="0.25">
      <c r="A19" s="13">
        <v>473</v>
      </c>
      <c r="B19" s="14"/>
      <c r="C19" s="14" t="s">
        <v>0</v>
      </c>
      <c r="D19" s="14" t="s">
        <v>1</v>
      </c>
      <c r="E19" s="14">
        <v>0.65</v>
      </c>
      <c r="F19" s="14">
        <v>1.6</v>
      </c>
      <c r="G19" s="14" t="s">
        <v>4</v>
      </c>
      <c r="H19" s="14">
        <v>1</v>
      </c>
      <c r="I19" s="14"/>
      <c r="J19" s="15"/>
      <c r="K19" s="14"/>
      <c r="L19" s="16"/>
      <c r="M19" s="4">
        <f t="shared" ref="M19:M29" si="2">PRODUCT(E19,F19,H19)*45*(--(D19="гор"))</f>
        <v>0</v>
      </c>
      <c r="N19" s="4">
        <f t="shared" si="1"/>
        <v>0</v>
      </c>
      <c r="O19" s="23">
        <f>H19*F19*(D19="вер")*LOOKUP(E19,Лист2!$A$1:$A$21,Лист2!$B$1:$B$21)</f>
        <v>0</v>
      </c>
      <c r="P19">
        <f>H19*F19*OR({"вер";"рул";"гор"}=D19)*LOOKUP(E19,Лист2!$A$1:$A$21,Лист2!$B$1:$B$21)</f>
        <v>0</v>
      </c>
    </row>
    <row r="20" spans="1:16" x14ac:dyDescent="0.25">
      <c r="A20" s="17"/>
      <c r="B20" s="18"/>
      <c r="C20" s="18"/>
      <c r="D20" s="18" t="s">
        <v>1</v>
      </c>
      <c r="E20" s="18">
        <v>0.55000000000000004</v>
      </c>
      <c r="F20" s="18">
        <v>1.6</v>
      </c>
      <c r="G20" s="18" t="s">
        <v>2</v>
      </c>
      <c r="H20" s="18">
        <v>1</v>
      </c>
      <c r="I20" s="18"/>
      <c r="J20" s="18"/>
      <c r="K20" s="18"/>
      <c r="L20" s="19"/>
      <c r="M20" s="4">
        <f t="shared" si="2"/>
        <v>0</v>
      </c>
      <c r="N20" s="4">
        <f t="shared" si="1"/>
        <v>0</v>
      </c>
      <c r="O20" s="23">
        <f>H20*F20*(D20="вер")*LOOKUP(E20,Лист2!$A$1:$A$21,Лист2!$B$1:$B$21)</f>
        <v>0</v>
      </c>
      <c r="P20">
        <f>H20*F20*OR({"вер";"рул";"гор"}=D20)*LOOKUP(E20,Лист2!$A$1:$A$21,Лист2!$B$1:$B$21)</f>
        <v>0</v>
      </c>
    </row>
    <row r="21" spans="1:16" x14ac:dyDescent="0.25">
      <c r="A21" s="1">
        <v>458</v>
      </c>
      <c r="B21" s="2" t="s">
        <v>0</v>
      </c>
      <c r="C21" s="2"/>
      <c r="D21" s="2" t="s">
        <v>10</v>
      </c>
      <c r="E21" s="2">
        <v>1.72</v>
      </c>
      <c r="F21" s="2">
        <v>1.53</v>
      </c>
      <c r="G21" s="2" t="s">
        <v>11</v>
      </c>
      <c r="H21" s="2">
        <v>1</v>
      </c>
      <c r="I21" s="2"/>
      <c r="J21" s="2"/>
      <c r="K21" s="2"/>
      <c r="L21" s="3"/>
      <c r="M21" s="4">
        <f t="shared" si="2"/>
        <v>0</v>
      </c>
      <c r="N21" s="4">
        <f t="shared" si="1"/>
        <v>33.660000000000004</v>
      </c>
      <c r="O21" s="23">
        <f>H21*F21*(D21="вер")*LOOKUP(E21,Лист2!$A$1:$A$21,Лист2!$B$1:$B$21)</f>
        <v>33.660000000000004</v>
      </c>
      <c r="P21">
        <f>H21*F21*OR({"вер";"рул";"гор"}=D21)*LOOKUP(E21,Лист2!$A$1:$A$21,Лист2!$B$1:$B$21)</f>
        <v>33.660000000000004</v>
      </c>
    </row>
    <row r="22" spans="1:16" x14ac:dyDescent="0.25">
      <c r="A22" s="1">
        <v>453</v>
      </c>
      <c r="B22" s="2" t="s">
        <v>0</v>
      </c>
      <c r="C22" s="2"/>
      <c r="D22" s="2" t="s">
        <v>1</v>
      </c>
      <c r="E22" s="2">
        <v>0.43</v>
      </c>
      <c r="F22" s="2">
        <v>1.4</v>
      </c>
      <c r="G22" s="2" t="s">
        <v>4</v>
      </c>
      <c r="H22" s="2">
        <v>1</v>
      </c>
      <c r="I22" s="2"/>
      <c r="J22" s="20"/>
      <c r="K22" s="20"/>
      <c r="L22" s="20"/>
      <c r="M22" s="4">
        <f>PRODUCT(E39,F39,H39)*45*(--(D39="гор"))</f>
        <v>0</v>
      </c>
      <c r="N22" s="4">
        <f t="shared" si="1"/>
        <v>0</v>
      </c>
      <c r="O22" s="23">
        <f>H22*F22*(D22="вер")*LOOKUP(E22,Лист2!$A$1:$A$21,Лист2!$B$1:$B$21)</f>
        <v>0</v>
      </c>
      <c r="P22">
        <f>H22*F22*OR({"вер";"рул";"гор"}=D22)*LOOKUP(E22,Лист2!$A$1:$A$21,Лист2!$B$1:$B$21)</f>
        <v>0</v>
      </c>
    </row>
    <row r="23" spans="1:16" x14ac:dyDescent="0.25">
      <c r="A23" s="1"/>
      <c r="B23" s="2"/>
      <c r="C23" s="2"/>
      <c r="D23" s="2" t="s">
        <v>1</v>
      </c>
      <c r="E23" s="2">
        <v>0.61</v>
      </c>
      <c r="F23" s="2">
        <v>1.4</v>
      </c>
      <c r="G23" s="2" t="s">
        <v>2</v>
      </c>
      <c r="H23" s="2">
        <v>1</v>
      </c>
      <c r="I23" s="2"/>
      <c r="J23" s="2"/>
      <c r="K23" s="2"/>
      <c r="L23" s="3"/>
      <c r="M23" s="4">
        <f t="shared" si="2"/>
        <v>0</v>
      </c>
      <c r="N23" s="4">
        <f t="shared" si="1"/>
        <v>0</v>
      </c>
      <c r="O23" s="23">
        <f>H23*F23*(D23="вер")*LOOKUP(E23,Лист2!$A$1:$A$21,Лист2!$B$1:$B$21)</f>
        <v>0</v>
      </c>
      <c r="P23">
        <f>H23*F23*OR({"вер";"рул";"гор"}=D23)*LOOKUP(E23,Лист2!$A$1:$A$21,Лист2!$B$1:$B$21)</f>
        <v>0</v>
      </c>
    </row>
    <row r="24" spans="1:16" x14ac:dyDescent="0.25">
      <c r="A24" s="1"/>
      <c r="B24" s="2"/>
      <c r="C24" s="2"/>
      <c r="D24" s="2" t="s">
        <v>1</v>
      </c>
      <c r="E24" s="2">
        <v>0.45</v>
      </c>
      <c r="F24" s="2">
        <v>1.4</v>
      </c>
      <c r="G24" s="2" t="s">
        <v>2</v>
      </c>
      <c r="H24" s="2">
        <v>1</v>
      </c>
      <c r="I24" s="2"/>
      <c r="J24" s="2"/>
      <c r="K24" s="2"/>
      <c r="L24" s="3"/>
      <c r="M24" s="4">
        <f t="shared" si="2"/>
        <v>0</v>
      </c>
      <c r="N24" s="4">
        <f t="shared" si="1"/>
        <v>0</v>
      </c>
      <c r="O24" s="23">
        <f>H24*F24*(D24="вер")*LOOKUP(E24,Лист2!$A$1:$A$21,Лист2!$B$1:$B$21)</f>
        <v>0</v>
      </c>
      <c r="P24">
        <f>H24*F24*OR({"вер";"рул";"гор"}=D24)*LOOKUP(E24,Лист2!$A$1:$A$21,Лист2!$B$1:$B$21)</f>
        <v>0</v>
      </c>
    </row>
    <row r="25" spans="1:16" x14ac:dyDescent="0.25">
      <c r="A25" s="1"/>
      <c r="B25" s="2"/>
      <c r="C25" s="2"/>
      <c r="D25" s="2" t="s">
        <v>1</v>
      </c>
      <c r="E25" s="2">
        <v>0.81</v>
      </c>
      <c r="F25" s="2">
        <v>1.4</v>
      </c>
      <c r="G25" s="2" t="s">
        <v>2</v>
      </c>
      <c r="H25" s="2">
        <v>1</v>
      </c>
      <c r="I25" s="2"/>
      <c r="J25" s="2"/>
      <c r="K25" s="2"/>
      <c r="L25" s="3"/>
      <c r="M25" s="4">
        <f t="shared" si="2"/>
        <v>0</v>
      </c>
      <c r="N25" s="4">
        <f t="shared" si="1"/>
        <v>0</v>
      </c>
      <c r="O25" s="23">
        <f>H25*F25*(D25="вер")*LOOKUP(E25,Лист2!$A$1:$A$21,Лист2!$B$1:$B$21)</f>
        <v>0</v>
      </c>
      <c r="P25">
        <f>H25*F25*OR({"вер";"рул";"гор"}=D25)*LOOKUP(E25,Лист2!$A$1:$A$21,Лист2!$B$1:$B$21)</f>
        <v>0</v>
      </c>
    </row>
    <row r="26" spans="1:16" x14ac:dyDescent="0.25">
      <c r="A26" s="1"/>
      <c r="B26" s="2"/>
      <c r="C26" s="2"/>
      <c r="D26" s="2" t="s">
        <v>1</v>
      </c>
      <c r="E26" s="2">
        <v>0.43</v>
      </c>
      <c r="F26" s="2">
        <v>0.9</v>
      </c>
      <c r="G26" s="2" t="s">
        <v>2</v>
      </c>
      <c r="H26" s="2">
        <v>1</v>
      </c>
      <c r="I26" s="2"/>
      <c r="J26" s="2"/>
      <c r="K26" s="2"/>
      <c r="L26" s="3"/>
      <c r="M26" s="4">
        <f t="shared" si="2"/>
        <v>0</v>
      </c>
      <c r="N26" s="4">
        <f t="shared" si="1"/>
        <v>0</v>
      </c>
      <c r="O26" s="23">
        <f>H26*F26*(D26="вер")*LOOKUP(E26,Лист2!$A$1:$A$21,Лист2!$B$1:$B$21)</f>
        <v>0</v>
      </c>
      <c r="P26">
        <f>H26*F26*OR({"вер";"рул";"гор"}=D26)*LOOKUP(E26,Лист2!$A$1:$A$21,Лист2!$B$1:$B$21)</f>
        <v>0</v>
      </c>
    </row>
    <row r="27" spans="1:16" x14ac:dyDescent="0.25">
      <c r="A27" s="1"/>
      <c r="B27" s="2"/>
      <c r="C27" s="2"/>
      <c r="D27" s="2" t="s">
        <v>1</v>
      </c>
      <c r="E27" s="2">
        <v>0.33</v>
      </c>
      <c r="F27" s="2">
        <v>0.45</v>
      </c>
      <c r="G27" s="2" t="s">
        <v>2</v>
      </c>
      <c r="H27" s="2">
        <v>1</v>
      </c>
      <c r="I27" s="2"/>
      <c r="J27" s="2"/>
      <c r="K27" s="2"/>
      <c r="L27" s="3"/>
      <c r="M27" s="4">
        <f t="shared" si="2"/>
        <v>0</v>
      </c>
      <c r="N27" s="4">
        <f t="shared" si="1"/>
        <v>0</v>
      </c>
      <c r="O27" s="23">
        <f>H27*F27*(D27="вер")*LOOKUP(E27,Лист2!$A$1:$A$21,Лист2!$B$1:$B$21)</f>
        <v>0</v>
      </c>
    </row>
    <row r="28" spans="1:16" x14ac:dyDescent="0.25">
      <c r="A28" s="1">
        <v>474</v>
      </c>
      <c r="B28" s="2"/>
      <c r="C28" s="2" t="s">
        <v>0</v>
      </c>
      <c r="D28" s="2" t="s">
        <v>10</v>
      </c>
      <c r="E28" s="2">
        <v>1.5</v>
      </c>
      <c r="F28" s="2">
        <v>1.9</v>
      </c>
      <c r="G28" s="2" t="s">
        <v>11</v>
      </c>
      <c r="H28" s="2">
        <v>1</v>
      </c>
      <c r="I28" s="2"/>
      <c r="J28" s="2"/>
      <c r="K28" s="2"/>
      <c r="L28" s="3"/>
      <c r="M28" s="4">
        <f t="shared" si="2"/>
        <v>0</v>
      </c>
      <c r="N28" s="4">
        <f t="shared" si="1"/>
        <v>38</v>
      </c>
      <c r="O28" s="23">
        <f>H28*F28*(D28="вер")*LOOKUP(E28,Лист2!$A$1:$A$21,Лист2!$B$1:$B$21)</f>
        <v>38</v>
      </c>
    </row>
    <row r="29" spans="1:16" ht="16.5" thickBot="1" x14ac:dyDescent="0.3">
      <c r="A29" s="1">
        <v>454</v>
      </c>
      <c r="B29" s="2" t="s">
        <v>0</v>
      </c>
      <c r="C29" s="2"/>
      <c r="D29" s="2" t="s">
        <v>3</v>
      </c>
      <c r="E29" s="2">
        <v>0.65</v>
      </c>
      <c r="F29" s="2">
        <v>2.2000000000000002</v>
      </c>
      <c r="G29" s="2" t="s">
        <v>4</v>
      </c>
      <c r="H29" s="2">
        <v>1</v>
      </c>
      <c r="I29" s="2"/>
      <c r="J29" s="2"/>
      <c r="K29" s="2"/>
      <c r="L29" s="3"/>
      <c r="M29" s="4">
        <f t="shared" si="2"/>
        <v>64.350000000000009</v>
      </c>
      <c r="N29" s="4">
        <f t="shared" si="1"/>
        <v>0</v>
      </c>
      <c r="O29" s="23">
        <f>H29*F29*(D29="вер")*LOOKUP(E29,Лист2!$A$1:$A$21,Лист2!$B$1:$B$21)</f>
        <v>0</v>
      </c>
    </row>
    <row r="30" spans="1:16" ht="16.5" thickBot="1" x14ac:dyDescent="0.3">
      <c r="A30" s="24" t="s">
        <v>12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6"/>
      <c r="M30" s="4"/>
      <c r="N30" s="4"/>
      <c r="O30" s="23"/>
    </row>
    <row r="31" spans="1:16" x14ac:dyDescent="0.25">
      <c r="A31" s="13">
        <v>470</v>
      </c>
      <c r="B31" s="14" t="s">
        <v>0</v>
      </c>
      <c r="C31" s="14"/>
      <c r="D31" s="14" t="s">
        <v>1</v>
      </c>
      <c r="E31" s="14">
        <v>0.68</v>
      </c>
      <c r="F31" s="14">
        <v>1.4</v>
      </c>
      <c r="G31" s="14" t="s">
        <v>2</v>
      </c>
      <c r="H31" s="14">
        <v>1</v>
      </c>
      <c r="I31" s="14"/>
      <c r="J31" s="15"/>
      <c r="K31" s="14"/>
      <c r="L31" s="16"/>
      <c r="M31" s="4">
        <f>PRODUCT(E31,F31,H31)*45*(--(D31="гор"))</f>
        <v>0</v>
      </c>
      <c r="N31" s="4">
        <f t="shared" si="1"/>
        <v>0</v>
      </c>
      <c r="O31" s="23">
        <f>H31*F31*(D31="вер")*LOOKUP(E31,Лист2!$A$1:$A$21,Лист2!$B$1:$B$21)</f>
        <v>0</v>
      </c>
    </row>
    <row r="32" spans="1:16" x14ac:dyDescent="0.25">
      <c r="A32" s="17"/>
      <c r="B32" s="18"/>
      <c r="C32" s="18"/>
      <c r="D32" s="18" t="s">
        <v>1</v>
      </c>
      <c r="E32" s="18">
        <v>0.53</v>
      </c>
      <c r="F32" s="18">
        <v>0.9</v>
      </c>
      <c r="G32" s="18" t="s">
        <v>4</v>
      </c>
      <c r="H32" s="18">
        <v>1</v>
      </c>
      <c r="I32" s="18"/>
      <c r="J32" s="18"/>
      <c r="K32" s="18"/>
      <c r="L32" s="19"/>
      <c r="M32" s="4">
        <f t="shared" ref="M32:M42" si="3">PRODUCT(E32,F32,H32)*45*(--(D32="гор"))</f>
        <v>0</v>
      </c>
      <c r="N32" s="4">
        <f t="shared" si="1"/>
        <v>0</v>
      </c>
      <c r="O32" s="23">
        <f>H32*F32*(D32="вер")*LOOKUP(E32,Лист2!$A$1:$A$21,Лист2!$B$1:$B$21)</f>
        <v>0</v>
      </c>
    </row>
    <row r="33" spans="1:15" x14ac:dyDescent="0.25">
      <c r="A33" s="1">
        <v>477</v>
      </c>
      <c r="B33" s="2"/>
      <c r="C33" s="2" t="s">
        <v>0</v>
      </c>
      <c r="D33" s="2" t="s">
        <v>3</v>
      </c>
      <c r="E33" s="2">
        <v>0.65</v>
      </c>
      <c r="F33" s="2">
        <v>1.36</v>
      </c>
      <c r="G33" s="2" t="s">
        <v>9</v>
      </c>
      <c r="H33" s="2">
        <v>2</v>
      </c>
      <c r="I33" s="2"/>
      <c r="J33" s="2"/>
      <c r="K33" s="2"/>
      <c r="L33" s="3"/>
      <c r="M33" s="4">
        <f t="shared" si="3"/>
        <v>79.560000000000016</v>
      </c>
      <c r="N33" s="4">
        <f t="shared" si="1"/>
        <v>0</v>
      </c>
      <c r="O33" s="23">
        <f>H33*F33*(D33="вер")*LOOKUP(E33,Лист2!$A$1:$A$21,Лист2!$B$1:$B$21)</f>
        <v>0</v>
      </c>
    </row>
    <row r="34" spans="1:15" x14ac:dyDescent="0.25">
      <c r="A34" s="1"/>
      <c r="B34" s="2"/>
      <c r="C34" s="2"/>
      <c r="D34" s="2" t="s">
        <v>3</v>
      </c>
      <c r="E34" s="2">
        <v>0.56999999999999995</v>
      </c>
      <c r="F34" s="2">
        <v>1.36</v>
      </c>
      <c r="G34" s="2" t="s">
        <v>2</v>
      </c>
      <c r="H34" s="2">
        <v>1</v>
      </c>
      <c r="I34" s="2"/>
      <c r="J34" s="2"/>
      <c r="K34" s="2"/>
      <c r="L34" s="3"/>
      <c r="M34" s="4">
        <f t="shared" si="3"/>
        <v>34.884</v>
      </c>
      <c r="N34" s="4">
        <f t="shared" si="1"/>
        <v>0</v>
      </c>
      <c r="O34" s="23">
        <f>H34*F34*(D34="вер")*LOOKUP(E34,Лист2!$A$1:$A$21,Лист2!$B$1:$B$21)</f>
        <v>0</v>
      </c>
    </row>
    <row r="35" spans="1:15" x14ac:dyDescent="0.25">
      <c r="A35" s="1"/>
      <c r="B35" s="2"/>
      <c r="C35" s="2"/>
      <c r="D35" s="2" t="s">
        <v>3</v>
      </c>
      <c r="E35" s="2">
        <v>0.68</v>
      </c>
      <c r="F35" s="2">
        <v>0.42</v>
      </c>
      <c r="G35" s="2" t="s">
        <v>9</v>
      </c>
      <c r="H35" s="2">
        <v>2</v>
      </c>
      <c r="I35" s="2"/>
      <c r="J35" s="2"/>
      <c r="K35" s="2"/>
      <c r="L35" s="3"/>
      <c r="M35" s="4">
        <f t="shared" si="3"/>
        <v>25.704000000000001</v>
      </c>
      <c r="N35" s="4">
        <f t="shared" si="1"/>
        <v>0</v>
      </c>
      <c r="O35" s="23">
        <f>H35*F35*(D35="вер")*LOOKUP(E35,Лист2!$A$1:$A$21,Лист2!$B$1:$B$21)</f>
        <v>0</v>
      </c>
    </row>
    <row r="36" spans="1:15" x14ac:dyDescent="0.25">
      <c r="A36" s="1"/>
      <c r="B36" s="2"/>
      <c r="C36" s="2"/>
      <c r="D36" s="2" t="s">
        <v>3</v>
      </c>
      <c r="E36" s="2">
        <v>0.57999999999999996</v>
      </c>
      <c r="F36" s="2">
        <v>1.32</v>
      </c>
      <c r="G36" s="2" t="s">
        <v>9</v>
      </c>
      <c r="H36" s="2">
        <v>2</v>
      </c>
      <c r="I36" s="2"/>
      <c r="J36" s="2"/>
      <c r="K36" s="2"/>
      <c r="L36" s="3"/>
      <c r="M36" s="4">
        <f t="shared" si="3"/>
        <v>68.903999999999996</v>
      </c>
      <c r="N36" s="4">
        <f t="shared" si="1"/>
        <v>0</v>
      </c>
      <c r="O36" s="23">
        <f>H36*F36*(D36="вер")*LOOKUP(E36,Лист2!$A$1:$A$21,Лист2!$B$1:$B$21)</f>
        <v>0</v>
      </c>
    </row>
    <row r="37" spans="1:15" x14ac:dyDescent="0.25">
      <c r="A37" s="1"/>
      <c r="B37" s="2"/>
      <c r="C37" s="2"/>
      <c r="D37" s="2" t="s">
        <v>3</v>
      </c>
      <c r="E37" s="2">
        <v>1.34</v>
      </c>
      <c r="F37" s="2">
        <v>0.42</v>
      </c>
      <c r="G37" s="2" t="s">
        <v>2</v>
      </c>
      <c r="H37" s="2">
        <v>1</v>
      </c>
      <c r="I37" s="2"/>
      <c r="J37" s="2"/>
      <c r="K37" s="2"/>
      <c r="L37" s="3"/>
      <c r="M37" s="4">
        <f t="shared" si="3"/>
        <v>25.325999999999997</v>
      </c>
      <c r="N37" s="4">
        <f t="shared" si="1"/>
        <v>0</v>
      </c>
      <c r="O37" s="23">
        <f>H37*F37*(D37="вер")*LOOKUP(E37,Лист2!$A$1:$A$21,Лист2!$B$1:$B$21)</f>
        <v>0</v>
      </c>
    </row>
    <row r="38" spans="1:15" x14ac:dyDescent="0.25">
      <c r="A38" s="1"/>
      <c r="B38" s="2"/>
      <c r="C38" s="2"/>
      <c r="D38" s="2" t="s">
        <v>3</v>
      </c>
      <c r="E38" s="2">
        <v>0.55000000000000004</v>
      </c>
      <c r="F38" s="2">
        <v>1.32</v>
      </c>
      <c r="G38" s="2" t="s">
        <v>9</v>
      </c>
      <c r="H38" s="2">
        <v>2</v>
      </c>
      <c r="I38" s="2"/>
      <c r="J38" s="2"/>
      <c r="K38" s="2"/>
      <c r="L38" s="3"/>
      <c r="M38" s="4">
        <f t="shared" si="3"/>
        <v>65.34</v>
      </c>
      <c r="N38" s="4">
        <f t="shared" si="1"/>
        <v>0</v>
      </c>
      <c r="O38" s="23">
        <f>H38*F38*(D38="вер")*LOOKUP(E38,Лист2!$A$1:$A$21,Лист2!$B$1:$B$21)</f>
        <v>0</v>
      </c>
    </row>
    <row r="39" spans="1:15" x14ac:dyDescent="0.25">
      <c r="A39" s="1">
        <v>453</v>
      </c>
      <c r="B39" s="2" t="s">
        <v>0</v>
      </c>
      <c r="C39" s="2"/>
      <c r="D39" s="2" t="s">
        <v>1</v>
      </c>
      <c r="E39" s="2">
        <v>0.43</v>
      </c>
      <c r="F39" s="2">
        <v>1.4</v>
      </c>
      <c r="G39" s="2" t="s">
        <v>4</v>
      </c>
      <c r="H39" s="2">
        <v>1</v>
      </c>
      <c r="I39" s="2"/>
      <c r="J39" s="2"/>
      <c r="K39" s="2"/>
      <c r="L39" s="3"/>
      <c r="M39" s="4">
        <f>PRODUCT(E39,F39,H39)*45*(--(D39="гор"))</f>
        <v>0</v>
      </c>
      <c r="N39" s="4">
        <f t="shared" si="1"/>
        <v>0</v>
      </c>
      <c r="O39" s="23">
        <f>H39*F39*(D39="вер")*LOOKUP(E39,Лист2!$A$1:$A$21,Лист2!$B$1:$B$21)</f>
        <v>0</v>
      </c>
    </row>
    <row r="40" spans="1:15" x14ac:dyDescent="0.25">
      <c r="A40" s="1">
        <v>478</v>
      </c>
      <c r="B40" s="2"/>
      <c r="C40" s="2" t="s">
        <v>0</v>
      </c>
      <c r="D40" s="2" t="s">
        <v>1</v>
      </c>
      <c r="E40" s="2">
        <v>1.5</v>
      </c>
      <c r="F40" s="2">
        <v>1.5</v>
      </c>
      <c r="G40" s="2" t="s">
        <v>2</v>
      </c>
      <c r="H40" s="2">
        <v>1</v>
      </c>
      <c r="I40" s="2"/>
      <c r="J40" s="2"/>
      <c r="K40" s="2"/>
      <c r="L40" s="3"/>
      <c r="M40" s="4">
        <f t="shared" si="3"/>
        <v>0</v>
      </c>
      <c r="N40" s="4">
        <f t="shared" si="1"/>
        <v>0</v>
      </c>
      <c r="O40" s="23">
        <f>H40*F40*(D40="вер")*LOOKUP(E40,Лист2!$A$1:$A$21,Лист2!$B$1:$B$21)</f>
        <v>0</v>
      </c>
    </row>
    <row r="41" spans="1:15" x14ac:dyDescent="0.25">
      <c r="A41" s="1"/>
      <c r="B41" s="2"/>
      <c r="C41" s="2"/>
      <c r="D41" s="2" t="s">
        <v>1</v>
      </c>
      <c r="E41" s="2">
        <v>1.3</v>
      </c>
      <c r="F41" s="2">
        <v>1.5</v>
      </c>
      <c r="G41" s="2" t="s">
        <v>2</v>
      </c>
      <c r="H41" s="2">
        <v>1</v>
      </c>
      <c r="I41" s="2"/>
      <c r="J41" s="2"/>
      <c r="K41" s="2"/>
      <c r="L41" s="3"/>
      <c r="M41" s="4">
        <f t="shared" si="3"/>
        <v>0</v>
      </c>
      <c r="N41" s="4">
        <f t="shared" si="1"/>
        <v>0</v>
      </c>
      <c r="O41" s="23">
        <f>H41*F41*(D41="вер")*LOOKUP(E41,Лист2!$A$1:$A$21,Лист2!$B$1:$B$21)</f>
        <v>0</v>
      </c>
    </row>
    <row r="42" spans="1:15" ht="16.5" thickBot="1" x14ac:dyDescent="0.3">
      <c r="A42" s="1"/>
      <c r="B42" s="2"/>
      <c r="C42" s="2"/>
      <c r="D42" s="2" t="s">
        <v>1</v>
      </c>
      <c r="E42" s="2">
        <v>1.2</v>
      </c>
      <c r="F42" s="2">
        <v>1.5</v>
      </c>
      <c r="G42" s="2" t="s">
        <v>2</v>
      </c>
      <c r="H42" s="2">
        <v>2</v>
      </c>
      <c r="I42" s="2"/>
      <c r="J42" s="2"/>
      <c r="K42" s="2"/>
      <c r="L42" s="3"/>
      <c r="M42" s="4">
        <f t="shared" si="3"/>
        <v>0</v>
      </c>
      <c r="N42" s="4">
        <f t="shared" si="1"/>
        <v>0</v>
      </c>
      <c r="O42" s="23">
        <f>H42*F42*(D42="вер")*LOOKUP(E42,Лист2!$A$1:$A$21,Лист2!$B$1:$B$21)</f>
        <v>0</v>
      </c>
    </row>
    <row r="43" spans="1:15" ht="16.5" thickBot="1" x14ac:dyDescent="0.3">
      <c r="A43" s="24" t="s">
        <v>13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6"/>
      <c r="M43" s="4"/>
      <c r="N43" s="4"/>
      <c r="O43" s="23"/>
    </row>
    <row r="44" spans="1:15" x14ac:dyDescent="0.25">
      <c r="A44" s="13">
        <v>483</v>
      </c>
      <c r="B44" s="14"/>
      <c r="C44" s="14" t="s">
        <v>0</v>
      </c>
      <c r="D44" s="14" t="s">
        <v>1</v>
      </c>
      <c r="E44" s="14">
        <v>0.6</v>
      </c>
      <c r="F44" s="14">
        <v>0.8</v>
      </c>
      <c r="G44" s="14" t="s">
        <v>9</v>
      </c>
      <c r="H44" s="14">
        <v>2</v>
      </c>
      <c r="I44" s="14"/>
      <c r="J44" s="15"/>
      <c r="K44" s="14"/>
      <c r="L44" s="16"/>
      <c r="M44" s="4">
        <f>PRODUCT(E44,F44,H44)*45*(--(D44="гор"))</f>
        <v>0</v>
      </c>
      <c r="N44" s="4">
        <f t="shared" si="1"/>
        <v>0</v>
      </c>
      <c r="O44" s="23">
        <f>H44*F44*(D44="вер")*LOOKUP(E44,Лист2!$A$1:$A$21,Лист2!$B$1:$B$21)</f>
        <v>0</v>
      </c>
    </row>
    <row r="45" spans="1:15" x14ac:dyDescent="0.25">
      <c r="A45" s="17"/>
      <c r="B45" s="18"/>
      <c r="C45" s="18"/>
      <c r="D45" s="18" t="s">
        <v>1</v>
      </c>
      <c r="E45" s="18">
        <v>0.6</v>
      </c>
      <c r="F45" s="18">
        <v>0.8</v>
      </c>
      <c r="G45" s="18" t="s">
        <v>9</v>
      </c>
      <c r="H45" s="18">
        <v>2</v>
      </c>
      <c r="I45" s="18"/>
      <c r="J45" s="18"/>
      <c r="K45" s="18"/>
      <c r="L45" s="19"/>
      <c r="M45" s="4">
        <f t="shared" ref="M45:M50" si="4">PRODUCT(E45,F45,H45)*45*(--(D45="гор"))</f>
        <v>0</v>
      </c>
      <c r="N45" s="4">
        <f t="shared" si="1"/>
        <v>0</v>
      </c>
      <c r="O45" s="23">
        <f>H45*F45*(D45="вер")*LOOKUP(E45,Лист2!$A$1:$A$21,Лист2!$B$1:$B$21)</f>
        <v>0</v>
      </c>
    </row>
    <row r="46" spans="1:15" x14ac:dyDescent="0.25">
      <c r="A46" s="1">
        <v>484</v>
      </c>
      <c r="B46" s="2"/>
      <c r="C46" s="2" t="s">
        <v>0</v>
      </c>
      <c r="D46" s="2" t="s">
        <v>1</v>
      </c>
      <c r="E46" s="2">
        <v>0.9</v>
      </c>
      <c r="F46" s="2">
        <v>1.1000000000000001</v>
      </c>
      <c r="G46" s="2" t="s">
        <v>2</v>
      </c>
      <c r="H46" s="2">
        <v>1</v>
      </c>
      <c r="I46" s="2"/>
      <c r="J46" s="2"/>
      <c r="K46" s="2"/>
      <c r="L46" s="3"/>
      <c r="M46" s="4">
        <f t="shared" si="4"/>
        <v>0</v>
      </c>
      <c r="N46" s="4">
        <f t="shared" si="1"/>
        <v>0</v>
      </c>
      <c r="O46" s="23">
        <f>H46*F46*(D46="вер")*LOOKUP(E46,Лист2!$A$1:$A$21,Лист2!$B$1:$B$21)</f>
        <v>0</v>
      </c>
    </row>
    <row r="47" spans="1:15" x14ac:dyDescent="0.25">
      <c r="A47" s="1">
        <v>485</v>
      </c>
      <c r="B47" s="2"/>
      <c r="C47" s="2" t="s">
        <v>0</v>
      </c>
      <c r="D47" s="2"/>
      <c r="E47" s="2"/>
      <c r="F47" s="2"/>
      <c r="G47" s="2"/>
      <c r="H47" s="2">
        <v>1</v>
      </c>
      <c r="I47" s="2"/>
      <c r="J47" s="21"/>
      <c r="K47" s="2"/>
      <c r="L47" s="3"/>
      <c r="M47" s="4">
        <f t="shared" si="4"/>
        <v>0</v>
      </c>
      <c r="N47" s="4">
        <f t="shared" si="1"/>
        <v>0</v>
      </c>
      <c r="O47" s="23">
        <f>H47*F47*(D47="вер")*LOOKUP(E47,Лист2!$A$1:$A$21,Лист2!$B$1:$B$21)</f>
        <v>0</v>
      </c>
    </row>
    <row r="48" spans="1:15" x14ac:dyDescent="0.25">
      <c r="A48" s="1" t="s">
        <v>14</v>
      </c>
      <c r="B48" s="2"/>
      <c r="C48" s="2"/>
      <c r="D48" s="2"/>
      <c r="E48" s="2">
        <v>0.97</v>
      </c>
      <c r="F48" s="2">
        <v>1.2</v>
      </c>
      <c r="G48" s="2"/>
      <c r="H48" s="2">
        <v>1</v>
      </c>
      <c r="I48" s="2"/>
      <c r="J48" s="2"/>
      <c r="K48" s="2"/>
      <c r="L48" s="3"/>
      <c r="M48" s="4">
        <f t="shared" si="4"/>
        <v>0</v>
      </c>
      <c r="N48" s="4">
        <f t="shared" si="1"/>
        <v>0</v>
      </c>
      <c r="O48" s="23">
        <f>H48*F48*(D48="вер")*LOOKUP(E48,Лист2!$A$1:$A$21,Лист2!$B$1:$B$21)</f>
        <v>0</v>
      </c>
    </row>
    <row r="49" spans="1:15" x14ac:dyDescent="0.25">
      <c r="A49" s="1" t="s">
        <v>6</v>
      </c>
      <c r="B49" s="2" t="s">
        <v>0</v>
      </c>
      <c r="C49" s="2"/>
      <c r="D49" s="2"/>
      <c r="E49" s="2"/>
      <c r="F49" s="2"/>
      <c r="G49" s="2"/>
      <c r="H49" s="2"/>
      <c r="I49" s="22"/>
      <c r="J49" s="27"/>
      <c r="K49" s="28"/>
      <c r="L49" s="29"/>
      <c r="M49" s="4">
        <f t="shared" si="4"/>
        <v>0</v>
      </c>
      <c r="N49" s="4">
        <f t="shared" si="1"/>
        <v>0</v>
      </c>
      <c r="O49" s="23">
        <f>H49*F49*(D49="вер")*LOOKUP(E49,Лист2!$A$1:$A$21,Лист2!$B$1:$B$21)</f>
        <v>0</v>
      </c>
    </row>
    <row r="50" spans="1:15" ht="16.5" thickBot="1" x14ac:dyDescent="0.3">
      <c r="A50" s="1">
        <v>321</v>
      </c>
      <c r="B50" s="2"/>
      <c r="C50" s="2" t="s">
        <v>0</v>
      </c>
      <c r="D50" s="2"/>
      <c r="E50" s="2">
        <v>1.25</v>
      </c>
      <c r="F50" s="2">
        <v>1.1000000000000001</v>
      </c>
      <c r="G50" s="2" t="s">
        <v>2</v>
      </c>
      <c r="H50" s="2">
        <v>1</v>
      </c>
      <c r="I50" s="2"/>
      <c r="J50" s="2"/>
      <c r="K50" s="2"/>
      <c r="L50" s="3"/>
      <c r="M50" s="4">
        <f t="shared" si="4"/>
        <v>0</v>
      </c>
      <c r="N50" s="4">
        <f t="shared" si="1"/>
        <v>0</v>
      </c>
      <c r="O50" s="23">
        <f>H50*F50*(D50="вер")*LOOKUP(E50,Лист2!$A$1:$A$21,Лист2!$B$1:$B$21)</f>
        <v>0</v>
      </c>
    </row>
    <row r="51" spans="1:15" ht="16.5" thickBot="1" x14ac:dyDescent="0.3">
      <c r="A51" s="24" t="s">
        <v>15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6"/>
      <c r="M51" s="4"/>
      <c r="N51" s="4"/>
      <c r="O51" s="23"/>
    </row>
    <row r="52" spans="1:15" x14ac:dyDescent="0.25">
      <c r="A52" s="13">
        <v>486</v>
      </c>
      <c r="B52" s="14" t="s">
        <v>0</v>
      </c>
      <c r="C52" s="14"/>
      <c r="D52" s="14" t="s">
        <v>1</v>
      </c>
      <c r="E52" s="14">
        <v>2.37</v>
      </c>
      <c r="F52" s="14">
        <v>1.8</v>
      </c>
      <c r="G52" s="14" t="s">
        <v>2</v>
      </c>
      <c r="H52" s="14">
        <v>1</v>
      </c>
      <c r="I52" s="14"/>
      <c r="J52" s="15"/>
      <c r="K52" s="14"/>
      <c r="L52" s="16"/>
      <c r="M52" s="4">
        <f>PRODUCT(E52,F52,H52)*45*(--(D52="гор"))</f>
        <v>0</v>
      </c>
      <c r="N52" s="4">
        <f t="shared" si="1"/>
        <v>0</v>
      </c>
      <c r="O52" s="23">
        <f>H52*F52*(D52="вер")*LOOKUP(E52,Лист2!$A$1:$A$21,Лист2!$B$1:$B$21)</f>
        <v>0</v>
      </c>
    </row>
    <row r="53" spans="1:15" x14ac:dyDescent="0.25">
      <c r="A53" s="17">
        <v>459</v>
      </c>
      <c r="B53" s="18" t="s">
        <v>0</v>
      </c>
      <c r="C53" s="18"/>
      <c r="D53" s="18" t="s">
        <v>10</v>
      </c>
      <c r="E53" s="18">
        <v>2.37</v>
      </c>
      <c r="F53" s="18">
        <v>2</v>
      </c>
      <c r="G53" s="18" t="s">
        <v>11</v>
      </c>
      <c r="H53" s="18">
        <v>1</v>
      </c>
      <c r="I53" s="18"/>
      <c r="J53" s="18"/>
      <c r="K53" s="18"/>
      <c r="L53" s="19"/>
      <c r="M53" s="4">
        <f t="shared" ref="M53:M57" si="5">PRODUCT(E53,F53,H53)*45*(--(D53="гор"))</f>
        <v>0</v>
      </c>
      <c r="N53" s="4">
        <f t="shared" si="1"/>
        <v>60</v>
      </c>
      <c r="O53" s="23">
        <f>H53*F53*(D53="вер")*LOOKUP(E53,Лист2!$A$1:$A$21,Лист2!$B$1:$B$21)</f>
        <v>60</v>
      </c>
    </row>
    <row r="54" spans="1:15" x14ac:dyDescent="0.25">
      <c r="A54" s="1">
        <v>494</v>
      </c>
      <c r="B54" s="2"/>
      <c r="C54" s="2" t="s">
        <v>0</v>
      </c>
      <c r="D54" s="2" t="s">
        <v>3</v>
      </c>
      <c r="E54" s="2">
        <v>0.66</v>
      </c>
      <c r="F54" s="2">
        <v>1.1499999999999999</v>
      </c>
      <c r="G54" s="2" t="s">
        <v>2</v>
      </c>
      <c r="H54" s="2">
        <v>2</v>
      </c>
      <c r="I54" s="2"/>
      <c r="J54" s="2"/>
      <c r="K54" s="2"/>
      <c r="L54" s="3"/>
      <c r="M54" s="4">
        <f t="shared" si="5"/>
        <v>68.31</v>
      </c>
      <c r="N54" s="4">
        <f t="shared" si="1"/>
        <v>0</v>
      </c>
      <c r="O54" s="23">
        <f>H54*F54*(D54="вер")*LOOKUP(E54,Лист2!$A$1:$A$21,Лист2!$B$1:$B$21)</f>
        <v>0</v>
      </c>
    </row>
    <row r="55" spans="1:15" x14ac:dyDescent="0.25">
      <c r="A55" s="1"/>
      <c r="B55" s="2"/>
      <c r="C55" s="2"/>
      <c r="D55" s="2" t="s">
        <v>3</v>
      </c>
      <c r="E55" s="2">
        <v>0.94</v>
      </c>
      <c r="F55" s="2">
        <v>1.1499999999999999</v>
      </c>
      <c r="G55" s="2" t="s">
        <v>2</v>
      </c>
      <c r="H55" s="2">
        <v>1</v>
      </c>
      <c r="I55" s="2"/>
      <c r="J55" s="2"/>
      <c r="K55" s="2"/>
      <c r="L55" s="3"/>
      <c r="M55" s="4">
        <f t="shared" si="5"/>
        <v>48.644999999999996</v>
      </c>
      <c r="N55" s="4">
        <f t="shared" si="1"/>
        <v>0</v>
      </c>
      <c r="O55" s="23">
        <f>H55*F55*(D55="вер")*LOOKUP(E55,Лист2!$A$1:$A$21,Лист2!$B$1:$B$21)</f>
        <v>0</v>
      </c>
    </row>
    <row r="56" spans="1:15" x14ac:dyDescent="0.25">
      <c r="A56" s="1"/>
      <c r="B56" s="2"/>
      <c r="C56" s="2"/>
      <c r="D56" s="2" t="s">
        <v>3</v>
      </c>
      <c r="E56" s="2">
        <v>0.92</v>
      </c>
      <c r="F56" s="2">
        <v>1.1499999999999999</v>
      </c>
      <c r="G56" s="2" t="s">
        <v>2</v>
      </c>
      <c r="H56" s="2">
        <v>1</v>
      </c>
      <c r="I56" s="2"/>
      <c r="J56" s="2"/>
      <c r="K56" s="2"/>
      <c r="L56" s="3"/>
      <c r="M56" s="4">
        <f t="shared" si="5"/>
        <v>47.61</v>
      </c>
      <c r="N56" s="4">
        <f t="shared" si="1"/>
        <v>0</v>
      </c>
      <c r="O56" s="23">
        <f>H56*F56*(D56="вер")*LOOKUP(E56,Лист2!$A$1:$A$21,Лист2!$B$1:$B$21)</f>
        <v>0</v>
      </c>
    </row>
    <row r="57" spans="1:15" ht="16.5" thickBot="1" x14ac:dyDescent="0.3">
      <c r="A57" s="1"/>
      <c r="B57" s="2"/>
      <c r="C57" s="2"/>
      <c r="D57" s="2" t="s">
        <v>3</v>
      </c>
      <c r="E57" s="2">
        <v>0.43</v>
      </c>
      <c r="F57" s="2">
        <v>1.1499999999999999</v>
      </c>
      <c r="G57" s="2" t="s">
        <v>2</v>
      </c>
      <c r="H57" s="2">
        <v>1</v>
      </c>
      <c r="I57" s="2"/>
      <c r="J57" s="2"/>
      <c r="K57" s="2"/>
      <c r="L57" s="3"/>
      <c r="M57" s="4">
        <f t="shared" si="5"/>
        <v>22.252499999999998</v>
      </c>
      <c r="N57" s="4">
        <f t="shared" si="1"/>
        <v>0</v>
      </c>
      <c r="O57" s="23">
        <f>H57*F57*(D57="вер")*LOOKUP(E57,Лист2!$A$1:$A$21,Лист2!$B$1:$B$21)</f>
        <v>0</v>
      </c>
    </row>
    <row r="58" spans="1:15" ht="16.5" thickBot="1" x14ac:dyDescent="0.3">
      <c r="A58" s="24" t="s">
        <v>16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6"/>
      <c r="M58" s="4"/>
      <c r="N58" s="4"/>
      <c r="O58" s="23"/>
    </row>
    <row r="59" spans="1:15" x14ac:dyDescent="0.25">
      <c r="A59" s="13">
        <v>495</v>
      </c>
      <c r="B59" s="14"/>
      <c r="C59" s="14" t="s">
        <v>0</v>
      </c>
      <c r="D59" s="14" t="s">
        <v>1</v>
      </c>
      <c r="E59" s="14">
        <v>1.63</v>
      </c>
      <c r="F59" s="14">
        <v>1.5</v>
      </c>
      <c r="G59" s="14" t="s">
        <v>2</v>
      </c>
      <c r="H59" s="14">
        <v>3</v>
      </c>
      <c r="I59" s="14"/>
      <c r="J59" s="15"/>
      <c r="K59" s="14"/>
      <c r="L59" s="16"/>
      <c r="M59" s="4">
        <f>PRODUCT(E59,F59,H59)*45*(--(D59="гор"))</f>
        <v>0</v>
      </c>
      <c r="N59" s="4">
        <f t="shared" si="1"/>
        <v>0</v>
      </c>
      <c r="O59" s="23">
        <f>H59*F59*(D59="вер")*LOOKUP(E59,Лист2!$A$1:$A$21,Лист2!$B$1:$B$21)</f>
        <v>0</v>
      </c>
    </row>
    <row r="60" spans="1:15" x14ac:dyDescent="0.25">
      <c r="A60" s="17"/>
      <c r="B60" s="18"/>
      <c r="C60" s="18"/>
      <c r="D60" s="18" t="s">
        <v>1</v>
      </c>
      <c r="E60" s="18">
        <v>1.63</v>
      </c>
      <c r="F60" s="18">
        <v>1.5</v>
      </c>
      <c r="G60" s="18" t="s">
        <v>2</v>
      </c>
      <c r="H60" s="18">
        <v>1</v>
      </c>
      <c r="I60" s="18"/>
      <c r="J60" s="18"/>
      <c r="K60" s="18"/>
      <c r="L60" s="19"/>
      <c r="M60" s="4">
        <f t="shared" ref="M60:M63" si="6">PRODUCT(E60,F60,H60)*45*(--(D60="гор"))</f>
        <v>0</v>
      </c>
      <c r="N60" s="4">
        <f t="shared" si="1"/>
        <v>0</v>
      </c>
      <c r="O60" s="23">
        <f>H60*F60*(D60="вер")*LOOKUP(E60,Лист2!$A$1:$A$21,Лист2!$B$1:$B$21)</f>
        <v>0</v>
      </c>
    </row>
    <row r="61" spans="1:15" x14ac:dyDescent="0.25">
      <c r="A61" s="1">
        <v>493</v>
      </c>
      <c r="B61" s="2" t="s">
        <v>0</v>
      </c>
      <c r="C61" s="2"/>
      <c r="D61" s="2" t="s">
        <v>3</v>
      </c>
      <c r="E61" s="2">
        <v>0.82</v>
      </c>
      <c r="F61" s="2">
        <v>1.1299999999999999</v>
      </c>
      <c r="G61" s="2" t="s">
        <v>4</v>
      </c>
      <c r="H61" s="2">
        <v>1</v>
      </c>
      <c r="I61" s="2"/>
      <c r="J61" s="2"/>
      <c r="K61" s="2"/>
      <c r="L61" s="3"/>
      <c r="M61" s="4">
        <f t="shared" si="6"/>
        <v>41.696999999999996</v>
      </c>
      <c r="N61" s="4">
        <f t="shared" si="1"/>
        <v>0</v>
      </c>
      <c r="O61" s="23">
        <f>H61*F61*(D61="вер")*LOOKUP(E61,Лист2!$A$1:$A$21,Лист2!$B$1:$B$21)</f>
        <v>0</v>
      </c>
    </row>
    <row r="62" spans="1:15" x14ac:dyDescent="0.25">
      <c r="A62" s="1"/>
      <c r="B62" s="2"/>
      <c r="C62" s="2"/>
      <c r="D62" s="2"/>
      <c r="E62" s="2">
        <v>0.44</v>
      </c>
      <c r="F62" s="2">
        <v>0.73</v>
      </c>
      <c r="G62" s="2" t="s">
        <v>2</v>
      </c>
      <c r="H62" s="2">
        <v>1</v>
      </c>
      <c r="I62" s="2"/>
      <c r="J62" s="2"/>
      <c r="K62" s="2"/>
      <c r="L62" s="3"/>
      <c r="M62" s="4">
        <f>PRODUCT(E62,F62,H62)*45*(--(D62="гор"))</f>
        <v>0</v>
      </c>
      <c r="N62" s="4">
        <f t="shared" si="1"/>
        <v>0</v>
      </c>
      <c r="O62" s="23">
        <f>H62*F62*(D62="вер")*LOOKUP(E62,Лист2!$A$1:$A$21,Лист2!$B$1:$B$21)</f>
        <v>0</v>
      </c>
    </row>
    <row r="63" spans="1:15" x14ac:dyDescent="0.25">
      <c r="A63" s="1"/>
      <c r="B63" s="2"/>
      <c r="C63" s="2"/>
      <c r="D63" s="2"/>
      <c r="E63" s="2">
        <v>0.54</v>
      </c>
      <c r="F63" s="2">
        <v>0.73</v>
      </c>
      <c r="G63" s="2" t="s">
        <v>4</v>
      </c>
      <c r="H63" s="2">
        <v>1</v>
      </c>
      <c r="I63" s="2"/>
      <c r="J63" s="2"/>
      <c r="K63" s="2"/>
      <c r="L63" s="3"/>
      <c r="M63" s="4">
        <f t="shared" si="6"/>
        <v>0</v>
      </c>
      <c r="N63" s="4">
        <f t="shared" si="1"/>
        <v>0</v>
      </c>
      <c r="O63" s="23">
        <f>H63*F63*(D63="вер")*LOOKUP(E63,Лист2!$A$1:$A$21,Лист2!$B$1:$B$21)</f>
        <v>0</v>
      </c>
    </row>
  </sheetData>
  <mergeCells count="6">
    <mergeCell ref="A58:L58"/>
    <mergeCell ref="A17:L17"/>
    <mergeCell ref="A30:L30"/>
    <mergeCell ref="A43:L43"/>
    <mergeCell ref="J49:L49"/>
    <mergeCell ref="A51:L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21"/>
  <sheetViews>
    <sheetView workbookViewId="0">
      <selection activeCell="D9" sqref="D9"/>
    </sheetView>
  </sheetViews>
  <sheetFormatPr defaultRowHeight="15.75" x14ac:dyDescent="0.25"/>
  <sheetData>
    <row r="1" spans="1:2" x14ac:dyDescent="0.25">
      <c r="A1">
        <v>0</v>
      </c>
      <c r="B1">
        <v>0</v>
      </c>
    </row>
    <row r="2" spans="1:2" x14ac:dyDescent="0.25">
      <c r="A2">
        <v>1</v>
      </c>
      <c r="B2">
        <v>14</v>
      </c>
    </row>
    <row r="3" spans="1:2" x14ac:dyDescent="0.25">
      <c r="A3">
        <v>1.1599999999999999</v>
      </c>
      <c r="B3">
        <v>16</v>
      </c>
    </row>
    <row r="4" spans="1:2" x14ac:dyDescent="0.25">
      <c r="A4">
        <v>1.32</v>
      </c>
      <c r="B4">
        <v>18</v>
      </c>
    </row>
    <row r="5" spans="1:2" x14ac:dyDescent="0.25">
      <c r="A5">
        <v>1.48</v>
      </c>
      <c r="B5">
        <v>20</v>
      </c>
    </row>
    <row r="6" spans="1:2" x14ac:dyDescent="0.25">
      <c r="A6">
        <v>1.63</v>
      </c>
      <c r="B6">
        <v>22</v>
      </c>
    </row>
    <row r="7" spans="1:2" x14ac:dyDescent="0.25">
      <c r="A7">
        <v>1.79</v>
      </c>
      <c r="B7">
        <v>24</v>
      </c>
    </row>
    <row r="8" spans="1:2" x14ac:dyDescent="0.25">
      <c r="A8">
        <v>1.95</v>
      </c>
      <c r="B8">
        <v>26</v>
      </c>
    </row>
    <row r="9" spans="1:2" x14ac:dyDescent="0.25">
      <c r="A9">
        <v>2.11</v>
      </c>
      <c r="B9">
        <v>28</v>
      </c>
    </row>
    <row r="10" spans="1:2" x14ac:dyDescent="0.25">
      <c r="A10">
        <v>2.2799999999999998</v>
      </c>
      <c r="B10">
        <v>30</v>
      </c>
    </row>
    <row r="11" spans="1:2" x14ac:dyDescent="0.25">
      <c r="A11">
        <v>2.42</v>
      </c>
      <c r="B11">
        <v>32</v>
      </c>
    </row>
    <row r="12" spans="1:2" x14ac:dyDescent="0.25">
      <c r="A12">
        <v>2.58</v>
      </c>
      <c r="B12">
        <v>34</v>
      </c>
    </row>
    <row r="13" spans="1:2" x14ac:dyDescent="0.25">
      <c r="A13">
        <v>2.75</v>
      </c>
      <c r="B13">
        <v>36</v>
      </c>
    </row>
    <row r="14" spans="1:2" x14ac:dyDescent="0.25">
      <c r="A14">
        <v>2.9</v>
      </c>
      <c r="B14">
        <v>38</v>
      </c>
    </row>
    <row r="15" spans="1:2" x14ac:dyDescent="0.25">
      <c r="A15">
        <v>3.06</v>
      </c>
      <c r="B15">
        <v>40</v>
      </c>
    </row>
    <row r="16" spans="1:2" x14ac:dyDescent="0.25">
      <c r="A16">
        <v>3.21</v>
      </c>
      <c r="B16">
        <v>42</v>
      </c>
    </row>
    <row r="17" spans="1:2" x14ac:dyDescent="0.25">
      <c r="A17">
        <v>3.37</v>
      </c>
      <c r="B17">
        <v>44</v>
      </c>
    </row>
    <row r="18" spans="1:2" x14ac:dyDescent="0.25">
      <c r="A18">
        <v>3.53</v>
      </c>
      <c r="B18">
        <v>46</v>
      </c>
    </row>
    <row r="19" spans="1:2" x14ac:dyDescent="0.25">
      <c r="A19">
        <v>3.77</v>
      </c>
      <c r="B19">
        <v>48</v>
      </c>
    </row>
    <row r="20" spans="1:2" x14ac:dyDescent="0.25">
      <c r="A20">
        <v>3.85</v>
      </c>
      <c r="B20">
        <v>50</v>
      </c>
    </row>
    <row r="21" spans="1:2" x14ac:dyDescent="0.25">
      <c r="A21">
        <v>4</v>
      </c>
      <c r="B2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ГАВ</cp:lastModifiedBy>
  <dcterms:created xsi:type="dcterms:W3CDTF">2017-08-20T04:12:48Z</dcterms:created>
  <dcterms:modified xsi:type="dcterms:W3CDTF">2017-08-21T10:03:49Z</dcterms:modified>
</cp:coreProperties>
</file>