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Клиенты" sheetId="4" r:id="rId1"/>
    <sheet name="Доставка" sheetId="3" r:id="rId2"/>
    <sheet name="Доход" sheetId="2" r:id="rId3"/>
  </sheets>
  <calcPr calcId="145621"/>
</workbook>
</file>

<file path=xl/calcChain.xml><?xml version="1.0" encoding="utf-8"?>
<calcChain xmlns="http://schemas.openxmlformats.org/spreadsheetml/2006/main">
  <c r="A9" i="2" l="1"/>
  <c r="B9" i="2" s="1"/>
  <c r="A10" i="2"/>
  <c r="B10" i="2" s="1"/>
  <c r="A11" i="2"/>
  <c r="B11" i="2" s="1"/>
  <c r="A12" i="2"/>
  <c r="B12" i="2" s="1"/>
  <c r="A8" i="2"/>
  <c r="C8" i="2" s="1"/>
  <c r="B5" i="3"/>
  <c r="I5" i="3" s="1"/>
  <c r="B6" i="3"/>
  <c r="E6" i="3" s="1"/>
  <c r="B7" i="3"/>
  <c r="I7" i="3" s="1"/>
  <c r="B8" i="3"/>
  <c r="E8" i="3" s="1"/>
  <c r="B9" i="3"/>
  <c r="C9" i="3" s="1"/>
  <c r="B10" i="3"/>
  <c r="G10" i="3" s="1"/>
  <c r="B11" i="3"/>
  <c r="G11" i="3" s="1"/>
  <c r="B12" i="3"/>
  <c r="E12" i="3" s="1"/>
  <c r="B13" i="3"/>
  <c r="I13" i="3" s="1"/>
  <c r="B14" i="3"/>
  <c r="E14" i="3" s="1"/>
  <c r="B15" i="3"/>
  <c r="I15" i="3" s="1"/>
  <c r="B8" i="2" l="1"/>
  <c r="D8" i="2"/>
  <c r="D10" i="2"/>
  <c r="D12" i="2"/>
  <c r="C12" i="2"/>
  <c r="C10" i="2"/>
  <c r="D11" i="2"/>
  <c r="D9" i="2"/>
  <c r="C11" i="2"/>
  <c r="C9" i="2"/>
  <c r="E5" i="3"/>
  <c r="D12" i="3"/>
  <c r="D6" i="3"/>
  <c r="I12" i="3"/>
  <c r="D5" i="3"/>
  <c r="C14" i="3"/>
  <c r="C12" i="3"/>
  <c r="C10" i="3"/>
  <c r="C8" i="3"/>
  <c r="C6" i="3"/>
  <c r="G8" i="3"/>
  <c r="I11" i="3"/>
  <c r="F15" i="3"/>
  <c r="F13" i="3"/>
  <c r="F11" i="3"/>
  <c r="F9" i="3"/>
  <c r="F7" i="3"/>
  <c r="G15" i="3"/>
  <c r="G7" i="3"/>
  <c r="I10" i="3"/>
  <c r="D14" i="3"/>
  <c r="G9" i="3"/>
  <c r="E15" i="3"/>
  <c r="E13" i="3"/>
  <c r="E11" i="3"/>
  <c r="E9" i="3"/>
  <c r="E7" i="3"/>
  <c r="G14" i="3"/>
  <c r="G6" i="3"/>
  <c r="I9" i="3"/>
  <c r="D10" i="3"/>
  <c r="D8" i="3"/>
  <c r="D15" i="3"/>
  <c r="D13" i="3"/>
  <c r="D11" i="3"/>
  <c r="D9" i="3"/>
  <c r="D7" i="3"/>
  <c r="G13" i="3"/>
  <c r="G5" i="3"/>
  <c r="I8" i="3"/>
  <c r="C15" i="3"/>
  <c r="C13" i="3"/>
  <c r="C11" i="3"/>
  <c r="C7" i="3"/>
  <c r="G12" i="3"/>
  <c r="C5" i="3"/>
  <c r="F14" i="3"/>
  <c r="F12" i="3"/>
  <c r="F10" i="3"/>
  <c r="F8" i="3"/>
  <c r="F6" i="3"/>
  <c r="I14" i="3"/>
  <c r="I6" i="3"/>
  <c r="F5" i="3"/>
  <c r="E10" i="3"/>
  <c r="P2" i="4"/>
  <c r="P3" i="4"/>
  <c r="P4" i="4"/>
</calcChain>
</file>

<file path=xl/sharedStrings.xml><?xml version="1.0" encoding="utf-8"?>
<sst xmlns="http://schemas.openxmlformats.org/spreadsheetml/2006/main" count="95" uniqueCount="62">
  <si>
    <t>Счет</t>
  </si>
  <si>
    <t>Товар</t>
  </si>
  <si>
    <t>Контакт</t>
  </si>
  <si>
    <t>Орг-я</t>
  </si>
  <si>
    <t>ИНН</t>
  </si>
  <si>
    <t>Почта</t>
  </si>
  <si>
    <t>Телефон</t>
  </si>
  <si>
    <t>Комментарии</t>
  </si>
  <si>
    <t>1</t>
  </si>
  <si>
    <t>Город</t>
  </si>
  <si>
    <t>Ист.</t>
  </si>
  <si>
    <t>Дата</t>
  </si>
  <si>
    <t>москва</t>
  </si>
  <si>
    <t>и</t>
  </si>
  <si>
    <t>1071                 1114</t>
  </si>
  <si>
    <t>ashport@ecp.ru</t>
  </si>
  <si>
    <t>красноярск</t>
  </si>
  <si>
    <t>п</t>
  </si>
  <si>
    <t>Наталья</t>
  </si>
  <si>
    <t>ставраполь</t>
  </si>
  <si>
    <t>к</t>
  </si>
  <si>
    <t>доставить</t>
  </si>
  <si>
    <t>ООО "Лидер"</t>
  </si>
  <si>
    <t>snabsan.ru</t>
  </si>
  <si>
    <t>8 (499) 391 81 19</t>
  </si>
  <si>
    <t>№</t>
  </si>
  <si>
    <t>Адрес доставки</t>
  </si>
  <si>
    <t>БЕЗНАЛИЧНЫЙ</t>
  </si>
  <si>
    <t>КАРТА</t>
  </si>
  <si>
    <t>НАЛИЧНЫЕ</t>
  </si>
  <si>
    <t>Доход</t>
  </si>
  <si>
    <t>Расход</t>
  </si>
  <si>
    <t>Сумма</t>
  </si>
  <si>
    <t>Источник</t>
  </si>
  <si>
    <t>ПП</t>
  </si>
  <si>
    <t>Профит</t>
  </si>
  <si>
    <t>дата</t>
  </si>
  <si>
    <t>info@moy.ru</t>
  </si>
  <si>
    <t>арбуз х 39</t>
  </si>
  <si>
    <t>ящик х 10</t>
  </si>
  <si>
    <t>банка х 34</t>
  </si>
  <si>
    <t>"РОСАТОМ"</t>
  </si>
  <si>
    <t>Алексей</t>
  </si>
  <si>
    <t xml:space="preserve">Евгений </t>
  </si>
  <si>
    <t>ООО «Мго»</t>
  </si>
  <si>
    <t>502545983</t>
  </si>
  <si>
    <t>8 (495) 000 00 00</t>
  </si>
  <si>
    <t>6000002@mail.ru</t>
  </si>
  <si>
    <t>оплата</t>
  </si>
  <si>
    <t>закупка</t>
  </si>
  <si>
    <t>Прибыль</t>
  </si>
  <si>
    <t>соленые огурцы х 3</t>
  </si>
  <si>
    <t>Петя</t>
  </si>
  <si>
    <t>ООО "Радость"</t>
  </si>
  <si>
    <t>zhena@zhizni.net</t>
  </si>
  <si>
    <t>Крыжопль</t>
  </si>
  <si>
    <t>водка х 3</t>
  </si>
  <si>
    <t>Вася</t>
  </si>
  <si>
    <t>ООО "Бухать"</t>
  </si>
  <si>
    <t>pey@bolshe.da</t>
  </si>
  <si>
    <t>Петропавловск-Камчатский</t>
  </si>
  <si>
    <t>не доставить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</si>
</sst>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7"/>
      <color theme="0"/>
      <name val="Arial Narrow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28"/>
      <color theme="1"/>
      <name val="Bernard MT Condensed"/>
      <family val="1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CC66"/>
        <bgColor rgb="FF00CC6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4" tint="0.39997558519241921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theme="8"/>
      </bottom>
      <diagonal/>
    </border>
    <border>
      <left style="thin">
        <color indexed="64"/>
      </left>
      <right style="thin">
        <color indexed="64"/>
      </right>
      <top/>
      <bottom style="medium">
        <color theme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2" fillId="0" borderId="0" xfId="0" applyFont="1"/>
    <xf numFmtId="0" fontId="17" fillId="6" borderId="18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5" xfId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27" xfId="0" applyFont="1" applyFill="1" applyBorder="1"/>
    <xf numFmtId="3" fontId="25" fillId="0" borderId="28" xfId="0" applyNumberFormat="1" applyFont="1" applyFill="1" applyBorder="1"/>
    <xf numFmtId="0" fontId="24" fillId="0" borderId="28" xfId="0" applyFont="1" applyFill="1" applyBorder="1"/>
    <xf numFmtId="49" fontId="24" fillId="0" borderId="29" xfId="0" applyNumberFormat="1" applyFont="1" applyFill="1" applyBorder="1" applyAlignment="1">
      <alignment horizontal="center" vertical="center"/>
    </xf>
    <xf numFmtId="164" fontId="2" fillId="2" borderId="30" xfId="1" applyNumberFormat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3" fontId="25" fillId="0" borderId="31" xfId="0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4" fillId="0" borderId="35" xfId="0" applyFont="1" applyFill="1" applyBorder="1"/>
    <xf numFmtId="0" fontId="24" fillId="0" borderId="36" xfId="0" applyFont="1" applyFill="1" applyBorder="1"/>
    <xf numFmtId="3" fontId="24" fillId="0" borderId="7" xfId="0" applyNumberFormat="1" applyFont="1" applyFill="1" applyBorder="1"/>
    <xf numFmtId="0" fontId="24" fillId="0" borderId="7" xfId="0" applyFont="1" applyFill="1" applyBorder="1"/>
    <xf numFmtId="49" fontId="24" fillId="0" borderId="8" xfId="0" applyNumberFormat="1" applyFont="1" applyFill="1" applyBorder="1" applyAlignment="1">
      <alignment horizontal="center" vertical="center"/>
    </xf>
    <xf numFmtId="164" fontId="2" fillId="2" borderId="37" xfId="1" applyNumberFormat="1" applyBorder="1" applyAlignment="1">
      <alignment horizontal="center" vertical="center"/>
    </xf>
    <xf numFmtId="0" fontId="24" fillId="0" borderId="38" xfId="0" applyFont="1" applyFill="1" applyBorder="1"/>
    <xf numFmtId="3" fontId="24" fillId="0" borderId="39" xfId="0" applyNumberFormat="1" applyFont="1" applyFill="1" applyBorder="1"/>
    <xf numFmtId="0" fontId="24" fillId="0" borderId="39" xfId="0" applyFont="1" applyFill="1" applyBorder="1"/>
    <xf numFmtId="0" fontId="24" fillId="0" borderId="40" xfId="0" applyFont="1" applyFill="1" applyBorder="1"/>
    <xf numFmtId="3" fontId="25" fillId="0" borderId="21" xfId="0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4" fillId="0" borderId="26" xfId="0" applyFont="1" applyFill="1" applyBorder="1"/>
    <xf numFmtId="0" fontId="24" fillId="0" borderId="24" xfId="0" applyFont="1" applyFill="1" applyBorder="1"/>
    <xf numFmtId="0" fontId="24" fillId="0" borderId="7" xfId="0" applyFont="1" applyFill="1" applyBorder="1" applyAlignment="1">
      <alignment horizontal="center" vertical="center"/>
    </xf>
    <xf numFmtId="3" fontId="25" fillId="0" borderId="7" xfId="0" applyNumberFormat="1" applyFont="1" applyFill="1" applyBorder="1"/>
    <xf numFmtId="0" fontId="25" fillId="0" borderId="7" xfId="0" applyFont="1" applyFill="1" applyBorder="1"/>
    <xf numFmtId="0" fontId="24" fillId="0" borderId="11" xfId="0" applyFont="1" applyFill="1" applyBorder="1"/>
    <xf numFmtId="0" fontId="24" fillId="0" borderId="8" xfId="0" applyFont="1" applyFill="1" applyBorder="1"/>
    <xf numFmtId="3" fontId="25" fillId="0" borderId="41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4" fillId="0" borderId="43" xfId="0" applyFont="1" applyFill="1" applyBorder="1"/>
    <xf numFmtId="3" fontId="25" fillId="0" borderId="44" xfId="0" applyNumberFormat="1" applyFont="1" applyFill="1" applyBorder="1" applyAlignment="1">
      <alignment horizontal="center" vertical="center"/>
    </xf>
    <xf numFmtId="0" fontId="24" fillId="0" borderId="45" xfId="0" applyFont="1" applyFill="1" applyBorder="1"/>
    <xf numFmtId="3" fontId="13" fillId="0" borderId="7" xfId="0" applyNumberFormat="1" applyFont="1" applyFill="1" applyBorder="1"/>
    <xf numFmtId="0" fontId="13" fillId="0" borderId="7" xfId="0" applyFont="1" applyFill="1" applyBorder="1"/>
    <xf numFmtId="49" fontId="1" fillId="0" borderId="8" xfId="0" applyNumberFormat="1" applyFont="1" applyFill="1" applyBorder="1" applyAlignment="1">
      <alignment horizontal="center" vertical="center"/>
    </xf>
    <xf numFmtId="0" fontId="24" fillId="0" borderId="46" xfId="0" applyFont="1" applyFill="1" applyBorder="1"/>
    <xf numFmtId="16" fontId="24" fillId="0" borderId="7" xfId="0" applyNumberFormat="1" applyFont="1" applyFill="1" applyBorder="1"/>
    <xf numFmtId="0" fontId="1" fillId="0" borderId="0" xfId="0" applyFont="1" applyFill="1"/>
    <xf numFmtId="49" fontId="24" fillId="0" borderId="40" xfId="0" applyNumberFormat="1" applyFont="1" applyFill="1" applyBorder="1" applyAlignment="1">
      <alignment horizontal="center" vertical="center"/>
    </xf>
    <xf numFmtId="0" fontId="24" fillId="0" borderId="47" xfId="0" applyFont="1" applyFill="1" applyBorder="1"/>
    <xf numFmtId="0" fontId="24" fillId="0" borderId="48" xfId="0" applyFont="1" applyFill="1" applyBorder="1"/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" fontId="3" fillId="4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7" xfId="0" applyFont="1" applyFill="1" applyBorder="1" applyAlignment="1">
      <alignment horizontal="center" vertical="center" wrapText="1"/>
    </xf>
    <xf numFmtId="16" fontId="14" fillId="0" borderId="7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18" fillId="6" borderId="0" xfId="2" applyFont="1" applyFill="1" applyAlignment="1">
      <alignment horizontal="right"/>
    </xf>
    <xf numFmtId="0" fontId="18" fillId="6" borderId="0" xfId="0" applyFont="1" applyFill="1" applyAlignment="1">
      <alignment horizontal="right"/>
    </xf>
    <xf numFmtId="0" fontId="17" fillId="6" borderId="1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5" fillId="0" borderId="0" xfId="2"/>
  </cellXfs>
  <cellStyles count="3">
    <cellStyle name="Good" xfId="1" builtinId="26"/>
    <cellStyle name="Hyperlink" xfId="2" builtinId="8"/>
    <cellStyle name="Normal" xfId="0" builtinId="0"/>
  </cellStyles>
  <dxfs count="22"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rgb="FF00CC66"/>
          <bgColor rgb="FF00CC6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P4" totalsRowShown="0" headerRowDxfId="21" tableBorderDxfId="20">
  <autoFilter ref="A1:P4"/>
  <tableColumns count="16">
    <tableColumn id="1" name="Счет"/>
    <tableColumn id="2" name="Товар"/>
    <tableColumn id="3" name="Контакт"/>
    <tableColumn id="4" name="Орг-я"/>
    <tableColumn id="5" name="ИНН"/>
    <tableColumn id="6" name="Почта"/>
    <tableColumn id="7" name="Телефон"/>
    <tableColumn id="8" name="Комментарии" dataDxfId="19"/>
    <tableColumn id="9" name="1" dataDxfId="18"/>
    <tableColumn id="10" name="Город" dataDxfId="17"/>
    <tableColumn id="11" name="Ист."/>
    <tableColumn id="12" name="Дата"/>
    <tableColumn id="13" name="оплата" dataDxfId="16"/>
    <tableColumn id="14" name="ПП" dataDxfId="15"/>
    <tableColumn id="15" name="закупка" dataDxfId="14"/>
    <tableColumn id="16" name="Прибыль" dataDxfId="13">
      <calculatedColumnFormula>Таблица1[[#This Row],[оплата]]-Таблица1[[#This Row],[закупка]]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4:I15" totalsRowShown="0" headerRowDxfId="12" dataDxfId="10" headerRowBorderDxfId="11" tableBorderDxfId="9">
  <autoFilter ref="A4:I15"/>
  <tableColumns count="9">
    <tableColumn id="1" name="№" dataDxfId="8"/>
    <tableColumn id="2" name="Счет" dataDxfId="3">
      <calculatedColumnFormula>IFERROR(INDEX(Клиенты!$A$1:$A$600,SUMPRODUCT(SMALL((Клиенты!$I$2:$I$600="доставить")*(ROW(Клиенты!$I$2:$I$600)),COUNTIF(Клиенты!$I$2:$I$600,"&lt;&gt;доставить")+ROW()-ROW($4:$4))),0),"")</calculatedColumnFormula>
    </tableColumn>
    <tableColumn id="3" name="Товар" dataDxfId="2">
      <calculatedColumnFormula>IFERROR(VLOOKUP($B5,Клиенты!$A$2:$E$600,COLUMN()-COLUMN($A:$A),FALSE),"")</calculatedColumnFormula>
    </tableColumn>
    <tableColumn id="4" name="Контакт" dataDxfId="7">
      <calculatedColumnFormula>IFERROR(VLOOKUP($B5,Клиенты!$A$2:$E$600,COLUMN()-COLUMN($A:$A),FALSE),"")</calculatedColumnFormula>
    </tableColumn>
    <tableColumn id="5" name="Орг-я" dataDxfId="6">
      <calculatedColumnFormula>IFERROR(VLOOKUP($B5,Клиенты!$A$2:$E$600,COLUMN()-COLUMN($A:$A),FALSE),"")</calculatedColumnFormula>
    </tableColumn>
    <tableColumn id="6" name="ИНН" dataDxfId="5">
      <calculatedColumnFormula>IFERROR(VLOOKUP($B5,Клиенты!$A$2:$E$600,COLUMN()-COLUMN($A:$A),FALSE),"")</calculatedColumnFormula>
    </tableColumn>
    <tableColumn id="7" name="Телефон" dataDxfId="1">
      <calculatedColumnFormula>IFERROR(VLOOKUP($B5,Клиенты!$A$2:$G$600,COLUMN()-COLUMN($A:$A)+1,FALSE),"")</calculatedColumnFormula>
    </tableColumn>
    <tableColumn id="8" name="Адрес доставки" dataDxfId="4"/>
    <tableColumn id="9" name="Город" dataDxfId="0">
      <calculatedColumnFormula>IFERROR(VLOOKUP($B5,Клиенты!$A$2:$J$600,COLUMN()-COLUMN($A:$A)+2,FALSE),"")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y@bolshe.da" TargetMode="External"/><Relationship Id="rId2" Type="http://schemas.openxmlformats.org/officeDocument/2006/relationships/hyperlink" Target="mailto:zhena@zhizni.net" TargetMode="External"/><Relationship Id="rId1" Type="http://schemas.openxmlformats.org/officeDocument/2006/relationships/hyperlink" Target="mailto:73opm@knaapo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info@top-eko.ru,%208%20(495)%20223%2010%2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"/>
  <sheetViews>
    <sheetView tabSelected="1" zoomScale="75" zoomScaleNormal="75" workbookViewId="0"/>
  </sheetViews>
  <sheetFormatPr defaultRowHeight="15" x14ac:dyDescent="0.25"/>
  <cols>
    <col min="1" max="1" width="7.28515625" customWidth="1"/>
    <col min="2" max="2" width="30.140625" customWidth="1"/>
    <col min="3" max="3" width="13.7109375" customWidth="1"/>
    <col min="4" max="4" width="15" customWidth="1"/>
    <col min="5" max="5" width="8.140625" customWidth="1"/>
    <col min="6" max="6" width="16.7109375" customWidth="1"/>
    <col min="7" max="7" width="16.42578125" customWidth="1"/>
    <col min="8" max="8" width="15.42578125" customWidth="1"/>
    <col min="9" max="9" width="11.5703125" customWidth="1"/>
    <col min="11" max="11" width="6.7109375" customWidth="1"/>
    <col min="12" max="12" width="7.7109375" customWidth="1"/>
    <col min="16" max="16" width="11.140625" customWidth="1"/>
    <col min="17" max="17" width="3.85546875" customWidth="1"/>
  </cols>
  <sheetData>
    <row r="1" spans="1:16" ht="16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5" t="s">
        <v>48</v>
      </c>
      <c r="N1" s="95" t="s">
        <v>34</v>
      </c>
      <c r="O1" s="95" t="s">
        <v>49</v>
      </c>
      <c r="P1" s="95" t="s">
        <v>50</v>
      </c>
    </row>
    <row r="2" spans="1:16" x14ac:dyDescent="0.25">
      <c r="A2" s="9">
        <v>1079</v>
      </c>
      <c r="B2" s="10" t="s">
        <v>38</v>
      </c>
      <c r="C2" s="11" t="s">
        <v>43</v>
      </c>
      <c r="D2" s="12" t="s">
        <v>44</v>
      </c>
      <c r="E2" s="13" t="s">
        <v>45</v>
      </c>
      <c r="F2" t="s">
        <v>37</v>
      </c>
      <c r="G2" s="14" t="s">
        <v>46</v>
      </c>
      <c r="H2" s="15"/>
      <c r="I2" s="101" t="s">
        <v>21</v>
      </c>
      <c r="J2" s="16" t="s">
        <v>12</v>
      </c>
      <c r="K2" s="17" t="s">
        <v>13</v>
      </c>
      <c r="L2" s="97">
        <v>42927</v>
      </c>
      <c r="M2" s="100">
        <v>20000</v>
      </c>
      <c r="N2" s="100">
        <v>22</v>
      </c>
      <c r="O2" s="100">
        <v>15000</v>
      </c>
      <c r="P2" s="100">
        <f>Таблица1[[#This Row],[оплата]]-Таблица1[[#This Row],[закупка]]</f>
        <v>5000</v>
      </c>
    </row>
    <row r="3" spans="1:16" ht="30" x14ac:dyDescent="0.25">
      <c r="A3" s="18" t="s">
        <v>14</v>
      </c>
      <c r="B3" s="19" t="s">
        <v>39</v>
      </c>
      <c r="C3" s="19" t="s">
        <v>42</v>
      </c>
      <c r="D3" s="20" t="s">
        <v>41</v>
      </c>
      <c r="E3" s="21"/>
      <c r="F3" s="22" t="s">
        <v>15</v>
      </c>
      <c r="G3" s="18"/>
      <c r="H3" s="19"/>
      <c r="I3" s="102">
        <v>42928</v>
      </c>
      <c r="J3" s="23" t="s">
        <v>16</v>
      </c>
      <c r="K3" s="24" t="s">
        <v>17</v>
      </c>
      <c r="L3" s="98">
        <v>23</v>
      </c>
      <c r="M3" s="100"/>
      <c r="N3" s="100"/>
      <c r="O3" s="100"/>
      <c r="P3" s="100">
        <f>Таблица1[[#This Row],[оплата]]-Таблица1[[#This Row],[закупка]]</f>
        <v>0</v>
      </c>
    </row>
    <row r="4" spans="1:16" x14ac:dyDescent="0.25">
      <c r="A4" s="25">
        <v>500</v>
      </c>
      <c r="B4" s="26" t="s">
        <v>40</v>
      </c>
      <c r="C4" s="26" t="s">
        <v>18</v>
      </c>
      <c r="D4" s="27"/>
      <c r="E4" s="28"/>
      <c r="F4" t="s">
        <v>47</v>
      </c>
      <c r="G4" s="29">
        <v>2222222222</v>
      </c>
      <c r="H4" s="26"/>
      <c r="I4" s="103" t="s">
        <v>21</v>
      </c>
      <c r="J4" s="30" t="s">
        <v>19</v>
      </c>
      <c r="K4" s="31" t="s">
        <v>20</v>
      </c>
      <c r="L4" s="99">
        <v>4</v>
      </c>
      <c r="M4" s="100"/>
      <c r="N4" s="100"/>
      <c r="O4" s="100"/>
      <c r="P4" s="100">
        <f>Таблица1[[#This Row],[оплата]]-Таблица1[[#This Row],[закупка]]</f>
        <v>0</v>
      </c>
    </row>
    <row r="14" spans="1:16" x14ac:dyDescent="0.25">
      <c r="A14">
        <v>555</v>
      </c>
      <c r="B14" t="s">
        <v>51</v>
      </c>
      <c r="C14" t="s">
        <v>52</v>
      </c>
      <c r="D14" t="s">
        <v>53</v>
      </c>
      <c r="E14">
        <v>12345</v>
      </c>
      <c r="F14" s="119" t="s">
        <v>54</v>
      </c>
      <c r="G14">
        <v>102</v>
      </c>
      <c r="I14" t="s">
        <v>21</v>
      </c>
      <c r="J14" t="s">
        <v>55</v>
      </c>
    </row>
    <row r="18" spans="1:10" x14ac:dyDescent="0.25">
      <c r="A18">
        <v>333</v>
      </c>
      <c r="B18" t="s">
        <v>56</v>
      </c>
      <c r="C18" t="s">
        <v>57</v>
      </c>
      <c r="D18" t="s">
        <v>58</v>
      </c>
      <c r="E18">
        <v>54321</v>
      </c>
      <c r="F18" s="119" t="s">
        <v>59</v>
      </c>
      <c r="G18">
        <v>103</v>
      </c>
      <c r="I18" t="s">
        <v>61</v>
      </c>
      <c r="J18" t="s">
        <v>60</v>
      </c>
    </row>
  </sheetData>
  <hyperlinks>
    <hyperlink ref="I1" r:id="rId1"/>
    <hyperlink ref="F14" r:id="rId2"/>
    <hyperlink ref="F18" r:id="rId3"/>
  </hyperlinks>
  <pageMargins left="0.7" right="0.7" top="0.75" bottom="0.75" header="0.3" footer="0.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6"/>
  <sheetViews>
    <sheetView zoomScale="75" zoomScaleNormal="75" workbookViewId="0">
      <selection sqref="A1:G3"/>
    </sheetView>
  </sheetViews>
  <sheetFormatPr defaultRowHeight="15" x14ac:dyDescent="0.25"/>
  <cols>
    <col min="1" max="1" width="4.5703125" customWidth="1"/>
    <col min="3" max="3" width="27.7109375" customWidth="1"/>
    <col min="4" max="4" width="20.42578125" customWidth="1"/>
    <col min="5" max="5" width="21.140625" customWidth="1"/>
    <col min="6" max="6" width="17.5703125" customWidth="1"/>
    <col min="7" max="7" width="15.7109375" customWidth="1"/>
    <col min="8" max="8" width="25.5703125" customWidth="1"/>
    <col min="9" max="9" width="15.42578125" customWidth="1"/>
  </cols>
  <sheetData>
    <row r="1" spans="1:9" ht="15.75" x14ac:dyDescent="0.25">
      <c r="A1" s="108"/>
      <c r="B1" s="108"/>
      <c r="C1" s="108"/>
      <c r="D1" s="108"/>
      <c r="E1" s="108"/>
      <c r="F1" s="108"/>
      <c r="G1" s="108"/>
      <c r="H1" s="109" t="s">
        <v>22</v>
      </c>
      <c r="I1" s="109"/>
    </row>
    <row r="2" spans="1:9" x14ac:dyDescent="0.25">
      <c r="A2" s="108"/>
      <c r="B2" s="108"/>
      <c r="C2" s="108"/>
      <c r="D2" s="108"/>
      <c r="E2" s="108"/>
      <c r="F2" s="108"/>
      <c r="G2" s="108"/>
      <c r="H2" s="110" t="s">
        <v>23</v>
      </c>
      <c r="I2" s="110"/>
    </row>
    <row r="3" spans="1:9" x14ac:dyDescent="0.25">
      <c r="A3" s="108"/>
      <c r="B3" s="108"/>
      <c r="C3" s="108"/>
      <c r="D3" s="108"/>
      <c r="E3" s="108"/>
      <c r="F3" s="108"/>
      <c r="G3" s="108"/>
      <c r="H3" s="111" t="s">
        <v>24</v>
      </c>
      <c r="I3" s="112"/>
    </row>
    <row r="4" spans="1:9" ht="18.75" thickBot="1" x14ac:dyDescent="0.3">
      <c r="A4" s="32" t="s">
        <v>25</v>
      </c>
      <c r="B4" s="1" t="s">
        <v>0</v>
      </c>
      <c r="C4" s="2" t="s">
        <v>1</v>
      </c>
      <c r="D4" s="2" t="s">
        <v>2</v>
      </c>
      <c r="E4" s="2" t="s">
        <v>3</v>
      </c>
      <c r="F4" s="3" t="s">
        <v>4</v>
      </c>
      <c r="G4" s="2" t="s">
        <v>6</v>
      </c>
      <c r="H4" s="33" t="s">
        <v>26</v>
      </c>
      <c r="I4" s="6" t="s">
        <v>9</v>
      </c>
    </row>
    <row r="5" spans="1:9" x14ac:dyDescent="0.25">
      <c r="A5" s="34"/>
      <c r="B5" s="104">
        <f>IFERROR(INDEX(Клиенты!$A$1:$A$600,SUMPRODUCT(SMALL((Клиенты!$I$2:$I$600="доставить")*(ROW(Клиенты!$I$2:$I$600)),COUNTIF(Клиенты!$I$2:$I$600,"&lt;&gt;доставить")+ROW()-ROW($4:$4))),0),"")</f>
        <v>1079</v>
      </c>
      <c r="C5" s="107" t="str">
        <f>IFERROR(VLOOKUP($B5,Клиенты!$A$2:$E$600,COLUMN()-COLUMN($A:$A),FALSE),"")</f>
        <v>арбуз х 39</v>
      </c>
      <c r="D5" s="107" t="str">
        <f>IFERROR(VLOOKUP($B5,Клиенты!$A$2:$E$600,COLUMN()-COLUMN($A:$A),FALSE),"")</f>
        <v xml:space="preserve">Евгений </v>
      </c>
      <c r="E5" s="107" t="str">
        <f>IFERROR(VLOOKUP($B5,Клиенты!$A$2:$E$600,COLUMN()-COLUMN($A:$A),FALSE),"")</f>
        <v>ООО «Мго»</v>
      </c>
      <c r="F5" s="107" t="str">
        <f>IFERROR(VLOOKUP($B5,Клиенты!$A$2:$E$600,COLUMN()-COLUMN($A:$A),FALSE),"")</f>
        <v>502545983</v>
      </c>
      <c r="G5" s="107" t="str">
        <f>IFERROR(VLOOKUP($B5,Клиенты!$A$2:$G$600,COLUMN()-COLUMN($A:$A)+1,FALSE),"")</f>
        <v>8 (495) 000 00 00</v>
      </c>
      <c r="H5" s="107"/>
      <c r="I5" s="107" t="str">
        <f>IFERROR(VLOOKUP($B5,Клиенты!$A$2:$J$600,COLUMN()-COLUMN($A:$A)+2,FALSE),"")</f>
        <v>москва</v>
      </c>
    </row>
    <row r="6" spans="1:9" x14ac:dyDescent="0.25">
      <c r="A6" s="35"/>
      <c r="B6" s="105">
        <f>IFERROR(INDEX(Клиенты!$A$1:$A$600,SUMPRODUCT(SMALL((Клиенты!$I$2:$I$600="доставить")*(ROW(Клиенты!$I$2:$I$600)),COUNTIF(Клиенты!$I$2:$I$600,"&lt;&gt;доставить")+ROW()-ROW($4:$4))),0),"")</f>
        <v>500</v>
      </c>
      <c r="C6" s="107" t="str">
        <f>IFERROR(VLOOKUP($B6,Клиенты!$A$2:$E$600,COLUMN()-COLUMN($A:$A),FALSE),"")</f>
        <v>банка х 34</v>
      </c>
      <c r="D6" s="107" t="str">
        <f>IFERROR(VLOOKUP($B6,Клиенты!$A$2:$E$600,COLUMN()-COLUMN($A:$A),FALSE),"")</f>
        <v>Наталья</v>
      </c>
      <c r="E6" s="107">
        <f>IFERROR(VLOOKUP($B6,Клиенты!$A$2:$E$600,COLUMN()-COLUMN($A:$A),FALSE),"")</f>
        <v>0</v>
      </c>
      <c r="F6" s="107">
        <f>IFERROR(VLOOKUP($B6,Клиенты!$A$2:$E$600,COLUMN()-COLUMN($A:$A),FALSE),"")</f>
        <v>0</v>
      </c>
      <c r="G6" s="107">
        <f>IFERROR(VLOOKUP($B6,Клиенты!$A$2:$G$600,COLUMN()-COLUMN($A:$A)+1,FALSE),"")</f>
        <v>2222222222</v>
      </c>
      <c r="H6" s="107"/>
      <c r="I6" s="107" t="str">
        <f>IFERROR(VLOOKUP($B6,Клиенты!$A$2:$J$600,COLUMN()-COLUMN($A:$A)+2,FALSE),"")</f>
        <v>ставраполь</v>
      </c>
    </row>
    <row r="7" spans="1:9" x14ac:dyDescent="0.25">
      <c r="A7" s="36"/>
      <c r="B7" s="106">
        <f>IFERROR(INDEX(Клиенты!$A$1:$A$600,SUMPRODUCT(SMALL((Клиенты!$I$2:$I$600="доставить")*(ROW(Клиенты!$I$2:$I$600)),COUNTIF(Клиенты!$I$2:$I$600,"&lt;&gt;доставить")+ROW()-ROW($4:$4))),0),"")</f>
        <v>555</v>
      </c>
      <c r="C7" s="107" t="str">
        <f>IFERROR(VLOOKUP($B7,Клиенты!$A$2:$E$600,COLUMN()-COLUMN($A:$A),FALSE),"")</f>
        <v>соленые огурцы х 3</v>
      </c>
      <c r="D7" s="107" t="str">
        <f>IFERROR(VLOOKUP($B7,Клиенты!$A$2:$E$600,COLUMN()-COLUMN($A:$A),FALSE),"")</f>
        <v>Петя</v>
      </c>
      <c r="E7" s="107" t="str">
        <f>IFERROR(VLOOKUP($B7,Клиенты!$A$2:$E$600,COLUMN()-COLUMN($A:$A),FALSE),"")</f>
        <v>ООО "Радость"</v>
      </c>
      <c r="F7" s="107">
        <f>IFERROR(VLOOKUP($B7,Клиенты!$A$2:$E$600,COLUMN()-COLUMN($A:$A),FALSE),"")</f>
        <v>12345</v>
      </c>
      <c r="G7" s="107">
        <f>IFERROR(VLOOKUP($B7,Клиенты!$A$2:$G$600,COLUMN()-COLUMN($A:$A)+1,FALSE),"")</f>
        <v>102</v>
      </c>
      <c r="H7" s="107"/>
      <c r="I7" s="107" t="str">
        <f>IFERROR(VLOOKUP($B7,Клиенты!$A$2:$J$600,COLUMN()-COLUMN($A:$A)+2,FALSE),"")</f>
        <v>Крыжопль</v>
      </c>
    </row>
    <row r="8" spans="1:9" x14ac:dyDescent="0.25">
      <c r="A8" s="35"/>
      <c r="B8" s="105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8" s="107" t="str">
        <f>IFERROR(VLOOKUP($B8,Клиенты!$A$2:$E$600,COLUMN()-COLUMN($A:$A),FALSE),"")</f>
        <v/>
      </c>
      <c r="D8" s="107" t="str">
        <f>IFERROR(VLOOKUP($B8,Клиенты!$A$2:$E$600,COLUMN()-COLUMN($A:$A),FALSE),"")</f>
        <v/>
      </c>
      <c r="E8" s="107" t="str">
        <f>IFERROR(VLOOKUP($B8,Клиенты!$A$2:$E$600,COLUMN()-COLUMN($A:$A),FALSE),"")</f>
        <v/>
      </c>
      <c r="F8" s="107" t="str">
        <f>IFERROR(VLOOKUP($B8,Клиенты!$A$2:$E$600,COLUMN()-COLUMN($A:$A),FALSE),"")</f>
        <v/>
      </c>
      <c r="G8" s="107" t="str">
        <f>IFERROR(VLOOKUP($B8,Клиенты!$A$2:$G$600,COLUMN()-COLUMN($A:$A)+1,FALSE),"")</f>
        <v/>
      </c>
      <c r="H8" s="107"/>
      <c r="I8" s="107" t="str">
        <f>IFERROR(VLOOKUP($B8,Клиенты!$A$2:$J$600,COLUMN()-COLUMN($A:$A)+2,FALSE),"")</f>
        <v/>
      </c>
    </row>
    <row r="9" spans="1:9" x14ac:dyDescent="0.25">
      <c r="A9" s="36"/>
      <c r="B9" s="106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9" s="107" t="str">
        <f>IFERROR(VLOOKUP($B9,Клиенты!$A$2:$E$600,COLUMN()-COLUMN($A:$A),FALSE),"")</f>
        <v/>
      </c>
      <c r="D9" s="107" t="str">
        <f>IFERROR(VLOOKUP($B9,Клиенты!$A$2:$E$600,COLUMN()-COLUMN($A:$A),FALSE),"")</f>
        <v/>
      </c>
      <c r="E9" s="107" t="str">
        <f>IFERROR(VLOOKUP($B9,Клиенты!$A$2:$E$600,COLUMN()-COLUMN($A:$A),FALSE),"")</f>
        <v/>
      </c>
      <c r="F9" s="107" t="str">
        <f>IFERROR(VLOOKUP($B9,Клиенты!$A$2:$E$600,COLUMN()-COLUMN($A:$A),FALSE),"")</f>
        <v/>
      </c>
      <c r="G9" s="107" t="str">
        <f>IFERROR(VLOOKUP($B9,Клиенты!$A$2:$G$600,COLUMN()-COLUMN($A:$A)+1,FALSE),"")</f>
        <v/>
      </c>
      <c r="H9" s="107"/>
      <c r="I9" s="107" t="str">
        <f>IFERROR(VLOOKUP($B9,Клиенты!$A$2:$J$600,COLUMN()-COLUMN($A:$A)+2,FALSE),"")</f>
        <v/>
      </c>
    </row>
    <row r="10" spans="1:9" x14ac:dyDescent="0.25">
      <c r="A10" s="35"/>
      <c r="B10" s="105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0" s="107" t="str">
        <f>IFERROR(VLOOKUP($B10,Клиенты!$A$2:$E$600,COLUMN()-COLUMN($A:$A),FALSE),"")</f>
        <v/>
      </c>
      <c r="D10" s="107" t="str">
        <f>IFERROR(VLOOKUP($B10,Клиенты!$A$2:$E$600,COLUMN()-COLUMN($A:$A),FALSE),"")</f>
        <v/>
      </c>
      <c r="E10" s="107" t="str">
        <f>IFERROR(VLOOKUP($B10,Клиенты!$A$2:$E$600,COLUMN()-COLUMN($A:$A),FALSE),"")</f>
        <v/>
      </c>
      <c r="F10" s="107" t="str">
        <f>IFERROR(VLOOKUP($B10,Клиенты!$A$2:$E$600,COLUMN()-COLUMN($A:$A),FALSE),"")</f>
        <v/>
      </c>
      <c r="G10" s="107" t="str">
        <f>IFERROR(VLOOKUP($B10,Клиенты!$A$2:$G$600,COLUMN()-COLUMN($A:$A)+1,FALSE),"")</f>
        <v/>
      </c>
      <c r="H10" s="107"/>
      <c r="I10" s="107" t="str">
        <f>IFERROR(VLOOKUP($B10,Клиенты!$A$2:$J$600,COLUMN()-COLUMN($A:$A)+2,FALSE),"")</f>
        <v/>
      </c>
    </row>
    <row r="11" spans="1:9" x14ac:dyDescent="0.25">
      <c r="A11" s="36"/>
      <c r="B11" s="106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1" s="107" t="str">
        <f>IFERROR(VLOOKUP($B11,Клиенты!$A$2:$E$600,COLUMN()-COLUMN($A:$A),FALSE),"")</f>
        <v/>
      </c>
      <c r="D11" s="107" t="str">
        <f>IFERROR(VLOOKUP($B11,Клиенты!$A$2:$E$600,COLUMN()-COLUMN($A:$A),FALSE),"")</f>
        <v/>
      </c>
      <c r="E11" s="107" t="str">
        <f>IFERROR(VLOOKUP($B11,Клиенты!$A$2:$E$600,COLUMN()-COLUMN($A:$A),FALSE),"")</f>
        <v/>
      </c>
      <c r="F11" s="107" t="str">
        <f>IFERROR(VLOOKUP($B11,Клиенты!$A$2:$E$600,COLUMN()-COLUMN($A:$A),FALSE),"")</f>
        <v/>
      </c>
      <c r="G11" s="107" t="str">
        <f>IFERROR(VLOOKUP($B11,Клиенты!$A$2:$G$600,COLUMN()-COLUMN($A:$A)+1,FALSE),"")</f>
        <v/>
      </c>
      <c r="H11" s="107"/>
      <c r="I11" s="107" t="str">
        <f>IFERROR(VLOOKUP($B11,Клиенты!$A$2:$J$600,COLUMN()-COLUMN($A:$A)+2,FALSE),"")</f>
        <v/>
      </c>
    </row>
    <row r="12" spans="1:9" x14ac:dyDescent="0.25">
      <c r="A12" s="35"/>
      <c r="B12" s="105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2" s="107" t="str">
        <f>IFERROR(VLOOKUP($B12,Клиенты!$A$2:$E$600,COLUMN()-COLUMN($A:$A),FALSE),"")</f>
        <v/>
      </c>
      <c r="D12" s="107" t="str">
        <f>IFERROR(VLOOKUP($B12,Клиенты!$A$2:$E$600,COLUMN()-COLUMN($A:$A),FALSE),"")</f>
        <v/>
      </c>
      <c r="E12" s="107" t="str">
        <f>IFERROR(VLOOKUP($B12,Клиенты!$A$2:$E$600,COLUMN()-COLUMN($A:$A),FALSE),"")</f>
        <v/>
      </c>
      <c r="F12" s="107" t="str">
        <f>IFERROR(VLOOKUP($B12,Клиенты!$A$2:$E$600,COLUMN()-COLUMN($A:$A),FALSE),"")</f>
        <v/>
      </c>
      <c r="G12" s="107" t="str">
        <f>IFERROR(VLOOKUP($B12,Клиенты!$A$2:$G$600,COLUMN()-COLUMN($A:$A)+1,FALSE),"")</f>
        <v/>
      </c>
      <c r="H12" s="107"/>
      <c r="I12" s="107" t="str">
        <f>IFERROR(VLOOKUP($B12,Клиенты!$A$2:$J$600,COLUMN()-COLUMN($A:$A)+2,FALSE),"")</f>
        <v/>
      </c>
    </row>
    <row r="13" spans="1:9" x14ac:dyDescent="0.25">
      <c r="A13" s="36"/>
      <c r="B13" s="106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3" s="107" t="str">
        <f>IFERROR(VLOOKUP($B13,Клиенты!$A$2:$E$600,COLUMN()-COLUMN($A:$A),FALSE),"")</f>
        <v/>
      </c>
      <c r="D13" s="107" t="str">
        <f>IFERROR(VLOOKUP($B13,Клиенты!$A$2:$E$600,COLUMN()-COLUMN($A:$A),FALSE),"")</f>
        <v/>
      </c>
      <c r="E13" s="107" t="str">
        <f>IFERROR(VLOOKUP($B13,Клиенты!$A$2:$E$600,COLUMN()-COLUMN($A:$A),FALSE),"")</f>
        <v/>
      </c>
      <c r="F13" s="107" t="str">
        <f>IFERROR(VLOOKUP($B13,Клиенты!$A$2:$E$600,COLUMN()-COLUMN($A:$A),FALSE),"")</f>
        <v/>
      </c>
      <c r="G13" s="107" t="str">
        <f>IFERROR(VLOOKUP($B13,Клиенты!$A$2:$G$600,COLUMN()-COLUMN($A:$A)+1,FALSE),"")</f>
        <v/>
      </c>
      <c r="H13" s="107"/>
      <c r="I13" s="107" t="str">
        <f>IFERROR(VLOOKUP($B13,Клиенты!$A$2:$J$600,COLUMN()-COLUMN($A:$A)+2,FALSE),"")</f>
        <v/>
      </c>
    </row>
    <row r="14" spans="1:9" x14ac:dyDescent="0.25">
      <c r="A14" s="35"/>
      <c r="B14" s="105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4" s="107" t="str">
        <f>IFERROR(VLOOKUP($B14,Клиенты!$A$2:$E$600,COLUMN()-COLUMN($A:$A),FALSE),"")</f>
        <v/>
      </c>
      <c r="D14" s="107" t="str">
        <f>IFERROR(VLOOKUP($B14,Клиенты!$A$2:$E$600,COLUMN()-COLUMN($A:$A),FALSE),"")</f>
        <v/>
      </c>
      <c r="E14" s="107" t="str">
        <f>IFERROR(VLOOKUP($B14,Клиенты!$A$2:$E$600,COLUMN()-COLUMN($A:$A),FALSE),"")</f>
        <v/>
      </c>
      <c r="F14" s="107" t="str">
        <f>IFERROR(VLOOKUP($B14,Клиенты!$A$2:$E$600,COLUMN()-COLUMN($A:$A),FALSE),"")</f>
        <v/>
      </c>
      <c r="G14" s="107" t="str">
        <f>IFERROR(VLOOKUP($B14,Клиенты!$A$2:$G$600,COLUMN()-COLUMN($A:$A)+1,FALSE),"")</f>
        <v/>
      </c>
      <c r="H14" s="107"/>
      <c r="I14" s="107" t="str">
        <f>IFERROR(VLOOKUP($B14,Клиенты!$A$2:$J$600,COLUMN()-COLUMN($A:$A)+2,FALSE),"")</f>
        <v/>
      </c>
    </row>
    <row r="15" spans="1:9" x14ac:dyDescent="0.25">
      <c r="A15" s="36"/>
      <c r="B15" s="106" t="str">
        <f>IFERROR(INDEX(Клиенты!$A$1:$A$600,SUMPRODUCT(SMALL((Клиенты!$I$2:$I$600="доставить")*(ROW(Клиенты!$I$2:$I$600)),COUNTIF(Клиенты!$I$2:$I$600,"&lt;&gt;доставить")+ROW()-ROW($4:$4))),0),"")</f>
        <v/>
      </c>
      <c r="C15" s="107" t="str">
        <f>IFERROR(VLOOKUP($B15,Клиенты!$A$2:$E$600,COLUMN()-COLUMN($A:$A),FALSE),"")</f>
        <v/>
      </c>
      <c r="D15" s="107" t="str">
        <f>IFERROR(VLOOKUP($B15,Клиенты!$A$2:$E$600,COLUMN()-COLUMN($A:$A),FALSE),"")</f>
        <v/>
      </c>
      <c r="E15" s="107" t="str">
        <f>IFERROR(VLOOKUP($B15,Клиенты!$A$2:$E$600,COLUMN()-COLUMN($A:$A),FALSE),"")</f>
        <v/>
      </c>
      <c r="F15" s="107" t="str">
        <f>IFERROR(VLOOKUP($B15,Клиенты!$A$2:$E$600,COLUMN()-COLUMN($A:$A),FALSE),"")</f>
        <v/>
      </c>
      <c r="G15" s="107" t="str">
        <f>IFERROR(VLOOKUP($B15,Клиенты!$A$2:$G$600,COLUMN()-COLUMN($A:$A)+1,FALSE),"")</f>
        <v/>
      </c>
      <c r="H15" s="107"/>
      <c r="I15" s="107" t="str">
        <f>IFERROR(VLOOKUP($B15,Клиенты!$A$2:$J$600,COLUMN()-COLUMN($A:$A)+2,FALSE),"")</f>
        <v/>
      </c>
    </row>
    <row r="16" spans="1:9" x14ac:dyDescent="0.25">
      <c r="B16" s="37"/>
      <c r="E16" s="37"/>
      <c r="G16" s="37"/>
    </row>
  </sheetData>
  <mergeCells count="4">
    <mergeCell ref="A1:G3"/>
    <mergeCell ref="H1:I1"/>
    <mergeCell ref="H2:I2"/>
    <mergeCell ref="H3:I3"/>
  </mergeCells>
  <hyperlinks>
    <hyperlink ref="H3" r:id="rId1" display="info@top-eko.ru, 8 (495) 223 10 74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X12"/>
  <sheetViews>
    <sheetView workbookViewId="0"/>
  </sheetViews>
  <sheetFormatPr defaultRowHeight="15" x14ac:dyDescent="0.25"/>
  <sheetData>
    <row r="4" spans="1:24" ht="15.75" thickBot="1" x14ac:dyDescent="0.3"/>
    <row r="5" spans="1:24" ht="16.5" thickBot="1" x14ac:dyDescent="0.3">
      <c r="A5" s="113" t="s">
        <v>27</v>
      </c>
      <c r="B5" s="114"/>
      <c r="C5" s="114"/>
      <c r="D5" s="114"/>
      <c r="E5" s="114"/>
      <c r="F5" s="114"/>
      <c r="G5" s="114"/>
      <c r="H5" s="114"/>
      <c r="I5" s="114"/>
      <c r="J5" s="38"/>
      <c r="K5" s="115" t="s">
        <v>28</v>
      </c>
      <c r="L5" s="116"/>
      <c r="M5" s="116"/>
      <c r="N5" s="116"/>
      <c r="O5" s="116"/>
      <c r="P5" s="116"/>
      <c r="Q5" s="117"/>
      <c r="R5" s="115" t="s">
        <v>29</v>
      </c>
      <c r="S5" s="116"/>
      <c r="T5" s="116"/>
      <c r="U5" s="116"/>
      <c r="V5" s="116"/>
      <c r="W5" s="116"/>
      <c r="X5" s="117"/>
    </row>
    <row r="6" spans="1:24" ht="16.5" thickBot="1" x14ac:dyDescent="0.3">
      <c r="A6" s="113" t="s">
        <v>30</v>
      </c>
      <c r="B6" s="114"/>
      <c r="C6" s="114"/>
      <c r="D6" s="114"/>
      <c r="E6" s="118"/>
      <c r="F6" s="114" t="s">
        <v>31</v>
      </c>
      <c r="G6" s="114"/>
      <c r="H6" s="114"/>
      <c r="I6" s="114"/>
      <c r="J6" s="39"/>
      <c r="K6" s="115" t="s">
        <v>30</v>
      </c>
      <c r="L6" s="116"/>
      <c r="M6" s="116"/>
      <c r="N6" s="117"/>
      <c r="O6" s="116" t="s">
        <v>31</v>
      </c>
      <c r="P6" s="116"/>
      <c r="Q6" s="117"/>
      <c r="R6" s="115" t="s">
        <v>30</v>
      </c>
      <c r="S6" s="116"/>
      <c r="T6" s="116"/>
      <c r="U6" s="117"/>
      <c r="V6" s="115" t="s">
        <v>31</v>
      </c>
      <c r="W6" s="116"/>
      <c r="X6" s="117"/>
    </row>
    <row r="7" spans="1:24" ht="17.25" thickBot="1" x14ac:dyDescent="0.3">
      <c r="A7" s="1" t="s">
        <v>0</v>
      </c>
      <c r="B7" s="96" t="s">
        <v>48</v>
      </c>
      <c r="C7" s="2" t="s">
        <v>3</v>
      </c>
      <c r="D7" s="96" t="s">
        <v>34</v>
      </c>
      <c r="E7" s="42" t="s">
        <v>11</v>
      </c>
      <c r="F7" s="41" t="s">
        <v>0</v>
      </c>
      <c r="G7" s="96" t="s">
        <v>49</v>
      </c>
      <c r="H7" s="41" t="s">
        <v>33</v>
      </c>
      <c r="I7" s="43" t="s">
        <v>11</v>
      </c>
      <c r="J7" s="44" t="s">
        <v>35</v>
      </c>
      <c r="K7" s="42" t="s">
        <v>0</v>
      </c>
      <c r="L7" s="41" t="s">
        <v>32</v>
      </c>
      <c r="M7" s="41" t="s">
        <v>33</v>
      </c>
      <c r="N7" s="41" t="s">
        <v>11</v>
      </c>
      <c r="O7" s="41" t="s">
        <v>32</v>
      </c>
      <c r="P7" s="41" t="s">
        <v>33</v>
      </c>
      <c r="Q7" s="45" t="s">
        <v>36</v>
      </c>
      <c r="R7" s="40" t="s">
        <v>0</v>
      </c>
      <c r="S7" s="41" t="s">
        <v>32</v>
      </c>
      <c r="T7" s="41" t="s">
        <v>33</v>
      </c>
      <c r="U7" s="41" t="s">
        <v>11</v>
      </c>
      <c r="V7" s="41" t="s">
        <v>32</v>
      </c>
      <c r="W7" s="41" t="s">
        <v>33</v>
      </c>
      <c r="X7" s="45" t="s">
        <v>11</v>
      </c>
    </row>
    <row r="8" spans="1:24" ht="16.5" thickBot="1" x14ac:dyDescent="0.3">
      <c r="A8" s="46">
        <f>IFERROR(INDEX(Клиенты!$A$1:$A$600,SUMPRODUCT(SMALL((Клиенты!$I$2:$I$600="доставить")*(ROW(Клиенты!$I$2:$I$600)),COUNTIF(Клиенты!$I$2:$I$600,"&lt;&gt;доставить")+ROW()-ROW($7:$7))),0),"")</f>
        <v>1079</v>
      </c>
      <c r="B8" s="47">
        <f>IFERROR(VLOOKUP($A8,Клиенты!$A$2:$P$600,COLUMN()-COLUMN($A:$A)+12,FALSE),"")</f>
        <v>20000</v>
      </c>
      <c r="C8" s="47" t="str">
        <f>IFERROR(VLOOKUP($A8,Клиенты!$A$2:$P$600,COLUMN()-COLUMN($A:$A)+2,FALSE),"")</f>
        <v>ООО «Мго»</v>
      </c>
      <c r="D8" s="47">
        <f>IFERROR(VLOOKUP($A8,Клиенты!$A$2:$P$600,COLUMN()-COLUMN($A:$A)+11,FALSE),"")</f>
        <v>22</v>
      </c>
      <c r="E8" s="49"/>
      <c r="F8" s="50"/>
      <c r="G8" s="51"/>
      <c r="H8" s="52"/>
      <c r="I8" s="53"/>
      <c r="J8" s="54"/>
      <c r="K8" s="55"/>
      <c r="L8" s="47"/>
      <c r="M8" s="48"/>
      <c r="N8" s="56"/>
      <c r="O8" s="57"/>
      <c r="P8" s="58"/>
      <c r="Q8" s="59"/>
      <c r="R8" s="60"/>
      <c r="S8" s="47"/>
      <c r="T8" s="48"/>
      <c r="U8" s="49"/>
      <c r="V8" s="57"/>
      <c r="W8" s="61"/>
      <c r="X8" s="62"/>
    </row>
    <row r="9" spans="1:24" ht="16.5" thickBot="1" x14ac:dyDescent="0.3">
      <c r="A9" s="46">
        <f>IFERROR(INDEX(Клиенты!$A$1:$A$600,SUMPRODUCT(SMALL((Клиенты!$I$2:$I$600="доставить")*(ROW(Клиенты!$I$2:$I$600)),COUNTIF(Клиенты!$I$2:$I$600,"&lt;&gt;доставить")+ROW()-ROW($7:$7))),0),"")</f>
        <v>500</v>
      </c>
      <c r="B9" s="47">
        <f>IFERROR(VLOOKUP($A9,Клиенты!$A$2:$P$600,COLUMN()-COLUMN($A:$A)+12,FALSE),"")</f>
        <v>0</v>
      </c>
      <c r="C9" s="47">
        <f>IFERROR(VLOOKUP($A9,Клиенты!$A$2:$P$600,COLUMN()-COLUMN($A:$A)+2,FALSE),"")</f>
        <v>0</v>
      </c>
      <c r="D9" s="47">
        <f>IFERROR(VLOOKUP($A9,Клиенты!$A$2:$P$600,COLUMN()-COLUMN($A:$A)+11,FALSE),"")</f>
        <v>0</v>
      </c>
      <c r="E9" s="65"/>
      <c r="F9" s="65"/>
      <c r="G9" s="64"/>
      <c r="H9" s="65"/>
      <c r="I9" s="66"/>
      <c r="J9" s="67"/>
      <c r="K9" s="68"/>
      <c r="L9" s="69"/>
      <c r="M9" s="70"/>
      <c r="N9" s="71"/>
      <c r="O9" s="72"/>
      <c r="P9" s="73"/>
      <c r="Q9" s="74"/>
      <c r="R9" s="63"/>
      <c r="S9" s="64"/>
      <c r="T9" s="65"/>
      <c r="U9" s="65"/>
      <c r="V9" s="72"/>
      <c r="W9" s="73"/>
      <c r="X9" s="75"/>
    </row>
    <row r="10" spans="1:24" ht="16.5" thickBot="1" x14ac:dyDescent="0.3">
      <c r="A10" s="46">
        <f>IFERROR(INDEX(Клиенты!$A$1:$A$600,SUMPRODUCT(SMALL((Клиенты!$I$2:$I$600="доставить")*(ROW(Клиенты!$I$2:$I$600)),COUNTIF(Клиенты!$I$2:$I$600,"&lt;&gt;доставить")+ROW()-ROW($7:$7))),0),"")</f>
        <v>555</v>
      </c>
      <c r="B10" s="47">
        <f>IFERROR(VLOOKUP($A10,Клиенты!$A$2:$P$600,COLUMN()-COLUMN($A:$A)+12,FALSE),"")</f>
        <v>0</v>
      </c>
      <c r="C10" s="47" t="str">
        <f>IFERROR(VLOOKUP($A10,Клиенты!$A$2:$P$600,COLUMN()-COLUMN($A:$A)+2,FALSE),"")</f>
        <v>ООО "Радость"</v>
      </c>
      <c r="D10" s="47">
        <f>IFERROR(VLOOKUP($A10,Клиенты!$A$2:$P$600,COLUMN()-COLUMN($A:$A)+11,FALSE),"")</f>
        <v>0</v>
      </c>
      <c r="E10" s="65"/>
      <c r="F10" s="76"/>
      <c r="G10" s="77"/>
      <c r="H10" s="78"/>
      <c r="I10" s="66"/>
      <c r="J10" s="67"/>
      <c r="K10" s="79"/>
      <c r="L10" s="64"/>
      <c r="M10" s="65"/>
      <c r="N10" s="80"/>
      <c r="O10" s="81"/>
      <c r="P10" s="82"/>
      <c r="Q10" s="83"/>
      <c r="R10" s="63"/>
      <c r="S10" s="64"/>
      <c r="T10" s="65"/>
      <c r="U10" s="80"/>
      <c r="V10" s="84"/>
      <c r="W10" s="82"/>
      <c r="X10" s="85"/>
    </row>
    <row r="11" spans="1:24" ht="16.5" thickBot="1" x14ac:dyDescent="0.3">
      <c r="A11" s="46" t="str">
        <f>IFERROR(INDEX(Клиенты!$A$1:$A$600,SUMPRODUCT(SMALL((Клиенты!$I$2:$I$600="доставить")*(ROW(Клиенты!$I$2:$I$600)),COUNTIF(Клиенты!$I$2:$I$600,"&lt;&gt;доставить")+ROW()-ROW($7:$7))),0),"")</f>
        <v/>
      </c>
      <c r="B11" s="47" t="str">
        <f>IFERROR(VLOOKUP($A11,Клиенты!$A$2:$P$600,COLUMN()-COLUMN($A:$A)+12,FALSE),"")</f>
        <v/>
      </c>
      <c r="C11" s="47" t="str">
        <f>IFERROR(VLOOKUP($A11,Клиенты!$A$2:$P$600,COLUMN()-COLUMN($A:$A)+2,FALSE),"")</f>
        <v/>
      </c>
      <c r="D11" s="47" t="str">
        <f>IFERROR(VLOOKUP($A11,Клиенты!$A$2:$P$600,COLUMN()-COLUMN($A:$A)+11,FALSE),"")</f>
        <v/>
      </c>
      <c r="E11" s="80"/>
      <c r="F11" s="65"/>
      <c r="G11" s="86"/>
      <c r="H11" s="87"/>
      <c r="I11" s="88"/>
      <c r="J11" s="67"/>
      <c r="K11" s="79"/>
      <c r="L11" s="64"/>
      <c r="M11" s="65"/>
      <c r="N11" s="65"/>
      <c r="O11" s="69"/>
      <c r="P11" s="70"/>
      <c r="Q11" s="89"/>
      <c r="R11" s="63"/>
      <c r="S11" s="64"/>
      <c r="T11" s="65"/>
      <c r="U11" s="80"/>
      <c r="V11" s="72"/>
      <c r="W11" s="73"/>
      <c r="X11" s="75"/>
    </row>
    <row r="12" spans="1:24" ht="16.5" thickBot="1" x14ac:dyDescent="0.3">
      <c r="A12" s="46" t="str">
        <f>IFERROR(INDEX(Клиенты!$A$1:$A$600,SUMPRODUCT(SMALL((Клиенты!$I$2:$I$600="доставить")*(ROW(Клиенты!$I$2:$I$600)),COUNTIF(Клиенты!$I$2:$I$600,"&lt;&gt;доставить")+ROW()-ROW($7:$7))),0),"")</f>
        <v/>
      </c>
      <c r="B12" s="47" t="str">
        <f>IFERROR(VLOOKUP($A12,Клиенты!$A$2:$P$600,COLUMN()-COLUMN($A:$A)+12,FALSE),"")</f>
        <v/>
      </c>
      <c r="C12" s="47" t="str">
        <f>IFERROR(VLOOKUP($A12,Клиенты!$A$2:$P$600,COLUMN()-COLUMN($A:$A)+2,FALSE),"")</f>
        <v/>
      </c>
      <c r="D12" s="47" t="str">
        <f>IFERROR(VLOOKUP($A12,Клиенты!$A$2:$P$600,COLUMN()-COLUMN($A:$A)+11,FALSE),"")</f>
        <v/>
      </c>
      <c r="E12" s="90"/>
      <c r="F12" s="78"/>
      <c r="G12" s="64"/>
      <c r="H12" s="91"/>
      <c r="I12" s="92"/>
      <c r="J12" s="67"/>
      <c r="K12" s="79"/>
      <c r="L12" s="64"/>
      <c r="M12" s="65"/>
      <c r="N12" s="65"/>
      <c r="O12" s="64"/>
      <c r="P12" s="65"/>
      <c r="Q12" s="93"/>
      <c r="R12" s="63"/>
      <c r="S12" s="64"/>
      <c r="T12" s="65"/>
      <c r="U12" s="80"/>
      <c r="V12" s="81"/>
      <c r="W12" s="82"/>
      <c r="X12" s="94"/>
    </row>
  </sheetData>
  <mergeCells count="9">
    <mergeCell ref="A5:I5"/>
    <mergeCell ref="K5:Q5"/>
    <mergeCell ref="R5:X5"/>
    <mergeCell ref="A6:E6"/>
    <mergeCell ref="F6:I6"/>
    <mergeCell ref="K6:N6"/>
    <mergeCell ref="O6:Q6"/>
    <mergeCell ref="R6:U6"/>
    <mergeCell ref="V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Клиенты</vt:lpstr>
      <vt:lpstr>Доставка</vt:lpstr>
      <vt:lpstr>Доход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2017-08-15T18:34:19Z</dcterms:modified>
</cp:coreProperties>
</file>