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120" yWindow="2565" windowWidth="15120" windowHeight="5550" activeTab="2"/>
  </bookViews>
  <sheets>
    <sheet name="4 дн" sheetId="4" r:id="rId1"/>
    <sheet name="11" sheetId="5" r:id="rId2"/>
    <sheet name="18" sheetId="6" r:id="rId3"/>
    <sheet name="Лист1" sheetId="7" r:id="rId4"/>
  </sheets>
  <externalReferences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C25" i="6" l="1"/>
  <c r="F25" i="6"/>
  <c r="G25" i="6"/>
  <c r="H25" i="6" s="1"/>
  <c r="F26" i="6"/>
  <c r="G26" i="6"/>
  <c r="H26" i="6" s="1"/>
  <c r="C27" i="6"/>
  <c r="F27" i="6"/>
  <c r="G27" i="6"/>
  <c r="H27" i="6" s="1"/>
  <c r="F28" i="6"/>
  <c r="G28" i="6"/>
  <c r="H28" i="6" s="1"/>
  <c r="C29" i="6"/>
  <c r="F29" i="6"/>
  <c r="G29" i="6"/>
  <c r="H29" i="6" s="1"/>
  <c r="F30" i="6"/>
  <c r="G30" i="6"/>
  <c r="H30" i="6" s="1"/>
  <c r="C32" i="6"/>
  <c r="E31" i="6"/>
  <c r="F32" i="6"/>
  <c r="G32" i="6"/>
  <c r="H32" i="6" s="1"/>
  <c r="C33" i="6"/>
  <c r="F33" i="6"/>
  <c r="G33" i="6"/>
  <c r="H33" i="6" s="1"/>
  <c r="C34" i="6"/>
  <c r="F34" i="6"/>
  <c r="G34" i="6"/>
  <c r="H34" i="6" s="1"/>
  <c r="C35" i="6"/>
  <c r="F35" i="6"/>
  <c r="G35" i="6"/>
  <c r="H35" i="6" s="1"/>
  <c r="C36" i="6"/>
  <c r="F36" i="6"/>
  <c r="G36" i="6"/>
  <c r="H36" i="6" s="1"/>
  <c r="C37" i="6"/>
  <c r="F37" i="6"/>
  <c r="G37" i="6"/>
  <c r="H37" i="6" s="1"/>
  <c r="C38" i="6"/>
  <c r="F38" i="6"/>
  <c r="G38" i="6"/>
  <c r="H38" i="6" s="1"/>
  <c r="C39" i="6"/>
  <c r="F39" i="6"/>
  <c r="G39" i="6"/>
  <c r="H39" i="6" s="1"/>
  <c r="F40" i="6"/>
  <c r="G40" i="6"/>
  <c r="H40" i="6" s="1"/>
  <c r="C41" i="6"/>
  <c r="F41" i="6"/>
  <c r="G41" i="6"/>
  <c r="H41" i="6" s="1"/>
  <c r="G17" i="6" l="1"/>
  <c r="G21" i="6"/>
  <c r="G22" i="6"/>
  <c r="G23" i="6"/>
  <c r="G24" i="6"/>
  <c r="G13" i="6"/>
  <c r="G42" i="6"/>
  <c r="G43" i="6"/>
  <c r="G44" i="6"/>
  <c r="D45" i="6" l="1"/>
  <c r="F44" i="6"/>
  <c r="H44" i="6"/>
  <c r="E45" i="6"/>
  <c r="B45" i="6" l="1"/>
  <c r="D31" i="6"/>
  <c r="D49" i="6" s="1"/>
  <c r="B31" i="6"/>
  <c r="C31" i="6" l="1"/>
  <c r="B49" i="6"/>
  <c r="F31" i="6"/>
  <c r="E49" i="6"/>
  <c r="G45" i="6"/>
  <c r="G31" i="6"/>
  <c r="H31" i="6" s="1"/>
  <c r="G49" i="6" l="1"/>
  <c r="H43" i="6"/>
  <c r="D47" i="6"/>
  <c r="C47" i="6" s="1"/>
  <c r="D46" i="6"/>
  <c r="F43" i="6"/>
  <c r="H42" i="6"/>
  <c r="F42" i="6"/>
  <c r="H24" i="6"/>
  <c r="F24" i="6"/>
  <c r="C24" i="6"/>
  <c r="H23" i="6"/>
  <c r="F23" i="6"/>
  <c r="C23" i="6"/>
  <c r="H22" i="6"/>
  <c r="F22" i="6"/>
  <c r="C22" i="6"/>
  <c r="H21" i="6"/>
  <c r="F21" i="6"/>
  <c r="C21" i="6"/>
  <c r="H17" i="6"/>
  <c r="F17" i="6"/>
  <c r="C17" i="6"/>
  <c r="H13" i="6"/>
  <c r="F13" i="6"/>
  <c r="C13" i="6"/>
  <c r="H57" i="6" l="1"/>
  <c r="F48" i="6"/>
  <c r="C49" i="6"/>
  <c r="F45" i="6"/>
  <c r="C45" i="6"/>
  <c r="F47" i="6"/>
  <c r="H48" i="6"/>
  <c r="F50" i="6"/>
  <c r="F51" i="6"/>
  <c r="H54" i="6"/>
  <c r="H45" i="6"/>
  <c r="H47" i="6" s="1"/>
  <c r="H46" i="6"/>
  <c r="F46" i="6"/>
  <c r="H50" i="6"/>
  <c r="H53" i="6"/>
  <c r="H55" i="6"/>
  <c r="E37" i="5"/>
  <c r="G36" i="5"/>
  <c r="H36" i="5" s="1"/>
  <c r="F36" i="5"/>
  <c r="E36" i="5"/>
  <c r="D37" i="5"/>
  <c r="H56" i="6" l="1"/>
  <c r="H52" i="6"/>
  <c r="H51" i="6"/>
  <c r="F49" i="6"/>
  <c r="H49" i="6"/>
  <c r="D39" i="5"/>
  <c r="C39" i="5" s="1"/>
  <c r="D38" i="5"/>
  <c r="G37" i="5"/>
  <c r="H37" i="5" s="1"/>
  <c r="B37" i="5"/>
  <c r="B41" i="5" s="1"/>
  <c r="G35" i="5"/>
  <c r="H35" i="5" s="1"/>
  <c r="F35" i="5"/>
  <c r="H34" i="5"/>
  <c r="G34" i="5"/>
  <c r="F34" i="5"/>
  <c r="C34" i="5"/>
  <c r="G33" i="5"/>
  <c r="H33" i="5" s="1"/>
  <c r="F33" i="5"/>
  <c r="G32" i="5"/>
  <c r="H32" i="5" s="1"/>
  <c r="F32" i="5"/>
  <c r="C32" i="5"/>
  <c r="G31" i="5"/>
  <c r="H31" i="5" s="1"/>
  <c r="F31" i="5"/>
  <c r="C31" i="5"/>
  <c r="G30" i="5"/>
  <c r="H30" i="5" s="1"/>
  <c r="F30" i="5"/>
  <c r="C30" i="5"/>
  <c r="G29" i="5"/>
  <c r="H29" i="5" s="1"/>
  <c r="F29" i="5"/>
  <c r="C29" i="5"/>
  <c r="G28" i="5"/>
  <c r="H28" i="5" s="1"/>
  <c r="F28" i="5"/>
  <c r="C28" i="5"/>
  <c r="G27" i="5"/>
  <c r="H27" i="5" s="1"/>
  <c r="F27" i="5"/>
  <c r="C27" i="5"/>
  <c r="G26" i="5"/>
  <c r="H26" i="5" s="1"/>
  <c r="F26" i="5"/>
  <c r="C26" i="5"/>
  <c r="G25" i="5"/>
  <c r="H25" i="5" s="1"/>
  <c r="F25" i="5"/>
  <c r="C25" i="5"/>
  <c r="E24" i="5"/>
  <c r="G24" i="5" s="1"/>
  <c r="H24" i="5" s="1"/>
  <c r="D24" i="5"/>
  <c r="D41" i="5" s="1"/>
  <c r="C41" i="5" s="1"/>
  <c r="C24" i="5"/>
  <c r="B24" i="5"/>
  <c r="G23" i="5"/>
  <c r="H23" i="5" s="1"/>
  <c r="F23" i="5"/>
  <c r="C23" i="5"/>
  <c r="G22" i="5"/>
  <c r="H22" i="5" s="1"/>
  <c r="F22" i="5"/>
  <c r="C22" i="5"/>
  <c r="G21" i="5"/>
  <c r="H21" i="5" s="1"/>
  <c r="F21" i="5"/>
  <c r="C21" i="5"/>
  <c r="G20" i="5"/>
  <c r="H20" i="5" s="1"/>
  <c r="F20" i="5"/>
  <c r="C20" i="5"/>
  <c r="G19" i="5"/>
  <c r="H19" i="5" s="1"/>
  <c r="F19" i="5"/>
  <c r="C19" i="5"/>
  <c r="G18" i="5"/>
  <c r="H18" i="5" s="1"/>
  <c r="F18" i="5"/>
  <c r="C18" i="5"/>
  <c r="G17" i="5"/>
  <c r="H17" i="5" s="1"/>
  <c r="F17" i="5"/>
  <c r="C17" i="5"/>
  <c r="G16" i="5"/>
  <c r="H16" i="5" s="1"/>
  <c r="F16" i="5"/>
  <c r="C16" i="5"/>
  <c r="G15" i="5"/>
  <c r="H15" i="5" s="1"/>
  <c r="F15" i="5"/>
  <c r="C15" i="5"/>
  <c r="G14" i="5"/>
  <c r="H14" i="5" s="1"/>
  <c r="F14" i="5"/>
  <c r="C14" i="5"/>
  <c r="G13" i="5"/>
  <c r="H13" i="5" s="1"/>
  <c r="F13" i="5"/>
  <c r="C13" i="5"/>
  <c r="F40" i="5" l="1"/>
  <c r="H41" i="5"/>
  <c r="F37" i="5"/>
  <c r="H49" i="5"/>
  <c r="H47" i="5"/>
  <c r="H45" i="5"/>
  <c r="H43" i="5"/>
  <c r="H42" i="5"/>
  <c r="H48" i="5"/>
  <c r="H46" i="5"/>
  <c r="H44" i="5"/>
  <c r="H39" i="5"/>
  <c r="H38" i="5"/>
  <c r="H40" i="5"/>
  <c r="F39" i="5"/>
  <c r="F24" i="5"/>
  <c r="C37" i="5"/>
  <c r="E41" i="5"/>
  <c r="F42" i="5"/>
  <c r="F43" i="5"/>
  <c r="F38" i="5"/>
  <c r="D38" i="4"/>
  <c r="C38" i="4" s="1"/>
  <c r="D37" i="4"/>
  <c r="E36" i="4"/>
  <c r="D36" i="4"/>
  <c r="B36" i="4"/>
  <c r="G35" i="4"/>
  <c r="H35" i="4" s="1"/>
  <c r="F35" i="4"/>
  <c r="G34" i="4"/>
  <c r="H34" i="4" s="1"/>
  <c r="F34" i="4"/>
  <c r="C34" i="4"/>
  <c r="G33" i="4"/>
  <c r="H33" i="4" s="1"/>
  <c r="F33" i="4"/>
  <c r="G32" i="4"/>
  <c r="H32" i="4" s="1"/>
  <c r="F32" i="4"/>
  <c r="C32" i="4"/>
  <c r="G31" i="4"/>
  <c r="H31" i="4" s="1"/>
  <c r="F31" i="4"/>
  <c r="C31" i="4"/>
  <c r="G30" i="4"/>
  <c r="H30" i="4" s="1"/>
  <c r="F30" i="4"/>
  <c r="C30" i="4"/>
  <c r="G29" i="4"/>
  <c r="H29" i="4" s="1"/>
  <c r="F29" i="4"/>
  <c r="C29" i="4"/>
  <c r="G28" i="4"/>
  <c r="H28" i="4" s="1"/>
  <c r="F28" i="4"/>
  <c r="C28" i="4"/>
  <c r="G27" i="4"/>
  <c r="H27" i="4" s="1"/>
  <c r="F27" i="4"/>
  <c r="C27" i="4"/>
  <c r="G26" i="4"/>
  <c r="H26" i="4" s="1"/>
  <c r="F26" i="4"/>
  <c r="C26" i="4"/>
  <c r="G25" i="4"/>
  <c r="H25" i="4" s="1"/>
  <c r="F25" i="4"/>
  <c r="C25" i="4"/>
  <c r="E24" i="4"/>
  <c r="G24" i="4" s="1"/>
  <c r="D24" i="4"/>
  <c r="B24" i="4"/>
  <c r="G23" i="4"/>
  <c r="H23" i="4" s="1"/>
  <c r="F23" i="4"/>
  <c r="C23" i="4"/>
  <c r="G22" i="4"/>
  <c r="H22" i="4" s="1"/>
  <c r="F22" i="4"/>
  <c r="C22" i="4"/>
  <c r="G21" i="4"/>
  <c r="H21" i="4" s="1"/>
  <c r="F21" i="4"/>
  <c r="C21" i="4"/>
  <c r="G20" i="4"/>
  <c r="H20" i="4" s="1"/>
  <c r="F20" i="4"/>
  <c r="C20" i="4"/>
  <c r="G19" i="4"/>
  <c r="H19" i="4" s="1"/>
  <c r="F19" i="4"/>
  <c r="C19" i="4"/>
  <c r="G18" i="4"/>
  <c r="H18" i="4" s="1"/>
  <c r="F18" i="4"/>
  <c r="C18" i="4"/>
  <c r="G17" i="4"/>
  <c r="H17" i="4" s="1"/>
  <c r="F17" i="4"/>
  <c r="C17" i="4"/>
  <c r="G16" i="4"/>
  <c r="H16" i="4" s="1"/>
  <c r="F16" i="4"/>
  <c r="C16" i="4"/>
  <c r="G15" i="4"/>
  <c r="H15" i="4" s="1"/>
  <c r="F15" i="4"/>
  <c r="C15" i="4"/>
  <c r="G14" i="4"/>
  <c r="H14" i="4" s="1"/>
  <c r="F14" i="4"/>
  <c r="C14" i="4"/>
  <c r="G13" i="4"/>
  <c r="H13" i="4" s="1"/>
  <c r="F13" i="4"/>
  <c r="C13" i="4"/>
  <c r="F41" i="5" l="1"/>
  <c r="G41" i="5"/>
  <c r="F39" i="4"/>
  <c r="F36" i="4"/>
  <c r="F38" i="4" s="1"/>
  <c r="D40" i="4"/>
  <c r="C36" i="4"/>
  <c r="H24" i="4"/>
  <c r="B40" i="4"/>
  <c r="H48" i="4"/>
  <c r="H39" i="4"/>
  <c r="F24" i="4"/>
  <c r="G36" i="4"/>
  <c r="H36" i="4" s="1"/>
  <c r="H37" i="4"/>
  <c r="E40" i="4"/>
  <c r="F41" i="4"/>
  <c r="F42" i="4"/>
  <c r="H45" i="4"/>
  <c r="C24" i="4"/>
  <c r="F37" i="4"/>
  <c r="H41" i="4"/>
  <c r="H44" i="4"/>
  <c r="H46" i="4"/>
  <c r="C40" i="4" l="1"/>
  <c r="H40" i="4"/>
  <c r="H42" i="4"/>
  <c r="H47" i="4"/>
  <c r="H43" i="4"/>
  <c r="H38" i="4"/>
  <c r="F40" i="4"/>
  <c r="G40" i="4"/>
</calcChain>
</file>

<file path=xl/sharedStrings.xml><?xml version="1.0" encoding="utf-8"?>
<sst xmlns="http://schemas.openxmlformats.org/spreadsheetml/2006/main" count="138" uniqueCount="75">
  <si>
    <t>Показатели</t>
  </si>
  <si>
    <t>Товарооборот</t>
  </si>
  <si>
    <t>Выполнение плана на дату отчета</t>
  </si>
  <si>
    <t>Факт на дату отчета</t>
  </si>
  <si>
    <t>Прогноз выполнения плана на конец месяца, руб.</t>
  </si>
  <si>
    <t>Прогноз выполнения плана на конец месяца, %</t>
  </si>
  <si>
    <t>План на месяц</t>
  </si>
  <si>
    <t xml:space="preserve">                   Приложение к Регламенту "Оперативный отчет оптового бизнес-направления"</t>
  </si>
  <si>
    <t>Количество отработанных дней на дату отчета</t>
  </si>
  <si>
    <t>Супермаркет "ШАМСА" - 10 км</t>
  </si>
  <si>
    <t>Супермаркет "ШАМСА" - 8 км</t>
  </si>
  <si>
    <t>Супермаркет "ШАМСА" - Горизонт</t>
  </si>
  <si>
    <t>Супермаркет "ШАМСА" - Садовая</t>
  </si>
  <si>
    <t>Супермаркет "ШАМСА" - Елизово</t>
  </si>
  <si>
    <t>Супермаркет "ШАМСА" - Вилючинск</t>
  </si>
  <si>
    <t>ИТОГО СУПЕРМАРКЕТЫ</t>
  </si>
  <si>
    <t>Алкомаркет "ПРОБОЧКА" - Горизонт</t>
  </si>
  <si>
    <t>ИТОГО АЛКОМАРКЕТЫ</t>
  </si>
  <si>
    <t>ИТОГО РОЗНИЧНАЯ СЕТЬ</t>
  </si>
  <si>
    <t>Оперативная статистика продаж Розничной Сети (товарооборот)</t>
  </si>
  <si>
    <t>Количество календарных дней в отчетном месяце</t>
  </si>
  <si>
    <t>ОТЧЕТ ПОДГОТОВИЛ:</t>
  </si>
  <si>
    <t>Исполнительный директор ООО "Шамса-Маркет"</t>
  </si>
  <si>
    <t>Интернет-магазин</t>
  </si>
  <si>
    <t xml:space="preserve">пекарня </t>
  </si>
  <si>
    <t>цех</t>
  </si>
  <si>
    <t>факт предыдущий год</t>
  </si>
  <si>
    <t>Заложенный прирост, %</t>
  </si>
  <si>
    <r>
      <t xml:space="preserve">Алкомаркет "ПРОБОЧКА" - </t>
    </r>
    <r>
      <rPr>
        <sz val="8"/>
        <color theme="1"/>
        <rFont val="Arial"/>
        <family val="2"/>
        <charset val="204"/>
      </rPr>
      <t>(Елизово Алкоторг1/почтовый 3)</t>
    </r>
  </si>
  <si>
    <r>
      <t xml:space="preserve">Алкомаркет "ПРОБОЧКА" - </t>
    </r>
    <r>
      <rPr>
        <sz val="8"/>
        <color theme="1"/>
        <rFont val="Arial"/>
        <family val="2"/>
        <charset val="204"/>
      </rPr>
      <t>(Елизово Алкоторг 3/ Ленина 21-а)</t>
    </r>
  </si>
  <si>
    <t>Супермаркет "ШАМСА"- БАМ</t>
  </si>
  <si>
    <r>
      <t>Алкомаркет "ПРОБОЧКА" - (Вилючинск/</t>
    </r>
    <r>
      <rPr>
        <sz val="8"/>
        <color theme="1"/>
        <rFont val="Arial"/>
        <family val="2"/>
        <charset val="204"/>
      </rPr>
      <t>Зозан2)</t>
    </r>
  </si>
  <si>
    <r>
      <t xml:space="preserve">Алкомаркет "ПРОБОЧКА"- 6км </t>
    </r>
    <r>
      <rPr>
        <sz val="8"/>
        <color theme="1"/>
        <rFont val="Arial"/>
        <family val="2"/>
        <charset val="204"/>
      </rPr>
      <t>(Зозан 3)</t>
    </r>
  </si>
  <si>
    <r>
      <t xml:space="preserve">Алкомаркет "ПРОБОЧКА"- Посейдон </t>
    </r>
    <r>
      <rPr>
        <sz val="8"/>
        <rFont val="Arial"/>
        <family val="2"/>
        <charset val="204"/>
      </rPr>
      <t>(Зозан 4)</t>
    </r>
  </si>
  <si>
    <r>
      <t>Алкомаркет "ПРОБОЧКА" - Силуэт (</t>
    </r>
    <r>
      <rPr>
        <sz val="8"/>
        <color theme="1"/>
        <rFont val="Arial"/>
        <family val="2"/>
        <charset val="204"/>
      </rPr>
      <t>Пробочка)</t>
    </r>
  </si>
  <si>
    <t>Алкомаркет "ПРОБОЧКА" - Калинка</t>
  </si>
  <si>
    <t>пробочки</t>
  </si>
  <si>
    <t>Супермаркет "ШАМСА"- Дачная</t>
  </si>
  <si>
    <r>
      <t xml:space="preserve">Алкомаркет "ПРОБОЧКА" - </t>
    </r>
    <r>
      <rPr>
        <sz val="8"/>
        <rFont val="Arial"/>
        <family val="2"/>
        <charset val="204"/>
      </rPr>
      <t>(Елизово Алкоторг 2/ленина 28)</t>
    </r>
  </si>
  <si>
    <r>
      <t xml:space="preserve">Алкомаркет "ПРОБОЧКА" - Северо-Восток </t>
    </r>
    <r>
      <rPr>
        <sz val="8"/>
        <rFont val="Arial"/>
        <family val="2"/>
        <charset val="204"/>
      </rPr>
      <t>(Зозан1)</t>
    </r>
  </si>
  <si>
    <t>Супермаркет "ШАМСА"- Ларина, 34</t>
  </si>
  <si>
    <t>Супермаркет "ШАМСА"- Ларина, 36</t>
  </si>
  <si>
    <t>Алкомаркет "ПРОБОЧКА" - Шведский стиль</t>
  </si>
  <si>
    <t>Супермаркет "ШАМСА"- Тушканова 37</t>
  </si>
  <si>
    <t>По состоянию на  "05" декабря 2016г.</t>
  </si>
  <si>
    <t>По состоянию на  "12" декабря 2016г.</t>
  </si>
  <si>
    <t>Алкомаркет "ПРОБОЧКА" - Кроноцкая</t>
  </si>
  <si>
    <t>По состоянию на  "01" Февраля 2017г.</t>
  </si>
  <si>
    <t>Супермаркет 10 км</t>
  </si>
  <si>
    <t>Супермаркет Горизонт</t>
  </si>
  <si>
    <t>Супермаркет Садовая</t>
  </si>
  <si>
    <t>Супермаркет Елизово</t>
  </si>
  <si>
    <t>Супермаркет Вилючинск</t>
  </si>
  <si>
    <t>Супермаркет 8 км</t>
  </si>
  <si>
    <t>Супермаркет Ларина, 34</t>
  </si>
  <si>
    <t>Алкомаркет  Калинка</t>
  </si>
  <si>
    <t>Алкомаркет  Кроноцкая</t>
  </si>
  <si>
    <t>Супермаркет Тушканова 37</t>
  </si>
  <si>
    <t>Супермаркет БАМ</t>
  </si>
  <si>
    <t>Супермаркет Ларина, 36</t>
  </si>
  <si>
    <t>Супермаркет Дачная</t>
  </si>
  <si>
    <t>Супермаркет СРВ</t>
  </si>
  <si>
    <t>Алкомаркет  (Елизово Алкоторг1/почтовый 3)</t>
  </si>
  <si>
    <t>Алкомаркет  (Елизово Алкоторг 2/ленина 28)</t>
  </si>
  <si>
    <t>Алкомаркет  (Елизово Алкоторг 3/ Ленина 21-а)</t>
  </si>
  <si>
    <t>Алкомаркет  Северо-Восток (Зозан1)</t>
  </si>
  <si>
    <t>Алкомаркет  (Вилючинск/Зозан2)</t>
  </si>
  <si>
    <t>Алкомаркет  Силуэт (Пробочка)</t>
  </si>
  <si>
    <t>Алкомаркет  Шведский стиль</t>
  </si>
  <si>
    <t>Алкомаркет  Горизонт</t>
  </si>
  <si>
    <t>Алкомаркет  Чубарова</t>
  </si>
  <si>
    <r>
      <t xml:space="preserve">Алкомаркет 6км </t>
    </r>
    <r>
      <rPr>
        <sz val="8"/>
        <color theme="1"/>
        <rFont val="Arial"/>
        <family val="2"/>
        <charset val="204"/>
      </rPr>
      <t>(Зозан 3)</t>
    </r>
  </si>
  <si>
    <r>
      <t xml:space="preserve">Алкомаркет Посейдон </t>
    </r>
    <r>
      <rPr>
        <sz val="8"/>
        <rFont val="Arial"/>
        <family val="2"/>
        <charset val="204"/>
      </rPr>
      <t>(Зозан 4)</t>
    </r>
  </si>
  <si>
    <t>Сюда число из первого файла</t>
  </si>
  <si>
    <t>Сюда число из второго файла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</si>
</sst>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&quot;р.&quot;_-;\-* #,##0&quot;р.&quot;_-;_-* &quot;-&quot;&quot;р.&quot;_-;_-@_-"/>
    <numFmt numFmtId="165" formatCode="0.0%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 Black"/>
      <family val="2"/>
      <charset val="204"/>
    </font>
    <font>
      <sz val="16"/>
      <color theme="1"/>
      <name val="Arial Black"/>
      <family val="2"/>
      <charset val="204"/>
    </font>
    <font>
      <b/>
      <sz val="11"/>
      <color theme="1"/>
      <name val="Arial Black"/>
      <family val="2"/>
      <charset val="204"/>
    </font>
    <font>
      <sz val="12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Arial Black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sz val="16"/>
      <name val="Arial Black"/>
      <family val="2"/>
      <charset val="204"/>
    </font>
    <font>
      <sz val="10"/>
      <name val="Arial Black"/>
      <family val="2"/>
      <charset val="204"/>
    </font>
    <font>
      <b/>
      <sz val="11"/>
      <name val="Arial Black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name val="Arial Black"/>
      <family val="2"/>
      <charset val="204"/>
    </font>
    <font>
      <sz val="11"/>
      <color rgb="FFFFFFCC"/>
      <name val="Arial"/>
      <family val="2"/>
      <charset val="204"/>
    </font>
    <font>
      <sz val="8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b/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9" fontId="5" fillId="0" borderId="0" xfId="0" applyNumberFormat="1" applyFont="1"/>
    <xf numFmtId="0" fontId="3" fillId="0" borderId="0" xfId="0" applyFont="1" applyAlignment="1"/>
    <xf numFmtId="0" fontId="4" fillId="0" borderId="0" xfId="0" applyFont="1" applyAlignment="1"/>
    <xf numFmtId="0" fontId="2" fillId="0" borderId="0" xfId="0" applyFont="1"/>
    <xf numFmtId="0" fontId="1" fillId="0" borderId="0" xfId="0" applyFont="1"/>
    <xf numFmtId="0" fontId="5" fillId="0" borderId="0" xfId="0" applyFont="1" applyBorder="1"/>
    <xf numFmtId="0" fontId="10" fillId="0" borderId="1" xfId="0" applyFont="1" applyBorder="1"/>
    <xf numFmtId="164" fontId="10" fillId="0" borderId="1" xfId="0" applyNumberFormat="1" applyFont="1" applyBorder="1"/>
    <xf numFmtId="9" fontId="10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14" fillId="2" borderId="1" xfId="0" applyFont="1" applyFill="1" applyBorder="1"/>
    <xf numFmtId="164" fontId="14" fillId="2" borderId="1" xfId="0" applyNumberFormat="1" applyFont="1" applyFill="1" applyBorder="1"/>
    <xf numFmtId="9" fontId="14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10" fontId="10" fillId="0" borderId="2" xfId="0" applyNumberFormat="1" applyFont="1" applyBorder="1"/>
    <xf numFmtId="164" fontId="7" fillId="2" borderId="1" xfId="0" applyNumberFormat="1" applyFont="1" applyFill="1" applyBorder="1"/>
    <xf numFmtId="10" fontId="14" fillId="2" borderId="1" xfId="0" applyNumberFormat="1" applyFont="1" applyFill="1" applyBorder="1"/>
    <xf numFmtId="3" fontId="17" fillId="0" borderId="1" xfId="0" applyNumberFormat="1" applyFont="1" applyFill="1" applyBorder="1"/>
    <xf numFmtId="0" fontId="6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3" borderId="1" xfId="0" applyFont="1" applyFill="1" applyBorder="1"/>
    <xf numFmtId="3" fontId="17" fillId="3" borderId="1" xfId="0" applyNumberFormat="1" applyFont="1" applyFill="1" applyBorder="1"/>
    <xf numFmtId="10" fontId="10" fillId="3" borderId="2" xfId="0" applyNumberFormat="1" applyFont="1" applyFill="1" applyBorder="1"/>
    <xf numFmtId="9" fontId="10" fillId="3" borderId="1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/>
    <xf numFmtId="0" fontId="6" fillId="0" borderId="6" xfId="0" applyFont="1" applyFill="1" applyBorder="1" applyAlignment="1">
      <alignment horizontal="center" vertical="center" wrapText="1"/>
    </xf>
    <xf numFmtId="10" fontId="10" fillId="0" borderId="1" xfId="0" applyNumberFormat="1" applyFont="1" applyBorder="1"/>
    <xf numFmtId="9" fontId="5" fillId="0" borderId="1" xfId="0" applyNumberFormat="1" applyFont="1" applyBorder="1"/>
    <xf numFmtId="0" fontId="20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Border="1"/>
    <xf numFmtId="0" fontId="24" fillId="0" borderId="4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/>
    </xf>
    <xf numFmtId="164" fontId="18" fillId="0" borderId="1" xfId="0" applyNumberFormat="1" applyFont="1" applyFill="1" applyBorder="1"/>
    <xf numFmtId="0" fontId="20" fillId="0" borderId="1" xfId="0" applyFont="1" applyBorder="1"/>
    <xf numFmtId="164" fontId="27" fillId="2" borderId="1" xfId="0" applyNumberFormat="1" applyFont="1" applyFill="1" applyBorder="1"/>
    <xf numFmtId="9" fontId="28" fillId="0" borderId="0" xfId="0" applyNumberFormat="1" applyFont="1"/>
    <xf numFmtId="0" fontId="28" fillId="0" borderId="0" xfId="0" applyFont="1"/>
    <xf numFmtId="3" fontId="19" fillId="3" borderId="1" xfId="0" applyNumberFormat="1" applyFont="1" applyFill="1" applyBorder="1" applyAlignment="1">
      <alignment horizontal="center"/>
    </xf>
    <xf numFmtId="0" fontId="5" fillId="3" borderId="0" xfId="0" applyFont="1" applyFill="1"/>
    <xf numFmtId="0" fontId="0" fillId="3" borderId="0" xfId="0" applyFill="1"/>
    <xf numFmtId="0" fontId="18" fillId="3" borderId="1" xfId="0" applyFont="1" applyFill="1" applyBorder="1"/>
    <xf numFmtId="10" fontId="18" fillId="3" borderId="2" xfId="0" applyNumberFormat="1" applyFont="1" applyFill="1" applyBorder="1"/>
    <xf numFmtId="9" fontId="18" fillId="3" borderId="1" xfId="0" applyNumberFormat="1" applyFont="1" applyFill="1" applyBorder="1" applyAlignment="1">
      <alignment horizontal="center" vertical="center"/>
    </xf>
    <xf numFmtId="0" fontId="20" fillId="3" borderId="0" xfId="0" applyFont="1" applyFill="1"/>
    <xf numFmtId="0" fontId="21" fillId="3" borderId="0" xfId="0" applyFont="1" applyFill="1"/>
    <xf numFmtId="0" fontId="31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0" xfId="0" applyFont="1"/>
    <xf numFmtId="0" fontId="30" fillId="0" borderId="0" xfId="0" applyFont="1"/>
    <xf numFmtId="0" fontId="18" fillId="0" borderId="1" xfId="0" applyFont="1" applyBorder="1"/>
    <xf numFmtId="3" fontId="32" fillId="0" borderId="1" xfId="0" applyNumberFormat="1" applyFont="1" applyFill="1" applyBorder="1"/>
    <xf numFmtId="10" fontId="18" fillId="0" borderId="1" xfId="0" applyNumberFormat="1" applyFont="1" applyBorder="1"/>
    <xf numFmtId="9" fontId="18" fillId="0" borderId="1" xfId="0" applyNumberFormat="1" applyFont="1" applyFill="1" applyBorder="1" applyAlignment="1">
      <alignment horizontal="center" vertical="center"/>
    </xf>
    <xf numFmtId="164" fontId="18" fillId="0" borderId="1" xfId="0" applyNumberFormat="1" applyFont="1" applyBorder="1"/>
    <xf numFmtId="164" fontId="18" fillId="3" borderId="1" xfId="0" applyNumberFormat="1" applyFont="1" applyFill="1" applyBorder="1"/>
    <xf numFmtId="0" fontId="15" fillId="4" borderId="1" xfId="0" applyFont="1" applyFill="1" applyBorder="1"/>
    <xf numFmtId="164" fontId="15" fillId="4" borderId="1" xfId="0" applyNumberFormat="1" applyFont="1" applyFill="1" applyBorder="1"/>
    <xf numFmtId="10" fontId="10" fillId="4" borderId="1" xfId="0" applyNumberFormat="1" applyFont="1" applyFill="1" applyBorder="1"/>
    <xf numFmtId="164" fontId="26" fillId="4" borderId="1" xfId="0" applyNumberFormat="1" applyFont="1" applyFill="1" applyBorder="1"/>
    <xf numFmtId="9" fontId="10" fillId="4" borderId="1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/>
    <xf numFmtId="9" fontId="15" fillId="4" borderId="1" xfId="0" applyNumberFormat="1" applyFont="1" applyFill="1" applyBorder="1" applyAlignment="1">
      <alignment horizontal="center" vertical="center"/>
    </xf>
    <xf numFmtId="10" fontId="10" fillId="4" borderId="2" xfId="0" applyNumberFormat="1" applyFont="1" applyFill="1" applyBorder="1"/>
    <xf numFmtId="0" fontId="18" fillId="0" borderId="1" xfId="0" applyFont="1" applyFill="1" applyBorder="1"/>
    <xf numFmtId="0" fontId="10" fillId="0" borderId="1" xfId="0" applyFont="1" applyFill="1" applyBorder="1"/>
    <xf numFmtId="10" fontId="18" fillId="0" borderId="1" xfId="0" applyNumberFormat="1" applyFont="1" applyFill="1" applyBorder="1"/>
    <xf numFmtId="10" fontId="10" fillId="0" borderId="1" xfId="0" applyNumberFormat="1" applyFont="1" applyFill="1" applyBorder="1"/>
    <xf numFmtId="165" fontId="31" fillId="0" borderId="0" xfId="0" applyNumberFormat="1" applyFont="1"/>
    <xf numFmtId="165" fontId="5" fillId="0" borderId="0" xfId="0" applyNumberFormat="1" applyFont="1"/>
    <xf numFmtId="2" fontId="0" fillId="0" borderId="1" xfId="0" applyNumberFormat="1" applyBorder="1"/>
    <xf numFmtId="4" fontId="0" fillId="0" borderId="1" xfId="0" applyNumberFormat="1" applyBorder="1"/>
    <xf numFmtId="3" fontId="19" fillId="0" borderId="1" xfId="0" applyNumberFormat="1" applyFont="1" applyFill="1" applyBorder="1" applyAlignment="1">
      <alignment horizontal="center"/>
    </xf>
    <xf numFmtId="14" fontId="18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Супермаркеты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2012</c:v>
          </c:tx>
          <c:spPr>
            <a:solidFill>
              <a:srgbClr val="00B0F0"/>
            </a:solidFill>
          </c:spPr>
          <c:invertIfNegative val="0"/>
          <c:cat>
            <c:numRef>
              <c:f>'[2]16 дней'!$A$13:$A$19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cat>
          <c:val>
            <c:numRef>
              <c:f>'[2]16 дней'!$B$13:$B$19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2013</c:v>
          </c:tx>
          <c:spPr>
            <a:solidFill>
              <a:srgbClr val="FF0000"/>
            </a:solidFill>
          </c:spPr>
          <c:invertIfNegative val="0"/>
          <c:cat>
            <c:numRef>
              <c:f>'[2]16 дней'!$A$13:$A$19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cat>
          <c:val>
            <c:numRef>
              <c:f>'[2]16 дней'!$G$13:$G$19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629120"/>
        <c:axId val="100639104"/>
      </c:barChart>
      <c:catAx>
        <c:axId val="10062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ru-RU"/>
          </a:p>
        </c:txPr>
        <c:crossAx val="100639104"/>
        <c:crosses val="autoZero"/>
        <c:auto val="1"/>
        <c:lblAlgn val="ctr"/>
        <c:lblOffset val="100"/>
        <c:noMultiLvlLbl val="0"/>
      </c:catAx>
      <c:valAx>
        <c:axId val="100639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629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Алкомаркеты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2012</c:v>
          </c:tx>
          <c:spPr>
            <a:solidFill>
              <a:srgbClr val="00B0F0"/>
            </a:solidFill>
          </c:spPr>
          <c:invertIfNegative val="0"/>
          <c:cat>
            <c:multiLvlStrRef>
              <c:f>#ССЫЛКА!$A$25:$A$29</c:f>
            </c:multiLvlStrRef>
          </c:cat>
          <c:val>
            <c:numRef>
              <c:f>#ССЫЛКА!$B$25:$B$29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v>2013</c:v>
          </c:tx>
          <c:spPr>
            <a:solidFill>
              <a:srgbClr val="FF0000"/>
            </a:solidFill>
          </c:spPr>
          <c:invertIfNegative val="0"/>
          <c:cat>
            <c:multiLvlStrRef>
              <c:f>#ССЫЛКА!$A$25:$A$29</c:f>
            </c:multiLvlStrRef>
          </c:cat>
          <c:val>
            <c:numRef>
              <c:f>#ССЫЛКА!$G$25:$G$29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660352"/>
        <c:axId val="100661888"/>
      </c:barChart>
      <c:catAx>
        <c:axId val="100660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00661888"/>
        <c:crosses val="autoZero"/>
        <c:auto val="1"/>
        <c:lblAlgn val="ctr"/>
        <c:lblOffset val="100"/>
        <c:noMultiLvlLbl val="0"/>
      </c:catAx>
      <c:valAx>
        <c:axId val="100661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660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Супермаркеты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2012</c:v>
          </c:tx>
          <c:spPr>
            <a:solidFill>
              <a:srgbClr val="00B0F0"/>
            </a:solidFill>
          </c:spPr>
          <c:invertIfNegative val="0"/>
          <c:cat>
            <c:numRef>
              <c:f>'[2]16 дней'!$A$13:$A$19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cat>
          <c:val>
            <c:numRef>
              <c:f>'[2]16 дней'!$B$13:$B$19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2013</c:v>
          </c:tx>
          <c:spPr>
            <a:solidFill>
              <a:srgbClr val="FF0000"/>
            </a:solidFill>
          </c:spPr>
          <c:invertIfNegative val="0"/>
          <c:cat>
            <c:numRef>
              <c:f>'[2]16 дней'!$A$13:$A$19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cat>
          <c:val>
            <c:numRef>
              <c:f>'[2]16 дней'!$G$13:$G$19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353600"/>
        <c:axId val="105355136"/>
      </c:barChart>
      <c:catAx>
        <c:axId val="10535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ru-RU"/>
          </a:p>
        </c:txPr>
        <c:crossAx val="105355136"/>
        <c:crosses val="autoZero"/>
        <c:auto val="1"/>
        <c:lblAlgn val="ctr"/>
        <c:lblOffset val="100"/>
        <c:noMultiLvlLbl val="0"/>
      </c:catAx>
      <c:valAx>
        <c:axId val="105355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353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Алкомаркеты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2012</c:v>
          </c:tx>
          <c:spPr>
            <a:solidFill>
              <a:srgbClr val="00B0F0"/>
            </a:solidFill>
          </c:spPr>
          <c:invertIfNegative val="0"/>
          <c:cat>
            <c:multiLvlStrRef>
              <c:f>#ССЫЛКА!$A$25:$A$29</c:f>
            </c:multiLvlStrRef>
          </c:cat>
          <c:val>
            <c:numRef>
              <c:f>#ССЫЛКА!$B$25:$B$29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v>2013</c:v>
          </c:tx>
          <c:spPr>
            <a:solidFill>
              <a:srgbClr val="FF0000"/>
            </a:solidFill>
          </c:spPr>
          <c:invertIfNegative val="0"/>
          <c:cat>
            <c:multiLvlStrRef>
              <c:f>#ССЫЛКА!$A$25:$A$29</c:f>
            </c:multiLvlStrRef>
          </c:cat>
          <c:val>
            <c:numRef>
              <c:f>#ССЫЛКА!$G$25:$G$29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372288"/>
        <c:axId val="105378176"/>
      </c:barChart>
      <c:catAx>
        <c:axId val="105372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05378176"/>
        <c:crosses val="autoZero"/>
        <c:auto val="1"/>
        <c:lblAlgn val="ctr"/>
        <c:lblOffset val="100"/>
        <c:noMultiLvlLbl val="0"/>
      </c:catAx>
      <c:valAx>
        <c:axId val="105378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372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Супермаркеты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2012</c:v>
          </c:tx>
          <c:spPr>
            <a:solidFill>
              <a:srgbClr val="00B0F0"/>
            </a:solidFill>
          </c:spPr>
          <c:invertIfNegative val="0"/>
          <c:cat>
            <c:numRef>
              <c:f>'[2]16 дней'!$A$13:$A$19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cat>
          <c:val>
            <c:numRef>
              <c:f>'[2]16 дней'!$B$13:$B$19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2013</c:v>
          </c:tx>
          <c:spPr>
            <a:solidFill>
              <a:srgbClr val="FF0000"/>
            </a:solidFill>
          </c:spPr>
          <c:invertIfNegative val="0"/>
          <c:cat>
            <c:numRef>
              <c:f>'[2]16 дней'!$A$13:$A$19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cat>
          <c:val>
            <c:numRef>
              <c:f>'[2]16 дней'!$G$13:$G$19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816832"/>
        <c:axId val="107818368"/>
      </c:barChart>
      <c:catAx>
        <c:axId val="10781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ru-RU"/>
          </a:p>
        </c:txPr>
        <c:crossAx val="107818368"/>
        <c:crosses val="autoZero"/>
        <c:auto val="1"/>
        <c:lblAlgn val="ctr"/>
        <c:lblOffset val="100"/>
        <c:noMultiLvlLbl val="0"/>
      </c:catAx>
      <c:valAx>
        <c:axId val="107818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816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Алкомаркеты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2012</c:v>
          </c:tx>
          <c:spPr>
            <a:solidFill>
              <a:srgbClr val="00B0F0"/>
            </a:solidFill>
          </c:spPr>
          <c:invertIfNegative val="0"/>
          <c:cat>
            <c:multiLvlStrRef>
              <c:f>#ССЫЛКА!$A$25:$A$29</c:f>
            </c:multiLvlStrRef>
          </c:cat>
          <c:val>
            <c:numRef>
              <c:f>#ССЫЛКА!$B$25:$B$29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v>2013</c:v>
          </c:tx>
          <c:spPr>
            <a:solidFill>
              <a:srgbClr val="FF0000"/>
            </a:solidFill>
          </c:spPr>
          <c:invertIfNegative val="0"/>
          <c:cat>
            <c:multiLvlStrRef>
              <c:f>#ССЫЛКА!$A$25:$A$29</c:f>
            </c:multiLvlStrRef>
          </c:cat>
          <c:val>
            <c:numRef>
              <c:f>#ССЫЛКА!$G$25:$G$29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839872"/>
        <c:axId val="107841408"/>
      </c:barChart>
      <c:catAx>
        <c:axId val="107839872"/>
        <c:scaling>
          <c:orientation val="minMax"/>
        </c:scaling>
        <c:delete val="0"/>
        <c:axPos val="b"/>
        <c:majorTickMark val="out"/>
        <c:minorTickMark val="none"/>
        <c:tickLblPos val="nextTo"/>
        <c:crossAx val="107841408"/>
        <c:crosses val="autoZero"/>
        <c:auto val="1"/>
        <c:lblAlgn val="ctr"/>
        <c:lblOffset val="100"/>
        <c:noMultiLvlLbl val="0"/>
      </c:catAx>
      <c:valAx>
        <c:axId val="107841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839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95250</xdr:rowOff>
    </xdr:from>
    <xdr:to>
      <xdr:col>0</xdr:col>
      <xdr:colOff>609600</xdr:colOff>
      <xdr:row>2</xdr:row>
      <xdr:rowOff>76200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95250"/>
          <a:ext cx="3238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</xdr:row>
      <xdr:rowOff>11906</xdr:rowOff>
    </xdr:from>
    <xdr:to>
      <xdr:col>3</xdr:col>
      <xdr:colOff>11906</xdr:colOff>
      <xdr:row>62</xdr:row>
      <xdr:rowOff>119063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309562</xdr:colOff>
      <xdr:row>41</xdr:row>
      <xdr:rowOff>11905</xdr:rowOff>
    </xdr:from>
    <xdr:to>
      <xdr:col>8</xdr:col>
      <xdr:colOff>0</xdr:colOff>
      <xdr:row>64</xdr:row>
      <xdr:rowOff>11906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95250</xdr:rowOff>
    </xdr:from>
    <xdr:to>
      <xdr:col>0</xdr:col>
      <xdr:colOff>609600</xdr:colOff>
      <xdr:row>2</xdr:row>
      <xdr:rowOff>76200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95250"/>
          <a:ext cx="3238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</xdr:row>
      <xdr:rowOff>11906</xdr:rowOff>
    </xdr:from>
    <xdr:to>
      <xdr:col>3</xdr:col>
      <xdr:colOff>11906</xdr:colOff>
      <xdr:row>63</xdr:row>
      <xdr:rowOff>119063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309562</xdr:colOff>
      <xdr:row>42</xdr:row>
      <xdr:rowOff>11905</xdr:rowOff>
    </xdr:from>
    <xdr:to>
      <xdr:col>8</xdr:col>
      <xdr:colOff>0</xdr:colOff>
      <xdr:row>65</xdr:row>
      <xdr:rowOff>11906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50</xdr:row>
      <xdr:rowOff>11906</xdr:rowOff>
    </xdr:from>
    <xdr:to>
      <xdr:col>3</xdr:col>
      <xdr:colOff>11906</xdr:colOff>
      <xdr:row>71</xdr:row>
      <xdr:rowOff>119063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309562</xdr:colOff>
      <xdr:row>50</xdr:row>
      <xdr:rowOff>11905</xdr:rowOff>
    </xdr:from>
    <xdr:to>
      <xdr:col>8</xdr:col>
      <xdr:colOff>0</xdr:colOff>
      <xdr:row>73</xdr:row>
      <xdr:rowOff>11906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iversal\Users\consultant\Desktop\&#1041;&#1070;&#1044;&#1046;&#1045;&#1058;&#1067;_&#1040;&#1055;&#1056;&#1045;&#1051;&#1068;\&#1056;&#1086;&#1079;&#1085;&#1080;&#1094;&#1072;%20&#1072;&#1087;&#1088;&#1077;&#1083;&#1100;%20&#1087;&#1083;&#1072;&#1085;%20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16%20&#1076;&#1085;&#1077;&#1081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 факт 11"/>
      <sheetName val="апр 13 план"/>
      <sheetName val="янв 13 (2)"/>
      <sheetName val="апр факт 12"/>
      <sheetName val="свод по см факт 2011"/>
      <sheetName val="свод по алк 2011"/>
      <sheetName val="янв факт без 8, АМ"/>
      <sheetName val="ел+алк"/>
      <sheetName val="сравнение"/>
      <sheetName val="Лист1"/>
    </sheetNames>
    <sheetDataSet>
      <sheetData sheetId="0" refreshError="1"/>
      <sheetData sheetId="1" refreshError="1">
        <row r="11">
          <cell r="G11">
            <v>283.44</v>
          </cell>
          <cell r="H11">
            <v>7604.4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 дней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J69"/>
  <sheetViews>
    <sheetView topLeftCell="A5" zoomScale="80" zoomScaleNormal="80" workbookViewId="0">
      <selection activeCell="A5" sqref="A1:XFD1048576"/>
    </sheetView>
  </sheetViews>
  <sheetFormatPr defaultRowHeight="15" x14ac:dyDescent="0.25"/>
  <cols>
    <col min="1" max="1" width="62.85546875" style="1" customWidth="1"/>
    <col min="2" max="2" width="27.5703125" style="1" bestFit="1" customWidth="1"/>
    <col min="3" max="3" width="12.42578125" style="1" customWidth="1"/>
    <col min="4" max="4" width="19.7109375" style="1" bestFit="1" customWidth="1"/>
    <col min="5" max="5" width="23.28515625" style="46" bestFit="1" customWidth="1"/>
    <col min="6" max="6" width="13.7109375" style="1" customWidth="1"/>
    <col min="7" max="7" width="21" style="1" customWidth="1"/>
    <col min="8" max="8" width="18" style="1" customWidth="1"/>
    <col min="9" max="10" width="9.140625" style="1"/>
  </cols>
  <sheetData>
    <row r="2" spans="1:10" x14ac:dyDescent="0.25">
      <c r="A2" s="5" t="s">
        <v>7</v>
      </c>
      <c r="B2" s="5"/>
      <c r="C2" s="5"/>
    </row>
    <row r="5" spans="1:10" ht="24.75" x14ac:dyDescent="0.5">
      <c r="A5" s="33" t="s">
        <v>19</v>
      </c>
      <c r="B5" s="33"/>
      <c r="C5" s="33"/>
      <c r="D5" s="33"/>
      <c r="E5" s="47"/>
      <c r="F5" s="33"/>
      <c r="G5" s="33"/>
      <c r="H5" s="33"/>
    </row>
    <row r="6" spans="1:10" s="7" customFormat="1" x14ac:dyDescent="0.3">
      <c r="A6" s="34" t="s">
        <v>44</v>
      </c>
      <c r="B6" s="34"/>
      <c r="C6" s="34"/>
      <c r="D6" s="34"/>
      <c r="E6" s="48"/>
      <c r="F6" s="34"/>
      <c r="G6" s="34"/>
      <c r="H6" s="34"/>
      <c r="I6" s="6"/>
      <c r="J6" s="6"/>
    </row>
    <row r="7" spans="1:10" s="7" customFormat="1" x14ac:dyDescent="0.3">
      <c r="A7" s="34"/>
      <c r="B7" s="34"/>
      <c r="C7" s="34" t="s">
        <v>36</v>
      </c>
      <c r="D7" s="34"/>
      <c r="E7" s="48"/>
      <c r="F7" s="34"/>
      <c r="G7" s="34"/>
      <c r="H7" s="34"/>
      <c r="I7" s="6"/>
      <c r="J7" s="6"/>
    </row>
    <row r="8" spans="1:10" s="4" customFormat="1" ht="18.75" x14ac:dyDescent="0.4">
      <c r="A8" s="25" t="s">
        <v>20</v>
      </c>
      <c r="B8" s="26">
        <v>31</v>
      </c>
      <c r="C8" s="31">
        <v>31</v>
      </c>
      <c r="D8" s="13"/>
      <c r="E8" s="49"/>
      <c r="F8" s="14"/>
      <c r="G8" s="8"/>
      <c r="H8" s="8"/>
    </row>
    <row r="9" spans="1:10" s="4" customFormat="1" ht="18.75" x14ac:dyDescent="0.4">
      <c r="A9" s="25" t="s">
        <v>8</v>
      </c>
      <c r="B9" s="26">
        <v>4</v>
      </c>
      <c r="C9" s="31"/>
      <c r="D9" s="8"/>
      <c r="E9" s="50"/>
      <c r="F9" s="8"/>
      <c r="G9" s="8"/>
      <c r="H9" s="8"/>
    </row>
    <row r="10" spans="1:10" x14ac:dyDescent="0.25">
      <c r="A10" s="17"/>
      <c r="B10" s="17"/>
      <c r="C10" s="17"/>
      <c r="D10" s="17"/>
      <c r="E10" s="51"/>
      <c r="F10" s="17"/>
      <c r="G10" s="17"/>
      <c r="H10" s="17"/>
    </row>
    <row r="11" spans="1:10" s="3" customFormat="1" ht="23.25" customHeight="1" x14ac:dyDescent="0.25">
      <c r="A11" s="32" t="s">
        <v>0</v>
      </c>
      <c r="B11" s="35" t="s">
        <v>1</v>
      </c>
      <c r="C11" s="36"/>
      <c r="D11" s="36"/>
      <c r="E11" s="52"/>
      <c r="F11" s="36"/>
      <c r="G11" s="36"/>
      <c r="H11" s="37"/>
      <c r="I11" s="2"/>
      <c r="J11" s="2"/>
    </row>
    <row r="12" spans="1:10" s="3" customFormat="1" ht="60" x14ac:dyDescent="0.25">
      <c r="A12" s="32"/>
      <c r="B12" s="43" t="s">
        <v>26</v>
      </c>
      <c r="C12" s="43" t="s">
        <v>27</v>
      </c>
      <c r="D12" s="43" t="s">
        <v>6</v>
      </c>
      <c r="E12" s="53" t="s">
        <v>3</v>
      </c>
      <c r="F12" s="32" t="s">
        <v>2</v>
      </c>
      <c r="G12" s="32" t="s">
        <v>4</v>
      </c>
      <c r="H12" s="32" t="s">
        <v>5</v>
      </c>
      <c r="I12" s="2"/>
      <c r="J12" s="2"/>
    </row>
    <row r="13" spans="1:10" s="69" customFormat="1" x14ac:dyDescent="0.2">
      <c r="A13" s="72" t="s">
        <v>9</v>
      </c>
      <c r="B13" s="73">
        <v>160012488</v>
      </c>
      <c r="C13" s="74">
        <f>D13/B13-1</f>
        <v>6.2417078347035027E-2</v>
      </c>
      <c r="D13" s="73">
        <v>170000000</v>
      </c>
      <c r="E13" s="54">
        <v>16249404</v>
      </c>
      <c r="F13" s="75">
        <f t="shared" ref="F13:F35" si="0">E13/D13</f>
        <v>9.5584729411764699E-2</v>
      </c>
      <c r="G13" s="76">
        <f>(E13/$B$9)*$B$8</f>
        <v>125932881</v>
      </c>
      <c r="H13" s="75">
        <f>G13/D13</f>
        <v>0.74078165294117648</v>
      </c>
      <c r="I13" s="68"/>
      <c r="J13" s="68"/>
    </row>
    <row r="14" spans="1:10" s="69" customFormat="1" x14ac:dyDescent="0.2">
      <c r="A14" s="72" t="s">
        <v>11</v>
      </c>
      <c r="B14" s="73">
        <v>58481684</v>
      </c>
      <c r="C14" s="74">
        <f t="shared" ref="C14:C40" si="1">D14/B14-1</f>
        <v>0.29955218115812121</v>
      </c>
      <c r="D14" s="73">
        <v>76000000</v>
      </c>
      <c r="E14" s="54">
        <v>8751193</v>
      </c>
      <c r="F14" s="75">
        <f t="shared" si="0"/>
        <v>0.11514727631578947</v>
      </c>
      <c r="G14" s="76">
        <f t="shared" ref="G14:G24" si="2">(E14/$B$9)*$B$8</f>
        <v>67821745.75</v>
      </c>
      <c r="H14" s="75">
        <f>G14/D14</f>
        <v>0.89239139144736845</v>
      </c>
      <c r="I14" s="68"/>
      <c r="J14" s="68"/>
    </row>
    <row r="15" spans="1:10" s="69" customFormat="1" x14ac:dyDescent="0.2">
      <c r="A15" s="63" t="s">
        <v>12</v>
      </c>
      <c r="B15" s="73">
        <v>43517567</v>
      </c>
      <c r="C15" s="74">
        <f t="shared" si="1"/>
        <v>3.4065162696250928E-2</v>
      </c>
      <c r="D15" s="73">
        <v>45000000</v>
      </c>
      <c r="E15" s="54">
        <v>4767206</v>
      </c>
      <c r="F15" s="75">
        <f t="shared" si="0"/>
        <v>0.10593791111111112</v>
      </c>
      <c r="G15" s="76">
        <f t="shared" si="2"/>
        <v>36945846.5</v>
      </c>
      <c r="H15" s="65">
        <f>G15/D15</f>
        <v>0.82101881111111108</v>
      </c>
      <c r="I15" s="68"/>
      <c r="J15" s="68"/>
    </row>
    <row r="16" spans="1:10" ht="15.75" x14ac:dyDescent="0.25">
      <c r="A16" s="63" t="s">
        <v>13</v>
      </c>
      <c r="B16" s="73">
        <v>62516968</v>
      </c>
      <c r="C16" s="74">
        <f t="shared" si="1"/>
        <v>-4.0260557741699787E-2</v>
      </c>
      <c r="D16" s="73">
        <v>60000000</v>
      </c>
      <c r="E16" s="54">
        <v>5817367</v>
      </c>
      <c r="F16" s="75">
        <f t="shared" si="0"/>
        <v>9.6956116666666661E-2</v>
      </c>
      <c r="G16" s="76">
        <f t="shared" si="2"/>
        <v>45084594.25</v>
      </c>
      <c r="H16" s="65">
        <f t="shared" ref="H16:H35" si="3">G16/D16</f>
        <v>0.75140990416666664</v>
      </c>
    </row>
    <row r="17" spans="1:10" s="71" customFormat="1" ht="15.75" x14ac:dyDescent="0.25">
      <c r="A17" s="63" t="s">
        <v>14</v>
      </c>
      <c r="B17" s="73">
        <v>21799968</v>
      </c>
      <c r="C17" s="74">
        <f t="shared" si="1"/>
        <v>0.12385486070438279</v>
      </c>
      <c r="D17" s="73">
        <v>24500000</v>
      </c>
      <c r="E17" s="54">
        <v>2279025</v>
      </c>
      <c r="F17" s="75">
        <f t="shared" si="0"/>
        <v>9.3021428571428574E-2</v>
      </c>
      <c r="G17" s="76">
        <f t="shared" si="2"/>
        <v>17662443.75</v>
      </c>
      <c r="H17" s="65">
        <f t="shared" si="3"/>
        <v>0.72091607142857139</v>
      </c>
      <c r="I17" s="70"/>
      <c r="J17" s="70"/>
    </row>
    <row r="18" spans="1:10" ht="15.75" x14ac:dyDescent="0.25">
      <c r="A18" s="38" t="s">
        <v>10</v>
      </c>
      <c r="B18" s="73">
        <v>40517778</v>
      </c>
      <c r="C18" s="44">
        <f t="shared" si="1"/>
        <v>-0.19294685903062103</v>
      </c>
      <c r="D18" s="73">
        <v>32700000</v>
      </c>
      <c r="E18" s="54">
        <v>3330056</v>
      </c>
      <c r="F18" s="20">
        <f t="shared" si="0"/>
        <v>0.1018365749235474</v>
      </c>
      <c r="G18" s="19">
        <f t="shared" si="2"/>
        <v>25807934</v>
      </c>
      <c r="H18" s="41">
        <f t="shared" si="3"/>
        <v>0.78923345565749237</v>
      </c>
    </row>
    <row r="19" spans="1:10" ht="15.75" x14ac:dyDescent="0.25">
      <c r="A19" s="38" t="s">
        <v>40</v>
      </c>
      <c r="B19" s="73">
        <v>34482857</v>
      </c>
      <c r="C19" s="44">
        <f t="shared" si="1"/>
        <v>-0.37360178711410141</v>
      </c>
      <c r="D19" s="73">
        <v>21600000</v>
      </c>
      <c r="E19" s="54">
        <v>2534342</v>
      </c>
      <c r="F19" s="20">
        <f t="shared" si="0"/>
        <v>0.11733064814814814</v>
      </c>
      <c r="G19" s="19">
        <f t="shared" si="2"/>
        <v>19641150.5</v>
      </c>
      <c r="H19" s="41">
        <f t="shared" si="3"/>
        <v>0.90931252314814814</v>
      </c>
    </row>
    <row r="20" spans="1:10" ht="15.75" x14ac:dyDescent="0.25">
      <c r="A20" s="38" t="s">
        <v>43</v>
      </c>
      <c r="B20" s="73"/>
      <c r="C20" s="44" t="e">
        <f t="shared" si="1"/>
        <v>#DIV/0!</v>
      </c>
      <c r="D20" s="73">
        <v>56900000</v>
      </c>
      <c r="E20" s="54">
        <v>6749416</v>
      </c>
      <c r="F20" s="20">
        <f t="shared" si="0"/>
        <v>0.11861891036906855</v>
      </c>
      <c r="G20" s="19">
        <f t="shared" si="2"/>
        <v>52307974</v>
      </c>
      <c r="H20" s="41">
        <f t="shared" si="3"/>
        <v>0.91929655536028121</v>
      </c>
    </row>
    <row r="21" spans="1:10" ht="15.75" x14ac:dyDescent="0.25">
      <c r="A21" s="38" t="s">
        <v>30</v>
      </c>
      <c r="B21" s="73">
        <v>22506123</v>
      </c>
      <c r="C21" s="44">
        <f t="shared" si="1"/>
        <v>2.1944117163138266E-2</v>
      </c>
      <c r="D21" s="73">
        <v>23000000</v>
      </c>
      <c r="E21" s="54">
        <v>2419260</v>
      </c>
      <c r="F21" s="20">
        <f t="shared" si="0"/>
        <v>0.10518521739130435</v>
      </c>
      <c r="G21" s="19">
        <f t="shared" si="2"/>
        <v>18749265</v>
      </c>
      <c r="H21" s="41">
        <f t="shared" si="3"/>
        <v>0.81518543478260874</v>
      </c>
    </row>
    <row r="22" spans="1:10" ht="15.75" x14ac:dyDescent="0.25">
      <c r="A22" s="38" t="s">
        <v>41</v>
      </c>
      <c r="B22" s="73"/>
      <c r="C22" s="44" t="e">
        <f t="shared" si="1"/>
        <v>#DIV/0!</v>
      </c>
      <c r="D22" s="73">
        <v>44500000</v>
      </c>
      <c r="E22" s="54">
        <v>5248325</v>
      </c>
      <c r="F22" s="20">
        <f t="shared" si="0"/>
        <v>0.11793988764044944</v>
      </c>
      <c r="G22" s="19">
        <f t="shared" si="2"/>
        <v>40674518.75</v>
      </c>
      <c r="H22" s="41">
        <f t="shared" si="3"/>
        <v>0.91403412921348315</v>
      </c>
    </row>
    <row r="23" spans="1:10" ht="15.75" x14ac:dyDescent="0.25">
      <c r="A23" s="38" t="s">
        <v>37</v>
      </c>
      <c r="B23" s="30">
        <v>14535387</v>
      </c>
      <c r="C23" s="44">
        <f t="shared" si="1"/>
        <v>0.51354759250648097</v>
      </c>
      <c r="D23" s="30">
        <v>22000000</v>
      </c>
      <c r="E23" s="54">
        <v>2462225</v>
      </c>
      <c r="F23" s="20">
        <f t="shared" si="0"/>
        <v>0.11191931818181818</v>
      </c>
      <c r="G23" s="19">
        <f t="shared" si="2"/>
        <v>19082243.75</v>
      </c>
      <c r="H23" s="41">
        <f t="shared" si="3"/>
        <v>0.86737471590909088</v>
      </c>
    </row>
    <row r="24" spans="1:10" ht="15.75" x14ac:dyDescent="0.25">
      <c r="A24" s="78" t="s">
        <v>15</v>
      </c>
      <c r="B24" s="79">
        <f>SUM(B13:B23)</f>
        <v>458370820</v>
      </c>
      <c r="C24" s="80">
        <f t="shared" si="1"/>
        <v>0.25706082250174656</v>
      </c>
      <c r="D24" s="79">
        <f>SUM(D13:D23)</f>
        <v>576200000</v>
      </c>
      <c r="E24" s="81">
        <f>SUM(E13:E23)</f>
        <v>60607819</v>
      </c>
      <c r="F24" s="82">
        <f t="shared" si="0"/>
        <v>0.10518538528288789</v>
      </c>
      <c r="G24" s="83">
        <f t="shared" si="2"/>
        <v>469710597.25</v>
      </c>
      <c r="H24" s="84">
        <f>G24/D24</f>
        <v>0.81518673594238111</v>
      </c>
    </row>
    <row r="25" spans="1:10" s="62" customFormat="1" ht="15.75" x14ac:dyDescent="0.25">
      <c r="A25" s="38" t="s">
        <v>28</v>
      </c>
      <c r="B25" s="39">
        <v>8380000</v>
      </c>
      <c r="C25" s="40">
        <f t="shared" si="1"/>
        <v>5.0119331742243478E-2</v>
      </c>
      <c r="D25" s="30">
        <v>8800000</v>
      </c>
      <c r="E25" s="60">
        <v>769296</v>
      </c>
      <c r="F25" s="41">
        <f t="shared" si="0"/>
        <v>8.7419999999999998E-2</v>
      </c>
      <c r="G25" s="42">
        <f>(E25/$B$9)*$C$8</f>
        <v>5962044</v>
      </c>
      <c r="H25" s="41">
        <f t="shared" si="3"/>
        <v>0.67750500000000002</v>
      </c>
      <c r="I25" s="61"/>
      <c r="J25" s="61"/>
    </row>
    <row r="26" spans="1:10" s="71" customFormat="1" ht="15.75" x14ac:dyDescent="0.25">
      <c r="A26" s="63" t="s">
        <v>38</v>
      </c>
      <c r="B26" s="39">
        <v>10710000</v>
      </c>
      <c r="C26" s="64">
        <f t="shared" si="1"/>
        <v>6.0000000000000053E-2</v>
      </c>
      <c r="D26" s="30">
        <v>11352600</v>
      </c>
      <c r="E26" s="60">
        <v>850207</v>
      </c>
      <c r="F26" s="75">
        <f t="shared" si="0"/>
        <v>7.4890950090728117E-2</v>
      </c>
      <c r="G26" s="77">
        <f t="shared" ref="G26:G36" si="4">(E26/$B$9)*$C$8</f>
        <v>6589104.25</v>
      </c>
      <c r="H26" s="65">
        <f t="shared" si="3"/>
        <v>0.58040486320314288</v>
      </c>
      <c r="I26" s="70"/>
      <c r="J26" s="70"/>
    </row>
    <row r="27" spans="1:10" s="62" customFormat="1" ht="15.75" x14ac:dyDescent="0.25">
      <c r="A27" s="38" t="s">
        <v>29</v>
      </c>
      <c r="B27" s="39">
        <v>7676000</v>
      </c>
      <c r="C27" s="40">
        <f t="shared" si="1"/>
        <v>0.23762376237623761</v>
      </c>
      <c r="D27" s="30">
        <v>9500000</v>
      </c>
      <c r="E27" s="60">
        <v>659632</v>
      </c>
      <c r="F27" s="41">
        <f t="shared" si="0"/>
        <v>6.9434947368421054E-2</v>
      </c>
      <c r="G27" s="42">
        <f t="shared" si="4"/>
        <v>5112148</v>
      </c>
      <c r="H27" s="41">
        <f t="shared" si="3"/>
        <v>0.53812084210526312</v>
      </c>
      <c r="I27" s="61"/>
      <c r="J27" s="61"/>
    </row>
    <row r="28" spans="1:10" s="71" customFormat="1" ht="15.75" x14ac:dyDescent="0.25">
      <c r="A28" s="63" t="s">
        <v>39</v>
      </c>
      <c r="B28" s="39">
        <v>14839000</v>
      </c>
      <c r="C28" s="64">
        <f t="shared" si="1"/>
        <v>1.0849787721544546E-2</v>
      </c>
      <c r="D28" s="30">
        <v>15000000</v>
      </c>
      <c r="E28" s="60">
        <v>1273284</v>
      </c>
      <c r="F28" s="75">
        <f t="shared" si="0"/>
        <v>8.4885600000000005E-2</v>
      </c>
      <c r="G28" s="77">
        <f t="shared" si="4"/>
        <v>9867951</v>
      </c>
      <c r="H28" s="65">
        <f t="shared" si="3"/>
        <v>0.65786339999999999</v>
      </c>
      <c r="I28" s="70"/>
      <c r="J28" s="70"/>
    </row>
    <row r="29" spans="1:10" ht="15.75" x14ac:dyDescent="0.25">
      <c r="A29" s="38" t="s">
        <v>31</v>
      </c>
      <c r="B29" s="39">
        <v>3419000</v>
      </c>
      <c r="C29" s="40">
        <f t="shared" si="1"/>
        <v>0.46241591108511271</v>
      </c>
      <c r="D29" s="30">
        <v>5000000</v>
      </c>
      <c r="E29" s="60">
        <v>360787</v>
      </c>
      <c r="F29" s="20">
        <f t="shared" si="0"/>
        <v>7.2157399999999997E-2</v>
      </c>
      <c r="G29" s="42">
        <f t="shared" si="4"/>
        <v>2796099.25</v>
      </c>
      <c r="H29" s="41">
        <f>G29/D29</f>
        <v>0.55921984999999996</v>
      </c>
    </row>
    <row r="30" spans="1:10" ht="15.75" x14ac:dyDescent="0.25">
      <c r="A30" s="38" t="s">
        <v>32</v>
      </c>
      <c r="B30" s="39">
        <v>7049000</v>
      </c>
      <c r="C30" s="40">
        <f t="shared" si="1"/>
        <v>3.0000000000000027E-2</v>
      </c>
      <c r="D30" s="30">
        <v>7260470</v>
      </c>
      <c r="E30" s="60">
        <v>600153</v>
      </c>
      <c r="F30" s="20">
        <f t="shared" si="0"/>
        <v>8.2660351189385806E-2</v>
      </c>
      <c r="G30" s="42">
        <f t="shared" si="4"/>
        <v>4651185.75</v>
      </c>
      <c r="H30" s="41">
        <f>G30/D30</f>
        <v>0.64061772171774001</v>
      </c>
    </row>
    <row r="31" spans="1:10" s="67" customFormat="1" ht="15.75" x14ac:dyDescent="0.25">
      <c r="A31" s="63" t="s">
        <v>33</v>
      </c>
      <c r="B31" s="39">
        <v>5048000</v>
      </c>
      <c r="C31" s="64">
        <f t="shared" si="1"/>
        <v>3.0110935023771823E-2</v>
      </c>
      <c r="D31" s="30">
        <v>5200000</v>
      </c>
      <c r="E31" s="60">
        <v>365982</v>
      </c>
      <c r="F31" s="41">
        <f t="shared" si="0"/>
        <v>7.0381153846153843E-2</v>
      </c>
      <c r="G31" s="42">
        <f t="shared" si="4"/>
        <v>2836360.5</v>
      </c>
      <c r="H31" s="65">
        <f>G31/D31</f>
        <v>0.54545394230769229</v>
      </c>
      <c r="I31" s="66"/>
      <c r="J31" s="66"/>
    </row>
    <row r="32" spans="1:10" ht="15.75" x14ac:dyDescent="0.25">
      <c r="A32" s="38" t="s">
        <v>34</v>
      </c>
      <c r="B32" s="39">
        <v>13970000</v>
      </c>
      <c r="C32" s="40">
        <f t="shared" si="1"/>
        <v>-9.8067287043664964E-2</v>
      </c>
      <c r="D32" s="39">
        <v>12600000</v>
      </c>
      <c r="E32" s="60">
        <v>1163986</v>
      </c>
      <c r="F32" s="20">
        <f t="shared" si="0"/>
        <v>9.2379841269841265E-2</v>
      </c>
      <c r="G32" s="42">
        <f t="shared" si="4"/>
        <v>9020891.5</v>
      </c>
      <c r="H32" s="41">
        <f t="shared" si="3"/>
        <v>0.71594376984126984</v>
      </c>
    </row>
    <row r="33" spans="1:10" ht="15.75" x14ac:dyDescent="0.25">
      <c r="A33" s="38" t="s">
        <v>42</v>
      </c>
      <c r="B33" s="39">
        <v>0</v>
      </c>
      <c r="C33" s="40">
        <v>0</v>
      </c>
      <c r="D33" s="39">
        <v>2750000</v>
      </c>
      <c r="E33" s="60">
        <v>253146</v>
      </c>
      <c r="F33" s="20">
        <f t="shared" si="0"/>
        <v>9.2053090909090904E-2</v>
      </c>
      <c r="G33" s="42">
        <f t="shared" si="4"/>
        <v>1961881.5</v>
      </c>
      <c r="H33" s="41">
        <f t="shared" si="3"/>
        <v>0.71341145454545452</v>
      </c>
    </row>
    <row r="34" spans="1:10" ht="15.75" x14ac:dyDescent="0.25">
      <c r="A34" s="38" t="s">
        <v>16</v>
      </c>
      <c r="B34" s="39">
        <v>11908000</v>
      </c>
      <c r="C34" s="40">
        <f t="shared" si="1"/>
        <v>-2.5864964729593543E-2</v>
      </c>
      <c r="D34" s="39">
        <v>11600000</v>
      </c>
      <c r="E34" s="60">
        <v>1248753</v>
      </c>
      <c r="F34" s="20">
        <f t="shared" si="0"/>
        <v>0.10765112068965517</v>
      </c>
      <c r="G34" s="42">
        <f t="shared" si="4"/>
        <v>9677835.75</v>
      </c>
      <c r="H34" s="41">
        <f t="shared" si="3"/>
        <v>0.83429618534482763</v>
      </c>
    </row>
    <row r="35" spans="1:10" ht="15.75" x14ac:dyDescent="0.25">
      <c r="A35" s="38" t="s">
        <v>35</v>
      </c>
      <c r="B35" s="39">
        <v>3187000</v>
      </c>
      <c r="C35" s="40">
        <v>0</v>
      </c>
      <c r="D35" s="39">
        <v>4650000</v>
      </c>
      <c r="E35" s="60">
        <v>447790</v>
      </c>
      <c r="F35" s="20">
        <f t="shared" si="0"/>
        <v>9.6298924731182789E-2</v>
      </c>
      <c r="G35" s="42">
        <f t="shared" si="4"/>
        <v>3470372.5</v>
      </c>
      <c r="H35" s="41">
        <f t="shared" si="3"/>
        <v>0.74631666666666663</v>
      </c>
    </row>
    <row r="36" spans="1:10" ht="15.75" x14ac:dyDescent="0.25">
      <c r="A36" s="78" t="s">
        <v>17</v>
      </c>
      <c r="B36" s="79">
        <f>SUM(B25:B35)</f>
        <v>86186000</v>
      </c>
      <c r="C36" s="85">
        <f t="shared" si="1"/>
        <v>8.7335182048128512E-2</v>
      </c>
      <c r="D36" s="79">
        <f>SUM(D25:D35)</f>
        <v>93713070</v>
      </c>
      <c r="E36" s="81">
        <f>SUM(E25:E35)</f>
        <v>7993016</v>
      </c>
      <c r="F36" s="84">
        <f>E36/D36</f>
        <v>8.5292435729615937E-2</v>
      </c>
      <c r="G36" s="83">
        <f t="shared" si="4"/>
        <v>61945874</v>
      </c>
      <c r="H36" s="84">
        <f>G36/D36</f>
        <v>0.66101637690452353</v>
      </c>
    </row>
    <row r="37" spans="1:10" ht="15.75" hidden="1" customHeight="1" x14ac:dyDescent="0.25">
      <c r="A37" s="18" t="s">
        <v>24</v>
      </c>
      <c r="B37" s="18">
        <v>0</v>
      </c>
      <c r="C37" s="27"/>
      <c r="D37" s="19">
        <f>'[1]апр 13 план'!$G$11*1000</f>
        <v>283440</v>
      </c>
      <c r="E37" s="55"/>
      <c r="F37" s="20">
        <f>SUM(F25:F34)</f>
        <v>0.83391445536327602</v>
      </c>
      <c r="G37" s="19"/>
      <c r="H37" s="20">
        <f>SUM(H25:H34)</f>
        <v>6.4628370290653905</v>
      </c>
    </row>
    <row r="38" spans="1:10" ht="15.75" hidden="1" customHeight="1" x14ac:dyDescent="0.25">
      <c r="A38" s="18" t="s">
        <v>25</v>
      </c>
      <c r="B38" s="18">
        <v>5798000</v>
      </c>
      <c r="C38" s="27">
        <f t="shared" si="1"/>
        <v>0.31155570886512596</v>
      </c>
      <c r="D38" s="19">
        <f>'[1]апр 13 план'!$H$11*1000</f>
        <v>7604400</v>
      </c>
      <c r="E38" s="56"/>
      <c r="F38" s="45">
        <f>AVERAGE(F25:F36)</f>
        <v>8.4625484652006214E-2</v>
      </c>
      <c r="G38" s="21"/>
      <c r="H38" s="45">
        <f>AVERAGE(H25:H36)</f>
        <v>0.65584750605304842</v>
      </c>
    </row>
    <row r="39" spans="1:10" ht="15.75" hidden="1" customHeight="1" x14ac:dyDescent="0.25">
      <c r="A39" s="18" t="s">
        <v>23</v>
      </c>
      <c r="B39" s="18"/>
      <c r="C39" s="27"/>
      <c r="D39" s="19"/>
      <c r="E39" s="55"/>
      <c r="F39" s="20">
        <f>AVERAGE(F13:F21)</f>
        <v>0.10551320143431432</v>
      </c>
      <c r="G39" s="19"/>
      <c r="H39" s="20">
        <f>AVERAGE(H13:H21)</f>
        <v>0.817727311115936</v>
      </c>
    </row>
    <row r="40" spans="1:10" s="10" customFormat="1" ht="18.75" x14ac:dyDescent="0.4">
      <c r="A40" s="22" t="s">
        <v>18</v>
      </c>
      <c r="B40" s="28">
        <f>B36+B24</f>
        <v>544556820</v>
      </c>
      <c r="C40" s="29">
        <f t="shared" si="1"/>
        <v>0.23019865952647511</v>
      </c>
      <c r="D40" s="28">
        <f>D24+D36</f>
        <v>669913070</v>
      </c>
      <c r="E40" s="57">
        <f>E24+E36</f>
        <v>68600835</v>
      </c>
      <c r="F40" s="24">
        <f t="shared" ref="F40" si="5">E40/D40</f>
        <v>0.10240259232440412</v>
      </c>
      <c r="G40" s="23">
        <f>(E40/$B$9)*$B$8</f>
        <v>531656471.25</v>
      </c>
      <c r="H40" s="24">
        <f>(H24+H36)/2</f>
        <v>0.73810155642345232</v>
      </c>
      <c r="I40" s="9"/>
      <c r="J40" s="9"/>
    </row>
    <row r="41" spans="1:10" x14ac:dyDescent="0.25">
      <c r="F41" s="58">
        <f>AVERAGE(F25:F34)</f>
        <v>8.3391445536327602E-2</v>
      </c>
      <c r="G41" s="59"/>
      <c r="H41" s="58">
        <f>AVERAGE(H25:H34)</f>
        <v>0.64628370290653903</v>
      </c>
    </row>
    <row r="42" spans="1:10" ht="100.5" hidden="1" customHeight="1" x14ac:dyDescent="0.25">
      <c r="A42" s="11"/>
      <c r="B42" s="11"/>
      <c r="C42" s="11"/>
      <c r="F42" s="12">
        <f>AVERAGE(F25:F34)</f>
        <v>8.3391445536327602E-2</v>
      </c>
      <c r="H42" s="12">
        <f>AVERAGE(H25:H36)</f>
        <v>0.65584750605304842</v>
      </c>
    </row>
    <row r="43" spans="1:10" hidden="1" x14ac:dyDescent="0.25">
      <c r="A43" s="9"/>
      <c r="B43" s="9"/>
      <c r="C43" s="9"/>
      <c r="D43" s="12"/>
      <c r="H43" s="12">
        <f>AVERAGE(H25:H36)</f>
        <v>0.65584750605304842</v>
      </c>
    </row>
    <row r="44" spans="1:10" hidden="1" x14ac:dyDescent="0.25">
      <c r="A44" s="9"/>
      <c r="B44" s="9"/>
      <c r="C44" s="9"/>
      <c r="D44" s="12"/>
      <c r="H44" s="12">
        <f>AVERAGE(H25:H34)</f>
        <v>0.64628370290653903</v>
      </c>
    </row>
    <row r="45" spans="1:10" hidden="1" x14ac:dyDescent="0.25">
      <c r="A45" s="9"/>
      <c r="B45" s="9"/>
      <c r="C45" s="9"/>
      <c r="D45" s="12"/>
      <c r="H45" s="12">
        <f>AVERAGE(H25:H34)</f>
        <v>0.64628370290653903</v>
      </c>
    </row>
    <row r="46" spans="1:10" hidden="1" x14ac:dyDescent="0.25">
      <c r="A46" s="9"/>
      <c r="B46" s="9"/>
      <c r="C46" s="9"/>
      <c r="D46" s="12"/>
      <c r="H46" s="12">
        <f>AVERAGE(H25:H34)</f>
        <v>0.64628370290653903</v>
      </c>
    </row>
    <row r="47" spans="1:10" hidden="1" x14ac:dyDescent="0.25">
      <c r="A47" s="9"/>
      <c r="B47" s="9"/>
      <c r="C47" s="9"/>
      <c r="D47" s="12"/>
      <c r="H47" s="12">
        <f>AVERAGE(H25:H36)</f>
        <v>0.65584750605304842</v>
      </c>
    </row>
    <row r="48" spans="1:10" hidden="1" x14ac:dyDescent="0.25">
      <c r="A48" s="9"/>
      <c r="B48" s="9"/>
      <c r="C48" s="9"/>
      <c r="D48" s="12"/>
      <c r="H48" s="12">
        <f>AVERAGE(H25:H34)</f>
        <v>0.64628370290653903</v>
      </c>
    </row>
    <row r="49" spans="1:10" hidden="1" x14ac:dyDescent="0.25">
      <c r="A49" s="9"/>
      <c r="B49" s="9"/>
      <c r="C49" s="9"/>
      <c r="D49" s="12"/>
      <c r="E49"/>
      <c r="F49"/>
      <c r="G49"/>
      <c r="H49"/>
      <c r="I49"/>
      <c r="J49"/>
    </row>
    <row r="50" spans="1:10" hidden="1" x14ac:dyDescent="0.25">
      <c r="A50" s="9"/>
      <c r="B50" s="9"/>
      <c r="C50" s="9"/>
      <c r="D50" s="12"/>
      <c r="E50"/>
      <c r="F50"/>
      <c r="G50"/>
      <c r="H50"/>
      <c r="I50"/>
      <c r="J50"/>
    </row>
    <row r="51" spans="1:10" hidden="1" x14ac:dyDescent="0.25">
      <c r="A51" s="9"/>
      <c r="B51" s="9"/>
      <c r="C51" s="9"/>
      <c r="D51" s="12"/>
      <c r="E51"/>
      <c r="F51"/>
      <c r="G51"/>
      <c r="H51"/>
      <c r="I51"/>
      <c r="J51"/>
    </row>
    <row r="52" spans="1:10" hidden="1" x14ac:dyDescent="0.25">
      <c r="A52" s="9"/>
      <c r="B52" s="9"/>
      <c r="C52" s="9"/>
      <c r="D52" s="12"/>
      <c r="E52"/>
      <c r="F52"/>
      <c r="G52"/>
      <c r="H52"/>
      <c r="I52"/>
      <c r="J52"/>
    </row>
    <row r="53" spans="1:10" hidden="1" x14ac:dyDescent="0.25">
      <c r="A53" s="9"/>
      <c r="B53" s="9"/>
      <c r="C53" s="9"/>
      <c r="D53" s="12"/>
      <c r="E53"/>
      <c r="F53"/>
      <c r="G53"/>
      <c r="H53"/>
      <c r="I53"/>
      <c r="J53"/>
    </row>
    <row r="54" spans="1:10" hidden="1" x14ac:dyDescent="0.25">
      <c r="A54" s="9"/>
      <c r="B54" s="9"/>
      <c r="C54" s="9"/>
      <c r="D54" s="12"/>
      <c r="E54"/>
      <c r="F54"/>
      <c r="G54"/>
      <c r="H54"/>
      <c r="I54"/>
      <c r="J54"/>
    </row>
    <row r="55" spans="1:10" hidden="1" x14ac:dyDescent="0.25">
      <c r="A55" s="9"/>
      <c r="B55" s="9"/>
      <c r="C55" s="9"/>
      <c r="D55" s="12"/>
      <c r="E55"/>
      <c r="F55"/>
      <c r="G55"/>
      <c r="H55"/>
      <c r="I55"/>
      <c r="J55"/>
    </row>
    <row r="56" spans="1:10" hidden="1" x14ac:dyDescent="0.25">
      <c r="A56" s="9"/>
      <c r="B56" s="9"/>
      <c r="C56" s="9"/>
      <c r="D56" s="12"/>
      <c r="E56"/>
      <c r="F56"/>
      <c r="G56"/>
      <c r="H56"/>
      <c r="I56"/>
      <c r="J56"/>
    </row>
    <row r="57" spans="1:10" hidden="1" x14ac:dyDescent="0.25">
      <c r="A57" s="9"/>
      <c r="B57" s="9"/>
      <c r="C57" s="9"/>
      <c r="D57" s="12"/>
      <c r="E57"/>
      <c r="F57"/>
      <c r="G57"/>
      <c r="H57"/>
      <c r="I57"/>
      <c r="J57"/>
    </row>
    <row r="58" spans="1:10" hidden="1" x14ac:dyDescent="0.25">
      <c r="A58" s="9"/>
      <c r="B58" s="9"/>
      <c r="C58" s="9"/>
      <c r="D58" s="12"/>
      <c r="E58"/>
      <c r="F58"/>
      <c r="G58"/>
      <c r="H58"/>
      <c r="I58"/>
      <c r="J58"/>
    </row>
    <row r="59" spans="1:10" hidden="1" x14ac:dyDescent="0.25">
      <c r="E59"/>
      <c r="F59"/>
      <c r="G59"/>
      <c r="H59"/>
      <c r="I59"/>
      <c r="J59"/>
    </row>
    <row r="60" spans="1:10" hidden="1" x14ac:dyDescent="0.25">
      <c r="E60"/>
      <c r="F60"/>
      <c r="G60"/>
      <c r="H60"/>
      <c r="I60"/>
      <c r="J60"/>
    </row>
    <row r="61" spans="1:10" hidden="1" x14ac:dyDescent="0.25">
      <c r="E61"/>
      <c r="F61"/>
      <c r="G61"/>
      <c r="H61"/>
      <c r="I61"/>
      <c r="J61"/>
    </row>
    <row r="62" spans="1:10" hidden="1" x14ac:dyDescent="0.25">
      <c r="E62"/>
      <c r="F62"/>
      <c r="G62"/>
      <c r="H62"/>
      <c r="I62"/>
      <c r="J62"/>
    </row>
    <row r="63" spans="1:10" hidden="1" x14ac:dyDescent="0.25">
      <c r="E63"/>
      <c r="F63"/>
      <c r="G63"/>
      <c r="H63"/>
      <c r="I63"/>
      <c r="J63"/>
    </row>
    <row r="64" spans="1:10" hidden="1" x14ac:dyDescent="0.25">
      <c r="E64"/>
      <c r="F64"/>
      <c r="G64"/>
      <c r="H64"/>
      <c r="I64"/>
      <c r="J64"/>
    </row>
    <row r="65" spans="1:10" x14ac:dyDescent="0.25">
      <c r="A65" s="15" t="s">
        <v>21</v>
      </c>
      <c r="B65" s="15"/>
      <c r="C65" s="15"/>
      <c r="D65"/>
      <c r="E65"/>
      <c r="F65"/>
      <c r="G65"/>
      <c r="H65"/>
      <c r="I65"/>
      <c r="J65"/>
    </row>
    <row r="67" spans="1:10" x14ac:dyDescent="0.25">
      <c r="A67" s="16" t="s">
        <v>22</v>
      </c>
      <c r="B67" s="16"/>
      <c r="C67" s="16"/>
      <c r="D67"/>
      <c r="E67"/>
      <c r="F67"/>
      <c r="G67"/>
      <c r="H67"/>
      <c r="I67"/>
      <c r="J67"/>
    </row>
    <row r="69" spans="1:10" x14ac:dyDescent="0.25">
      <c r="A69" s="16"/>
      <c r="B69" s="16"/>
      <c r="C69" s="16"/>
      <c r="D69"/>
      <c r="E69"/>
      <c r="F69"/>
      <c r="G69"/>
      <c r="H69"/>
      <c r="I69"/>
      <c r="J69"/>
    </row>
  </sheetData>
  <conditionalFormatting sqref="H39">
    <cfRule type="iconSet" priority="11">
      <iconSet>
        <cfvo type="percent" val="0"/>
        <cfvo type="percent" val="33"/>
        <cfvo type="percent" val="67"/>
      </iconSet>
    </cfRule>
  </conditionalFormatting>
  <conditionalFormatting sqref="H39">
    <cfRule type="iconSet" priority="10">
      <iconSet>
        <cfvo type="percent" val="0"/>
        <cfvo type="percent" val="33"/>
        <cfvo type="percent" val="67"/>
      </iconSet>
    </cfRule>
  </conditionalFormatting>
  <conditionalFormatting sqref="H26:H35">
    <cfRule type="iconSet" priority="12">
      <iconSet>
        <cfvo type="percent" val="0"/>
        <cfvo type="percent" val="33"/>
        <cfvo type="percent" val="67"/>
      </iconSet>
    </cfRule>
  </conditionalFormatting>
  <conditionalFormatting sqref="H37">
    <cfRule type="iconSet" priority="9">
      <iconSet>
        <cfvo type="percent" val="0"/>
        <cfvo type="percent" val="33"/>
        <cfvo type="percent" val="67"/>
      </iconSet>
    </cfRule>
  </conditionalFormatting>
  <conditionalFormatting sqref="H25">
    <cfRule type="iconSet" priority="8">
      <iconSet>
        <cfvo type="percent" val="0"/>
        <cfvo type="percent" val="33"/>
        <cfvo type="percent" val="67"/>
      </iconSet>
    </cfRule>
  </conditionalFormatting>
  <conditionalFormatting sqref="H13">
    <cfRule type="iconSet" priority="7">
      <iconSet>
        <cfvo type="percent" val="0"/>
        <cfvo type="percent" val="33"/>
        <cfvo type="percent" val="67"/>
      </iconSet>
    </cfRule>
  </conditionalFormatting>
  <conditionalFormatting sqref="H19:H24">
    <cfRule type="iconSet" priority="6">
      <iconSet>
        <cfvo type="percent" val="0"/>
        <cfvo type="percent" val="33"/>
        <cfvo type="percent" val="67"/>
      </iconSet>
    </cfRule>
  </conditionalFormatting>
  <conditionalFormatting sqref="H14">
    <cfRule type="iconSet" priority="5">
      <iconSet>
        <cfvo type="percent" val="0"/>
        <cfvo type="percent" val="33"/>
        <cfvo type="percent" val="67"/>
      </iconSet>
    </cfRule>
  </conditionalFormatting>
  <conditionalFormatting sqref="H15">
    <cfRule type="iconSet" priority="4">
      <iconSet>
        <cfvo type="percent" val="0"/>
        <cfvo type="percent" val="33"/>
        <cfvo type="percent" val="67"/>
      </iconSet>
    </cfRule>
  </conditionalFormatting>
  <conditionalFormatting sqref="H16">
    <cfRule type="iconSet" priority="3">
      <iconSet>
        <cfvo type="percent" val="0"/>
        <cfvo type="percent" val="33"/>
        <cfvo type="percent" val="67"/>
      </iconSet>
    </cfRule>
  </conditionalFormatting>
  <conditionalFormatting sqref="H17">
    <cfRule type="iconSet" priority="2">
      <iconSet>
        <cfvo type="percent" val="0"/>
        <cfvo type="percent" val="33"/>
        <cfvo type="percent" val="67"/>
      </iconSet>
    </cfRule>
  </conditionalFormatting>
  <conditionalFormatting sqref="H18">
    <cfRule type="iconSet" priority="1">
      <iconSet>
        <cfvo type="percent" val="0"/>
        <cfvo type="percent" val="33"/>
        <cfvo type="percent" val="67"/>
      </iconSet>
    </cfRule>
  </conditionalFormatting>
  <pageMargins left="0.25" right="0.25" top="0.75" bottom="0.75" header="0.3" footer="0.3"/>
  <pageSetup paperSize="9" scale="6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J70"/>
  <sheetViews>
    <sheetView zoomScaleNormal="100" workbookViewId="0">
      <selection sqref="A1:XFD1048576"/>
    </sheetView>
  </sheetViews>
  <sheetFormatPr defaultRowHeight="15" x14ac:dyDescent="0.25"/>
  <cols>
    <col min="1" max="1" width="62.85546875" style="1" customWidth="1"/>
    <col min="2" max="2" width="27.5703125" style="1" bestFit="1" customWidth="1"/>
    <col min="3" max="3" width="12.42578125" style="1" customWidth="1"/>
    <col min="4" max="4" width="19.7109375" style="1" bestFit="1" customWidth="1"/>
    <col min="5" max="5" width="23.28515625" style="46" bestFit="1" customWidth="1"/>
    <col min="6" max="6" width="13.7109375" style="1" customWidth="1"/>
    <col min="7" max="7" width="21" style="1" customWidth="1"/>
    <col min="8" max="8" width="18" style="1" customWidth="1"/>
    <col min="9" max="10" width="9.140625" style="1"/>
  </cols>
  <sheetData>
    <row r="2" spans="1:10" x14ac:dyDescent="0.25">
      <c r="A2" s="5" t="s">
        <v>7</v>
      </c>
      <c r="B2" s="5"/>
      <c r="C2" s="5"/>
    </row>
    <row r="5" spans="1:10" ht="24.75" x14ac:dyDescent="0.5">
      <c r="A5" s="33" t="s">
        <v>19</v>
      </c>
      <c r="B5" s="33"/>
      <c r="C5" s="33"/>
      <c r="D5" s="33"/>
      <c r="E5" s="47"/>
      <c r="F5" s="33"/>
      <c r="G5" s="33"/>
      <c r="H5" s="33"/>
    </row>
    <row r="6" spans="1:10" s="7" customFormat="1" x14ac:dyDescent="0.3">
      <c r="A6" s="34" t="s">
        <v>45</v>
      </c>
      <c r="B6" s="34"/>
      <c r="C6" s="34"/>
      <c r="D6" s="34"/>
      <c r="E6" s="48"/>
      <c r="F6" s="34"/>
      <c r="G6" s="34"/>
      <c r="H6" s="34"/>
      <c r="I6" s="6"/>
      <c r="J6" s="6"/>
    </row>
    <row r="7" spans="1:10" s="7" customFormat="1" x14ac:dyDescent="0.3">
      <c r="A7" s="34"/>
      <c r="B7" s="34"/>
      <c r="C7" s="34" t="s">
        <v>36</v>
      </c>
      <c r="D7" s="34"/>
      <c r="E7" s="48"/>
      <c r="F7" s="34"/>
      <c r="G7" s="34"/>
      <c r="H7" s="34"/>
      <c r="I7" s="6"/>
      <c r="J7" s="6"/>
    </row>
    <row r="8" spans="1:10" s="4" customFormat="1" ht="18.75" x14ac:dyDescent="0.4">
      <c r="A8" s="25" t="s">
        <v>20</v>
      </c>
      <c r="B8" s="26">
        <v>31</v>
      </c>
      <c r="C8" s="31">
        <v>31</v>
      </c>
      <c r="D8" s="13"/>
      <c r="E8" s="49"/>
      <c r="F8" s="14"/>
      <c r="G8" s="8"/>
      <c r="H8" s="8"/>
    </row>
    <row r="9" spans="1:10" s="4" customFormat="1" ht="18.75" x14ac:dyDescent="0.4">
      <c r="A9" s="25" t="s">
        <v>8</v>
      </c>
      <c r="B9" s="26">
        <v>11</v>
      </c>
      <c r="C9" s="31"/>
      <c r="D9" s="8"/>
      <c r="E9" s="50"/>
      <c r="F9" s="8"/>
      <c r="G9" s="8"/>
      <c r="H9" s="8"/>
    </row>
    <row r="10" spans="1:10" x14ac:dyDescent="0.25">
      <c r="A10" s="17"/>
      <c r="B10" s="17"/>
      <c r="C10" s="17"/>
      <c r="D10" s="17"/>
      <c r="E10" s="51"/>
      <c r="F10" s="17"/>
      <c r="G10" s="17"/>
      <c r="H10" s="17"/>
    </row>
    <row r="11" spans="1:10" s="3" customFormat="1" ht="23.25" customHeight="1" x14ac:dyDescent="0.25">
      <c r="A11" s="32" t="s">
        <v>0</v>
      </c>
      <c r="B11" s="35" t="s">
        <v>1</v>
      </c>
      <c r="C11" s="36"/>
      <c r="D11" s="36"/>
      <c r="E11" s="52"/>
      <c r="F11" s="36"/>
      <c r="G11" s="36"/>
      <c r="H11" s="37"/>
      <c r="I11" s="2"/>
      <c r="J11" s="2"/>
    </row>
    <row r="12" spans="1:10" s="3" customFormat="1" ht="60" x14ac:dyDescent="0.25">
      <c r="A12" s="32"/>
      <c r="B12" s="43" t="s">
        <v>26</v>
      </c>
      <c r="C12" s="43" t="s">
        <v>27</v>
      </c>
      <c r="D12" s="43" t="s">
        <v>6</v>
      </c>
      <c r="E12" s="53" t="s">
        <v>3</v>
      </c>
      <c r="F12" s="32" t="s">
        <v>2</v>
      </c>
      <c r="G12" s="32" t="s">
        <v>4</v>
      </c>
      <c r="H12" s="32" t="s">
        <v>5</v>
      </c>
      <c r="I12" s="2"/>
      <c r="J12" s="2"/>
    </row>
    <row r="13" spans="1:10" s="69" customFormat="1" x14ac:dyDescent="0.2">
      <c r="A13" s="72" t="s">
        <v>9</v>
      </c>
      <c r="B13" s="73">
        <v>160012488</v>
      </c>
      <c r="C13" s="74">
        <f>D13/B13-1</f>
        <v>6.2417078347035027E-2</v>
      </c>
      <c r="D13" s="73">
        <v>170000000</v>
      </c>
      <c r="E13" s="54">
        <v>43123623</v>
      </c>
      <c r="F13" s="75">
        <f t="shared" ref="F13:F35" si="0">E13/D13</f>
        <v>0.25366837058823527</v>
      </c>
      <c r="G13" s="76">
        <f>(E13/$B$9)*$B$8</f>
        <v>121530210.27272728</v>
      </c>
      <c r="H13" s="75">
        <f>G13/D13</f>
        <v>0.71488358983957223</v>
      </c>
      <c r="I13" s="68"/>
      <c r="J13" s="68"/>
    </row>
    <row r="14" spans="1:10" s="69" customFormat="1" x14ac:dyDescent="0.2">
      <c r="A14" s="72" t="s">
        <v>11</v>
      </c>
      <c r="B14" s="73">
        <v>58481684</v>
      </c>
      <c r="C14" s="74">
        <f t="shared" ref="C14:C41" si="1">D14/B14-1</f>
        <v>0.29955218115812121</v>
      </c>
      <c r="D14" s="73">
        <v>76000000</v>
      </c>
      <c r="E14" s="54">
        <v>23185978</v>
      </c>
      <c r="F14" s="75">
        <f t="shared" si="0"/>
        <v>0.30507865789473682</v>
      </c>
      <c r="G14" s="76">
        <f t="shared" ref="G14:G24" si="2">(E14/$B$9)*$B$8</f>
        <v>65342301.636363633</v>
      </c>
      <c r="H14" s="75">
        <f>G14/D14</f>
        <v>0.85976712679425837</v>
      </c>
      <c r="I14" s="68"/>
      <c r="J14" s="68"/>
    </row>
    <row r="15" spans="1:10" s="69" customFormat="1" x14ac:dyDescent="0.2">
      <c r="A15" s="63" t="s">
        <v>12</v>
      </c>
      <c r="B15" s="73">
        <v>43517567</v>
      </c>
      <c r="C15" s="74">
        <f t="shared" si="1"/>
        <v>3.4065162696250928E-2</v>
      </c>
      <c r="D15" s="73">
        <v>45000000</v>
      </c>
      <c r="E15" s="54">
        <v>12125587</v>
      </c>
      <c r="F15" s="75">
        <f t="shared" si="0"/>
        <v>0.26945748888888887</v>
      </c>
      <c r="G15" s="76">
        <f t="shared" si="2"/>
        <v>34172108.818181813</v>
      </c>
      <c r="H15" s="65">
        <f>G15/D15</f>
        <v>0.75938019595959583</v>
      </c>
      <c r="I15" s="68"/>
      <c r="J15" s="68"/>
    </row>
    <row r="16" spans="1:10" ht="15.75" x14ac:dyDescent="0.25">
      <c r="A16" s="63" t="s">
        <v>13</v>
      </c>
      <c r="B16" s="73">
        <v>62516968</v>
      </c>
      <c r="C16" s="74">
        <f t="shared" si="1"/>
        <v>-4.0260557741699787E-2</v>
      </c>
      <c r="D16" s="73">
        <v>60000000</v>
      </c>
      <c r="E16" s="54">
        <v>15946270</v>
      </c>
      <c r="F16" s="75">
        <f t="shared" si="0"/>
        <v>0.26577116666666667</v>
      </c>
      <c r="G16" s="76">
        <f t="shared" si="2"/>
        <v>44939488.181818187</v>
      </c>
      <c r="H16" s="65">
        <f t="shared" ref="H16:H35" si="3">G16/D16</f>
        <v>0.74899146969696984</v>
      </c>
    </row>
    <row r="17" spans="1:10" s="71" customFormat="1" ht="15.75" x14ac:dyDescent="0.25">
      <c r="A17" s="63" t="s">
        <v>14</v>
      </c>
      <c r="B17" s="73">
        <v>21799968</v>
      </c>
      <c r="C17" s="74">
        <f t="shared" si="1"/>
        <v>0.12385486070438279</v>
      </c>
      <c r="D17" s="73">
        <v>24500000</v>
      </c>
      <c r="E17" s="54">
        <v>6141450</v>
      </c>
      <c r="F17" s="75">
        <f t="shared" si="0"/>
        <v>0.25067142857142855</v>
      </c>
      <c r="G17" s="76">
        <f t="shared" si="2"/>
        <v>17307722.727272727</v>
      </c>
      <c r="H17" s="65">
        <f t="shared" si="3"/>
        <v>0.70643766233766236</v>
      </c>
      <c r="I17" s="70"/>
      <c r="J17" s="70"/>
    </row>
    <row r="18" spans="1:10" ht="15.75" x14ac:dyDescent="0.25">
      <c r="A18" s="38" t="s">
        <v>10</v>
      </c>
      <c r="B18" s="73">
        <v>40517778</v>
      </c>
      <c r="C18" s="44">
        <f t="shared" si="1"/>
        <v>-0.19294685903062103</v>
      </c>
      <c r="D18" s="73">
        <v>32700000</v>
      </c>
      <c r="E18" s="54">
        <v>9203049</v>
      </c>
      <c r="F18" s="20">
        <f t="shared" si="0"/>
        <v>0.28143880733944954</v>
      </c>
      <c r="G18" s="19">
        <f t="shared" si="2"/>
        <v>25935865.363636367</v>
      </c>
      <c r="H18" s="41">
        <f t="shared" si="3"/>
        <v>0.79314572977481246</v>
      </c>
    </row>
    <row r="19" spans="1:10" ht="15.75" x14ac:dyDescent="0.25">
      <c r="A19" s="38" t="s">
        <v>40</v>
      </c>
      <c r="B19" s="73">
        <v>34482857</v>
      </c>
      <c r="C19" s="44">
        <f t="shared" si="1"/>
        <v>-0.37360178711410141</v>
      </c>
      <c r="D19" s="73">
        <v>21600000</v>
      </c>
      <c r="E19" s="54">
        <v>6709840</v>
      </c>
      <c r="F19" s="20">
        <f t="shared" si="0"/>
        <v>0.31064074074074072</v>
      </c>
      <c r="G19" s="19">
        <f t="shared" si="2"/>
        <v>18909549.090909094</v>
      </c>
      <c r="H19" s="41">
        <f t="shared" si="3"/>
        <v>0.87544208754208763</v>
      </c>
    </row>
    <row r="20" spans="1:10" ht="15.75" x14ac:dyDescent="0.25">
      <c r="A20" s="38" t="s">
        <v>43</v>
      </c>
      <c r="B20" s="73"/>
      <c r="C20" s="44" t="e">
        <f t="shared" si="1"/>
        <v>#DIV/0!</v>
      </c>
      <c r="D20" s="73">
        <v>56900000</v>
      </c>
      <c r="E20" s="54">
        <v>17996078</v>
      </c>
      <c r="F20" s="20">
        <f t="shared" si="0"/>
        <v>0.31627553602811953</v>
      </c>
      <c r="G20" s="19">
        <f t="shared" si="2"/>
        <v>50716219.818181813</v>
      </c>
      <c r="H20" s="41">
        <f t="shared" si="3"/>
        <v>0.89132196517015483</v>
      </c>
    </row>
    <row r="21" spans="1:10" ht="15.75" x14ac:dyDescent="0.25">
      <c r="A21" s="38" t="s">
        <v>30</v>
      </c>
      <c r="B21" s="73">
        <v>22506123</v>
      </c>
      <c r="C21" s="44">
        <f t="shared" si="1"/>
        <v>2.1944117163138266E-2</v>
      </c>
      <c r="D21" s="73">
        <v>23000000</v>
      </c>
      <c r="E21" s="54">
        <v>6536576</v>
      </c>
      <c r="F21" s="20">
        <f t="shared" si="0"/>
        <v>0.28419895652173915</v>
      </c>
      <c r="G21" s="19">
        <f t="shared" si="2"/>
        <v>18421259.636363633</v>
      </c>
      <c r="H21" s="41">
        <f t="shared" si="3"/>
        <v>0.80092433201581015</v>
      </c>
    </row>
    <row r="22" spans="1:10" ht="15.75" x14ac:dyDescent="0.25">
      <c r="A22" s="38" t="s">
        <v>41</v>
      </c>
      <c r="B22" s="73"/>
      <c r="C22" s="44" t="e">
        <f t="shared" si="1"/>
        <v>#DIV/0!</v>
      </c>
      <c r="D22" s="73">
        <v>44500000</v>
      </c>
      <c r="E22" s="54">
        <v>13482733</v>
      </c>
      <c r="F22" s="20">
        <f t="shared" si="0"/>
        <v>0.30298276404494384</v>
      </c>
      <c r="G22" s="19">
        <f t="shared" si="2"/>
        <v>37996793</v>
      </c>
      <c r="H22" s="41">
        <f t="shared" si="3"/>
        <v>0.85386051685393261</v>
      </c>
    </row>
    <row r="23" spans="1:10" ht="15.75" x14ac:dyDescent="0.25">
      <c r="A23" s="38" t="s">
        <v>37</v>
      </c>
      <c r="B23" s="30">
        <v>14535387</v>
      </c>
      <c r="C23" s="44">
        <f t="shared" si="1"/>
        <v>0.51354759250648097</v>
      </c>
      <c r="D23" s="30">
        <v>22000000</v>
      </c>
      <c r="E23" s="54">
        <v>6539670</v>
      </c>
      <c r="F23" s="20">
        <f t="shared" si="0"/>
        <v>0.29725772727272726</v>
      </c>
      <c r="G23" s="19">
        <f t="shared" si="2"/>
        <v>18429979.090909094</v>
      </c>
      <c r="H23" s="41">
        <f t="shared" si="3"/>
        <v>0.83772632231404975</v>
      </c>
    </row>
    <row r="24" spans="1:10" ht="15.75" x14ac:dyDescent="0.25">
      <c r="A24" s="78" t="s">
        <v>15</v>
      </c>
      <c r="B24" s="79">
        <f>SUM(B13:B23)</f>
        <v>458370820</v>
      </c>
      <c r="C24" s="80">
        <f t="shared" si="1"/>
        <v>0.25706082250174656</v>
      </c>
      <c r="D24" s="79">
        <f>SUM(D13:D23)</f>
        <v>576200000</v>
      </c>
      <c r="E24" s="81">
        <f>SUM(E13:E23)</f>
        <v>160990854</v>
      </c>
      <c r="F24" s="82">
        <f t="shared" si="0"/>
        <v>0.2794009961818813</v>
      </c>
      <c r="G24" s="83">
        <f t="shared" si="2"/>
        <v>453701497.63636363</v>
      </c>
      <c r="H24" s="84">
        <f>G24/D24</f>
        <v>0.78740280742166546</v>
      </c>
    </row>
    <row r="25" spans="1:10" s="62" customFormat="1" ht="15.75" x14ac:dyDescent="0.25">
      <c r="A25" s="38" t="s">
        <v>28</v>
      </c>
      <c r="B25" s="39">
        <v>8380000</v>
      </c>
      <c r="C25" s="40">
        <f t="shared" si="1"/>
        <v>5.0119331742243478E-2</v>
      </c>
      <c r="D25" s="30">
        <v>8800000</v>
      </c>
      <c r="E25" s="60">
        <v>2029499</v>
      </c>
      <c r="F25" s="41">
        <f t="shared" si="0"/>
        <v>0.23062488636363637</v>
      </c>
      <c r="G25" s="42">
        <f>(E25/$B$9)*$C$8</f>
        <v>5719497.1818181816</v>
      </c>
      <c r="H25" s="41">
        <f t="shared" si="3"/>
        <v>0.64994286157024794</v>
      </c>
      <c r="I25" s="61"/>
      <c r="J25" s="61"/>
    </row>
    <row r="26" spans="1:10" s="71" customFormat="1" ht="15.75" x14ac:dyDescent="0.25">
      <c r="A26" s="63" t="s">
        <v>38</v>
      </c>
      <c r="B26" s="39">
        <v>10710000</v>
      </c>
      <c r="C26" s="64">
        <f t="shared" si="1"/>
        <v>6.0000000000000053E-2</v>
      </c>
      <c r="D26" s="30">
        <v>11352600</v>
      </c>
      <c r="E26" s="60">
        <v>2227970</v>
      </c>
      <c r="F26" s="75">
        <f t="shared" si="0"/>
        <v>0.19625195990345823</v>
      </c>
      <c r="G26" s="77">
        <f t="shared" ref="G26:G37" si="4">(E26/$B$9)*$C$8</f>
        <v>6278824.5454545449</v>
      </c>
      <c r="H26" s="65">
        <f t="shared" si="3"/>
        <v>0.55307370518247312</v>
      </c>
      <c r="I26" s="70"/>
      <c r="J26" s="70"/>
    </row>
    <row r="27" spans="1:10" s="62" customFormat="1" ht="15.75" x14ac:dyDescent="0.25">
      <c r="A27" s="38" t="s">
        <v>29</v>
      </c>
      <c r="B27" s="39">
        <v>7676000</v>
      </c>
      <c r="C27" s="40">
        <f t="shared" si="1"/>
        <v>0.23762376237623761</v>
      </c>
      <c r="D27" s="30">
        <v>9500000</v>
      </c>
      <c r="E27" s="60">
        <v>1794509</v>
      </c>
      <c r="F27" s="41">
        <f t="shared" si="0"/>
        <v>0.18889568421052633</v>
      </c>
      <c r="G27" s="42">
        <f t="shared" si="4"/>
        <v>5057252.6363636367</v>
      </c>
      <c r="H27" s="41">
        <f t="shared" si="3"/>
        <v>0.53234238277511969</v>
      </c>
      <c r="I27" s="61"/>
      <c r="J27" s="61"/>
    </row>
    <row r="28" spans="1:10" s="71" customFormat="1" ht="15.75" x14ac:dyDescent="0.25">
      <c r="A28" s="63" t="s">
        <v>39</v>
      </c>
      <c r="B28" s="39">
        <v>14839000</v>
      </c>
      <c r="C28" s="64">
        <f t="shared" si="1"/>
        <v>1.0849787721544546E-2</v>
      </c>
      <c r="D28" s="30">
        <v>15000000</v>
      </c>
      <c r="E28" s="60">
        <v>3469858</v>
      </c>
      <c r="F28" s="75">
        <f t="shared" si="0"/>
        <v>0.23132386666666666</v>
      </c>
      <c r="G28" s="77">
        <f t="shared" si="4"/>
        <v>9778690.7272727266</v>
      </c>
      <c r="H28" s="65">
        <f t="shared" si="3"/>
        <v>0.65191271515151505</v>
      </c>
      <c r="I28" s="70"/>
      <c r="J28" s="70"/>
    </row>
    <row r="29" spans="1:10" ht="15.75" x14ac:dyDescent="0.25">
      <c r="A29" s="38" t="s">
        <v>31</v>
      </c>
      <c r="B29" s="39">
        <v>3419000</v>
      </c>
      <c r="C29" s="40">
        <f t="shared" si="1"/>
        <v>0.46241591108511271</v>
      </c>
      <c r="D29" s="30">
        <v>5000000</v>
      </c>
      <c r="E29" s="60">
        <v>977852</v>
      </c>
      <c r="F29" s="20">
        <f t="shared" si="0"/>
        <v>0.19557040000000001</v>
      </c>
      <c r="G29" s="42">
        <f t="shared" si="4"/>
        <v>2755764.7272727275</v>
      </c>
      <c r="H29" s="41">
        <f>G29/D29</f>
        <v>0.55115294545454552</v>
      </c>
    </row>
    <row r="30" spans="1:10" ht="15.75" x14ac:dyDescent="0.25">
      <c r="A30" s="38" t="s">
        <v>32</v>
      </c>
      <c r="B30" s="39">
        <v>7049000</v>
      </c>
      <c r="C30" s="40">
        <f t="shared" si="1"/>
        <v>3.0000000000000027E-2</v>
      </c>
      <c r="D30" s="30">
        <v>7260470</v>
      </c>
      <c r="E30" s="60">
        <v>1585121</v>
      </c>
      <c r="F30" s="20">
        <f t="shared" si="0"/>
        <v>0.21832209209596623</v>
      </c>
      <c r="G30" s="42">
        <f t="shared" si="4"/>
        <v>4467159.1818181816</v>
      </c>
      <c r="H30" s="41">
        <f>G30/D30</f>
        <v>0.61527135045226844</v>
      </c>
    </row>
    <row r="31" spans="1:10" s="67" customFormat="1" ht="15.75" x14ac:dyDescent="0.25">
      <c r="A31" s="63" t="s">
        <v>33</v>
      </c>
      <c r="B31" s="39">
        <v>5048000</v>
      </c>
      <c r="C31" s="64">
        <f t="shared" si="1"/>
        <v>3.0110935023771823E-2</v>
      </c>
      <c r="D31" s="30">
        <v>5200000</v>
      </c>
      <c r="E31" s="60">
        <v>1009658</v>
      </c>
      <c r="F31" s="41">
        <f t="shared" si="0"/>
        <v>0.194165</v>
      </c>
      <c r="G31" s="42">
        <f t="shared" si="4"/>
        <v>2845399.8181818184</v>
      </c>
      <c r="H31" s="65">
        <f>G31/D31</f>
        <v>0.54719227272727278</v>
      </c>
      <c r="I31" s="66"/>
      <c r="J31" s="66"/>
    </row>
    <row r="32" spans="1:10" ht="15.75" x14ac:dyDescent="0.25">
      <c r="A32" s="38" t="s">
        <v>34</v>
      </c>
      <c r="B32" s="39">
        <v>13970000</v>
      </c>
      <c r="C32" s="40">
        <f t="shared" si="1"/>
        <v>-9.8067287043664964E-2</v>
      </c>
      <c r="D32" s="39">
        <v>12600000</v>
      </c>
      <c r="E32" s="60">
        <v>2980866</v>
      </c>
      <c r="F32" s="20">
        <f t="shared" si="0"/>
        <v>0.23657666666666666</v>
      </c>
      <c r="G32" s="42">
        <f t="shared" si="4"/>
        <v>8400622.3636363633</v>
      </c>
      <c r="H32" s="41">
        <f t="shared" si="3"/>
        <v>0.66671606060606059</v>
      </c>
    </row>
    <row r="33" spans="1:10" ht="15.75" x14ac:dyDescent="0.25">
      <c r="A33" s="38" t="s">
        <v>42</v>
      </c>
      <c r="B33" s="39">
        <v>0</v>
      </c>
      <c r="C33" s="40">
        <v>0</v>
      </c>
      <c r="D33" s="39">
        <v>2750000</v>
      </c>
      <c r="E33" s="60">
        <v>651683</v>
      </c>
      <c r="F33" s="20">
        <f t="shared" si="0"/>
        <v>0.23697563636363636</v>
      </c>
      <c r="G33" s="42">
        <f t="shared" si="4"/>
        <v>1836561.1818181816</v>
      </c>
      <c r="H33" s="41">
        <f t="shared" si="3"/>
        <v>0.66784042975206603</v>
      </c>
    </row>
    <row r="34" spans="1:10" ht="15.75" x14ac:dyDescent="0.25">
      <c r="A34" s="38" t="s">
        <v>16</v>
      </c>
      <c r="B34" s="39">
        <v>11908000</v>
      </c>
      <c r="C34" s="40">
        <f t="shared" si="1"/>
        <v>-2.5864964729593543E-2</v>
      </c>
      <c r="D34" s="39">
        <v>11600000</v>
      </c>
      <c r="E34" s="60">
        <v>3045466</v>
      </c>
      <c r="F34" s="20">
        <f t="shared" si="0"/>
        <v>0.26254017241379313</v>
      </c>
      <c r="G34" s="42">
        <f t="shared" si="4"/>
        <v>8582676.9090909101</v>
      </c>
      <c r="H34" s="41">
        <f t="shared" si="3"/>
        <v>0.73988594043887157</v>
      </c>
    </row>
    <row r="35" spans="1:10" ht="15.75" x14ac:dyDescent="0.25">
      <c r="A35" s="38" t="s">
        <v>35</v>
      </c>
      <c r="B35" s="39">
        <v>3187000</v>
      </c>
      <c r="C35" s="40">
        <v>0</v>
      </c>
      <c r="D35" s="39">
        <v>4650000</v>
      </c>
      <c r="E35" s="60">
        <v>1216982</v>
      </c>
      <c r="F35" s="20">
        <f t="shared" si="0"/>
        <v>0.26171655913978492</v>
      </c>
      <c r="G35" s="42">
        <f t="shared" si="4"/>
        <v>3429676.5454545459</v>
      </c>
      <c r="H35" s="41">
        <f t="shared" si="3"/>
        <v>0.7375648484848486</v>
      </c>
    </row>
    <row r="36" spans="1:10" ht="15.75" x14ac:dyDescent="0.25">
      <c r="A36" s="38" t="s">
        <v>46</v>
      </c>
      <c r="B36" s="39"/>
      <c r="C36" s="40"/>
      <c r="D36" s="39">
        <v>3338323</v>
      </c>
      <c r="E36" s="60">
        <f>82240+44730+33273</f>
        <v>160243</v>
      </c>
      <c r="F36" s="20">
        <f t="shared" ref="F36" si="5">E36/D36</f>
        <v>4.8001047232397821E-2</v>
      </c>
      <c r="G36" s="42">
        <f>(E36/3)*23</f>
        <v>1228529.6666666667</v>
      </c>
      <c r="H36" s="41">
        <f t="shared" ref="H36" si="6">G36/D36</f>
        <v>0.36800802878171668</v>
      </c>
    </row>
    <row r="37" spans="1:10" ht="15.75" x14ac:dyDescent="0.25">
      <c r="A37" s="78" t="s">
        <v>17</v>
      </c>
      <c r="B37" s="79">
        <f>SUM(B25:B35)</f>
        <v>86186000</v>
      </c>
      <c r="C37" s="85">
        <f t="shared" si="1"/>
        <v>0.12606911795419218</v>
      </c>
      <c r="D37" s="79">
        <f>SUM(D25:D36)</f>
        <v>97051393</v>
      </c>
      <c r="E37" s="81">
        <f>SUM(E25:E36)</f>
        <v>21149707</v>
      </c>
      <c r="F37" s="84">
        <f>E37/D37</f>
        <v>0.21792275562701094</v>
      </c>
      <c r="G37" s="83">
        <f t="shared" si="4"/>
        <v>59603719.727272734</v>
      </c>
      <c r="H37" s="84">
        <f>G37/D37</f>
        <v>0.61414594767612185</v>
      </c>
    </row>
    <row r="38" spans="1:10" ht="15.75" hidden="1" customHeight="1" x14ac:dyDescent="0.25">
      <c r="A38" s="18" t="s">
        <v>24</v>
      </c>
      <c r="B38" s="18">
        <v>0</v>
      </c>
      <c r="C38" s="27"/>
      <c r="D38" s="19">
        <f>'[1]апр 13 план'!$G$11*1000</f>
        <v>283440</v>
      </c>
      <c r="E38" s="55"/>
      <c r="F38" s="20">
        <f>SUM(F25:F34)</f>
        <v>2.1912463646843499</v>
      </c>
      <c r="G38" s="19"/>
      <c r="H38" s="20">
        <f>SUM(H25:H34)</f>
        <v>6.1753306641104411</v>
      </c>
    </row>
    <row r="39" spans="1:10" ht="15.75" hidden="1" customHeight="1" x14ac:dyDescent="0.25">
      <c r="A39" s="18" t="s">
        <v>25</v>
      </c>
      <c r="B39" s="18">
        <v>5798000</v>
      </c>
      <c r="C39" s="27">
        <f t="shared" si="1"/>
        <v>0.31155570886512596</v>
      </c>
      <c r="D39" s="19">
        <f>'[1]апр 13 план'!$H$11*1000</f>
        <v>7604400</v>
      </c>
      <c r="E39" s="56"/>
      <c r="F39" s="45">
        <f>AVERAGE(F25:F37)</f>
        <v>0.20914513282181105</v>
      </c>
      <c r="G39" s="21"/>
      <c r="H39" s="45">
        <f>AVERAGE(H25:H37)</f>
        <v>0.60731149915793292</v>
      </c>
    </row>
    <row r="40" spans="1:10" ht="15.75" hidden="1" customHeight="1" x14ac:dyDescent="0.25">
      <c r="A40" s="18" t="s">
        <v>23</v>
      </c>
      <c r="B40" s="18"/>
      <c r="C40" s="27"/>
      <c r="D40" s="19"/>
      <c r="E40" s="55"/>
      <c r="F40" s="20">
        <f>AVERAGE(F13:F21)</f>
        <v>0.28191123924888944</v>
      </c>
      <c r="G40" s="19"/>
      <c r="H40" s="20">
        <f>AVERAGE(H13:H21)</f>
        <v>0.7944771287923249</v>
      </c>
    </row>
    <row r="41" spans="1:10" s="10" customFormat="1" ht="18.75" x14ac:dyDescent="0.4">
      <c r="A41" s="22" t="s">
        <v>18</v>
      </c>
      <c r="B41" s="28">
        <f>B37+B24</f>
        <v>544556820</v>
      </c>
      <c r="C41" s="29">
        <f t="shared" si="1"/>
        <v>0.23632900787102429</v>
      </c>
      <c r="D41" s="28">
        <f>D24+D37</f>
        <v>673251393</v>
      </c>
      <c r="E41" s="57">
        <f>E24+E37</f>
        <v>182140561</v>
      </c>
      <c r="F41" s="24">
        <f t="shared" ref="F41" si="7">E41/D41</f>
        <v>0.27053870648285461</v>
      </c>
      <c r="G41" s="23">
        <f>(E41/$B$9)*$B$8</f>
        <v>513305217.36363637</v>
      </c>
      <c r="H41" s="24">
        <f>(H24+H37)/2</f>
        <v>0.70077437754889371</v>
      </c>
      <c r="I41" s="9"/>
      <c r="J41" s="9"/>
    </row>
    <row r="42" spans="1:10" x14ac:dyDescent="0.25">
      <c r="F42" s="58">
        <f>AVERAGE(F25:F34)</f>
        <v>0.219124636468435</v>
      </c>
      <c r="G42" s="59"/>
      <c r="H42" s="58">
        <f>AVERAGE(H25:H34)</f>
        <v>0.61753306641104411</v>
      </c>
    </row>
    <row r="43" spans="1:10" ht="100.5" hidden="1" customHeight="1" x14ac:dyDescent="0.25">
      <c r="A43" s="11"/>
      <c r="B43" s="11"/>
      <c r="C43" s="11"/>
      <c r="F43" s="12">
        <f>AVERAGE(F25:F34)</f>
        <v>0.219124636468435</v>
      </c>
      <c r="H43" s="12">
        <f>AVERAGE(H25:H37)</f>
        <v>0.60731149915793292</v>
      </c>
    </row>
    <row r="44" spans="1:10" hidden="1" x14ac:dyDescent="0.25">
      <c r="A44" s="9"/>
      <c r="B44" s="9"/>
      <c r="C44" s="9"/>
      <c r="D44" s="12"/>
      <c r="H44" s="12">
        <f>AVERAGE(H25:H37)</f>
        <v>0.60731149915793292</v>
      </c>
    </row>
    <row r="45" spans="1:10" hidden="1" x14ac:dyDescent="0.25">
      <c r="A45" s="9"/>
      <c r="B45" s="9"/>
      <c r="C45" s="9"/>
      <c r="D45" s="12"/>
      <c r="H45" s="12">
        <f>AVERAGE(H25:H34)</f>
        <v>0.61753306641104411</v>
      </c>
    </row>
    <row r="46" spans="1:10" hidden="1" x14ac:dyDescent="0.25">
      <c r="A46" s="9"/>
      <c r="B46" s="9"/>
      <c r="C46" s="9"/>
      <c r="D46" s="12"/>
      <c r="H46" s="12">
        <f>AVERAGE(H25:H34)</f>
        <v>0.61753306641104411</v>
      </c>
    </row>
    <row r="47" spans="1:10" hidden="1" x14ac:dyDescent="0.25">
      <c r="A47" s="9"/>
      <c r="B47" s="9"/>
      <c r="C47" s="9"/>
      <c r="D47" s="12"/>
      <c r="H47" s="12">
        <f>AVERAGE(H25:H34)</f>
        <v>0.61753306641104411</v>
      </c>
    </row>
    <row r="48" spans="1:10" hidden="1" x14ac:dyDescent="0.25">
      <c r="A48" s="9"/>
      <c r="B48" s="9"/>
      <c r="C48" s="9"/>
      <c r="D48" s="12"/>
      <c r="H48" s="12">
        <f>AVERAGE(H25:H37)</f>
        <v>0.60731149915793292</v>
      </c>
    </row>
    <row r="49" spans="1:10" hidden="1" x14ac:dyDescent="0.25">
      <c r="A49" s="9"/>
      <c r="B49" s="9"/>
      <c r="C49" s="9"/>
      <c r="D49" s="12"/>
      <c r="H49" s="12">
        <f>AVERAGE(H25:H34)</f>
        <v>0.61753306641104411</v>
      </c>
    </row>
    <row r="50" spans="1:10" hidden="1" x14ac:dyDescent="0.25">
      <c r="A50" s="9"/>
      <c r="B50" s="9"/>
      <c r="C50" s="9"/>
      <c r="D50" s="12"/>
      <c r="E50"/>
      <c r="F50"/>
      <c r="G50"/>
      <c r="H50"/>
      <c r="I50"/>
      <c r="J50"/>
    </row>
    <row r="51" spans="1:10" hidden="1" x14ac:dyDescent="0.25">
      <c r="A51" s="9"/>
      <c r="B51" s="9"/>
      <c r="C51" s="9"/>
      <c r="D51" s="12"/>
      <c r="E51"/>
      <c r="F51"/>
      <c r="G51"/>
      <c r="H51"/>
      <c r="I51"/>
      <c r="J51"/>
    </row>
    <row r="52" spans="1:10" hidden="1" x14ac:dyDescent="0.25">
      <c r="A52" s="9"/>
      <c r="B52" s="9"/>
      <c r="C52" s="9"/>
      <c r="D52" s="12"/>
      <c r="E52"/>
      <c r="F52"/>
      <c r="G52"/>
      <c r="H52"/>
      <c r="I52"/>
      <c r="J52"/>
    </row>
    <row r="53" spans="1:10" hidden="1" x14ac:dyDescent="0.25">
      <c r="A53" s="9"/>
      <c r="B53" s="9"/>
      <c r="C53" s="9"/>
      <c r="D53" s="12"/>
      <c r="E53"/>
      <c r="F53"/>
      <c r="G53"/>
      <c r="H53"/>
      <c r="I53"/>
      <c r="J53"/>
    </row>
    <row r="54" spans="1:10" hidden="1" x14ac:dyDescent="0.25">
      <c r="A54" s="9"/>
      <c r="B54" s="9"/>
      <c r="C54" s="9"/>
      <c r="D54" s="12"/>
      <c r="E54"/>
      <c r="F54"/>
      <c r="G54"/>
      <c r="H54"/>
      <c r="I54"/>
      <c r="J54"/>
    </row>
    <row r="55" spans="1:10" hidden="1" x14ac:dyDescent="0.25">
      <c r="A55" s="9"/>
      <c r="B55" s="9"/>
      <c r="C55" s="9"/>
      <c r="D55" s="12"/>
      <c r="E55"/>
      <c r="F55"/>
      <c r="G55"/>
      <c r="H55"/>
      <c r="I55"/>
      <c r="J55"/>
    </row>
    <row r="56" spans="1:10" hidden="1" x14ac:dyDescent="0.25">
      <c r="A56" s="9"/>
      <c r="B56" s="9"/>
      <c r="C56" s="9"/>
      <c r="D56" s="12"/>
      <c r="E56"/>
      <c r="F56"/>
      <c r="G56"/>
      <c r="H56"/>
      <c r="I56"/>
      <c r="J56"/>
    </row>
    <row r="57" spans="1:10" hidden="1" x14ac:dyDescent="0.25">
      <c r="A57" s="9"/>
      <c r="B57" s="9"/>
      <c r="C57" s="9"/>
      <c r="D57" s="12"/>
      <c r="E57"/>
      <c r="F57"/>
      <c r="G57"/>
      <c r="H57"/>
      <c r="I57"/>
      <c r="J57"/>
    </row>
    <row r="58" spans="1:10" hidden="1" x14ac:dyDescent="0.25">
      <c r="A58" s="9"/>
      <c r="B58" s="9"/>
      <c r="C58" s="9"/>
      <c r="D58" s="12"/>
      <c r="E58"/>
      <c r="F58"/>
      <c r="G58"/>
      <c r="H58"/>
      <c r="I58"/>
      <c r="J58"/>
    </row>
    <row r="59" spans="1:10" hidden="1" x14ac:dyDescent="0.25">
      <c r="A59" s="9"/>
      <c r="B59" s="9"/>
      <c r="C59" s="9"/>
      <c r="D59" s="12"/>
      <c r="E59"/>
      <c r="F59"/>
      <c r="G59"/>
      <c r="H59"/>
      <c r="I59"/>
      <c r="J59"/>
    </row>
    <row r="60" spans="1:10" hidden="1" x14ac:dyDescent="0.25">
      <c r="E60"/>
      <c r="F60"/>
      <c r="G60"/>
      <c r="H60"/>
      <c r="I60"/>
      <c r="J60"/>
    </row>
    <row r="61" spans="1:10" hidden="1" x14ac:dyDescent="0.25">
      <c r="E61"/>
      <c r="F61"/>
      <c r="G61"/>
      <c r="H61"/>
      <c r="I61"/>
      <c r="J61"/>
    </row>
    <row r="62" spans="1:10" hidden="1" x14ac:dyDescent="0.25">
      <c r="E62"/>
      <c r="F62"/>
      <c r="G62"/>
      <c r="H62"/>
      <c r="I62"/>
      <c r="J62"/>
    </row>
    <row r="63" spans="1:10" hidden="1" x14ac:dyDescent="0.25">
      <c r="E63"/>
      <c r="F63"/>
      <c r="G63"/>
      <c r="H63"/>
      <c r="I63"/>
      <c r="J63"/>
    </row>
    <row r="64" spans="1:10" hidden="1" x14ac:dyDescent="0.25">
      <c r="E64"/>
      <c r="F64"/>
      <c r="G64"/>
      <c r="H64"/>
      <c r="I64"/>
      <c r="J64"/>
    </row>
    <row r="65" spans="1:10" hidden="1" x14ac:dyDescent="0.25">
      <c r="E65"/>
      <c r="F65"/>
      <c r="G65"/>
      <c r="H65"/>
      <c r="I65"/>
      <c r="J65"/>
    </row>
    <row r="66" spans="1:10" x14ac:dyDescent="0.25">
      <c r="A66" s="15" t="s">
        <v>21</v>
      </c>
      <c r="B66" s="15"/>
      <c r="C66" s="15"/>
      <c r="D66"/>
      <c r="E66"/>
      <c r="F66"/>
      <c r="G66"/>
      <c r="H66"/>
      <c r="I66"/>
      <c r="J66"/>
    </row>
    <row r="68" spans="1:10" x14ac:dyDescent="0.25">
      <c r="A68" s="16" t="s">
        <v>22</v>
      </c>
      <c r="B68" s="16"/>
      <c r="C68" s="16"/>
      <c r="D68"/>
      <c r="E68"/>
      <c r="F68"/>
      <c r="G68"/>
      <c r="H68"/>
      <c r="I68"/>
      <c r="J68"/>
    </row>
    <row r="70" spans="1:10" x14ac:dyDescent="0.25">
      <c r="A70" s="16"/>
      <c r="B70" s="16"/>
      <c r="C70" s="16"/>
      <c r="D70"/>
      <c r="E70"/>
      <c r="F70"/>
      <c r="G70"/>
      <c r="H70"/>
      <c r="I70"/>
      <c r="J70"/>
    </row>
  </sheetData>
  <conditionalFormatting sqref="H40">
    <cfRule type="iconSet" priority="11">
      <iconSet>
        <cfvo type="percent" val="0"/>
        <cfvo type="percent" val="33"/>
        <cfvo type="percent" val="67"/>
      </iconSet>
    </cfRule>
  </conditionalFormatting>
  <conditionalFormatting sqref="H40">
    <cfRule type="iconSet" priority="10">
      <iconSet>
        <cfvo type="percent" val="0"/>
        <cfvo type="percent" val="33"/>
        <cfvo type="percent" val="67"/>
      </iconSet>
    </cfRule>
  </conditionalFormatting>
  <conditionalFormatting sqref="H26:H36">
    <cfRule type="iconSet" priority="12">
      <iconSet>
        <cfvo type="percent" val="0"/>
        <cfvo type="percent" val="33"/>
        <cfvo type="percent" val="67"/>
      </iconSet>
    </cfRule>
  </conditionalFormatting>
  <conditionalFormatting sqref="H38">
    <cfRule type="iconSet" priority="9">
      <iconSet>
        <cfvo type="percent" val="0"/>
        <cfvo type="percent" val="33"/>
        <cfvo type="percent" val="67"/>
      </iconSet>
    </cfRule>
  </conditionalFormatting>
  <conditionalFormatting sqref="H25">
    <cfRule type="iconSet" priority="8">
      <iconSet>
        <cfvo type="percent" val="0"/>
        <cfvo type="percent" val="33"/>
        <cfvo type="percent" val="67"/>
      </iconSet>
    </cfRule>
  </conditionalFormatting>
  <conditionalFormatting sqref="H13">
    <cfRule type="iconSet" priority="7">
      <iconSet>
        <cfvo type="percent" val="0"/>
        <cfvo type="percent" val="33"/>
        <cfvo type="percent" val="67"/>
      </iconSet>
    </cfRule>
  </conditionalFormatting>
  <conditionalFormatting sqref="H19:H24">
    <cfRule type="iconSet" priority="6">
      <iconSet>
        <cfvo type="percent" val="0"/>
        <cfvo type="percent" val="33"/>
        <cfvo type="percent" val="67"/>
      </iconSet>
    </cfRule>
  </conditionalFormatting>
  <conditionalFormatting sqref="H14">
    <cfRule type="iconSet" priority="5">
      <iconSet>
        <cfvo type="percent" val="0"/>
        <cfvo type="percent" val="33"/>
        <cfvo type="percent" val="67"/>
      </iconSet>
    </cfRule>
  </conditionalFormatting>
  <conditionalFormatting sqref="H15">
    <cfRule type="iconSet" priority="4">
      <iconSet>
        <cfvo type="percent" val="0"/>
        <cfvo type="percent" val="33"/>
        <cfvo type="percent" val="67"/>
      </iconSet>
    </cfRule>
  </conditionalFormatting>
  <conditionalFormatting sqref="H16">
    <cfRule type="iconSet" priority="3">
      <iconSet>
        <cfvo type="percent" val="0"/>
        <cfvo type="percent" val="33"/>
        <cfvo type="percent" val="67"/>
      </iconSet>
    </cfRule>
  </conditionalFormatting>
  <conditionalFormatting sqref="H17">
    <cfRule type="iconSet" priority="2">
      <iconSet>
        <cfvo type="percent" val="0"/>
        <cfvo type="percent" val="33"/>
        <cfvo type="percent" val="67"/>
      </iconSet>
    </cfRule>
  </conditionalFormatting>
  <conditionalFormatting sqref="H18">
    <cfRule type="iconSet" priority="1">
      <iconSet>
        <cfvo type="percent" val="0"/>
        <cfvo type="percent" val="33"/>
        <cfvo type="percent" val="67"/>
      </iconSet>
    </cfRule>
  </conditionalFormatting>
  <pageMargins left="0.25" right="0.25" top="0.75" bottom="0.75" header="0.3" footer="0.3"/>
  <pageSetup paperSize="9" scale="6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2:J78"/>
  <sheetViews>
    <sheetView tabSelected="1" view="pageBreakPreview" topLeftCell="A4" zoomScale="85" zoomScaleNormal="100" zoomScaleSheetLayoutView="85" workbookViewId="0">
      <selection activeCell="E20" sqref="E20"/>
    </sheetView>
  </sheetViews>
  <sheetFormatPr defaultRowHeight="15" outlineLevelRow="1" x14ac:dyDescent="0.25"/>
  <cols>
    <col min="1" max="1" width="62.85546875" style="1" customWidth="1"/>
    <col min="2" max="2" width="27.5703125" style="1" customWidth="1"/>
    <col min="3" max="3" width="12.42578125" style="1" customWidth="1"/>
    <col min="4" max="4" width="19.7109375" style="1" bestFit="1" customWidth="1"/>
    <col min="5" max="5" width="28.5703125" style="46" bestFit="1" customWidth="1"/>
    <col min="6" max="6" width="13.7109375" style="1" customWidth="1"/>
    <col min="7" max="7" width="21" style="1" customWidth="1"/>
    <col min="8" max="8" width="18" style="1" customWidth="1"/>
    <col min="9" max="10" width="9.140625" style="1"/>
  </cols>
  <sheetData>
    <row r="2" spans="1:10" x14ac:dyDescent="0.25">
      <c r="A2" s="5"/>
      <c r="B2" s="5"/>
      <c r="C2" s="5"/>
    </row>
    <row r="5" spans="1:10" ht="24.75" x14ac:dyDescent="0.5">
      <c r="A5" s="33" t="s">
        <v>19</v>
      </c>
      <c r="B5" s="33"/>
      <c r="C5" s="33"/>
      <c r="D5" s="33"/>
      <c r="E5" s="47"/>
      <c r="F5" s="33"/>
      <c r="G5" s="33"/>
      <c r="H5" s="33"/>
    </row>
    <row r="6" spans="1:10" s="7" customFormat="1" x14ac:dyDescent="0.3">
      <c r="A6" s="34" t="s">
        <v>47</v>
      </c>
      <c r="B6" s="34"/>
      <c r="C6" s="34"/>
      <c r="D6" s="34"/>
      <c r="E6" s="48"/>
      <c r="F6" s="34"/>
      <c r="G6" s="34"/>
      <c r="H6" s="34"/>
      <c r="I6" s="6"/>
      <c r="J6" s="6"/>
    </row>
    <row r="7" spans="1:10" s="7" customFormat="1" x14ac:dyDescent="0.3">
      <c r="A7" s="34"/>
      <c r="B7" s="34"/>
      <c r="C7" s="34" t="s">
        <v>36</v>
      </c>
      <c r="D7" s="34"/>
      <c r="E7" s="48"/>
      <c r="F7" s="34"/>
      <c r="G7" s="34"/>
      <c r="H7" s="34"/>
      <c r="I7" s="6"/>
      <c r="J7" s="6"/>
    </row>
    <row r="8" spans="1:10" s="4" customFormat="1" ht="18.75" x14ac:dyDescent="0.4">
      <c r="A8" s="25" t="s">
        <v>20</v>
      </c>
      <c r="B8" s="26">
        <v>31</v>
      </c>
      <c r="C8" s="31">
        <v>31</v>
      </c>
      <c r="D8" s="13"/>
      <c r="E8" s="49"/>
      <c r="F8" s="14"/>
      <c r="G8" s="8"/>
      <c r="H8" s="8"/>
    </row>
    <row r="9" spans="1:10" s="4" customFormat="1" ht="18.75" x14ac:dyDescent="0.4">
      <c r="A9" s="25" t="s">
        <v>8</v>
      </c>
      <c r="B9" s="26">
        <v>31</v>
      </c>
      <c r="C9" s="31"/>
      <c r="D9" s="8"/>
      <c r="E9" s="50"/>
      <c r="F9" s="8"/>
      <c r="G9" s="8"/>
      <c r="H9" s="8"/>
    </row>
    <row r="10" spans="1:10" x14ac:dyDescent="0.25">
      <c r="A10" s="17"/>
      <c r="B10" s="17"/>
      <c r="C10" s="17"/>
      <c r="D10" s="17"/>
      <c r="E10" s="51"/>
      <c r="F10" s="17"/>
      <c r="G10" s="17"/>
      <c r="H10" s="17"/>
    </row>
    <row r="11" spans="1:10" s="3" customFormat="1" ht="23.25" customHeight="1" x14ac:dyDescent="0.25">
      <c r="A11" s="32" t="s">
        <v>0</v>
      </c>
      <c r="B11" s="35" t="s">
        <v>1</v>
      </c>
      <c r="C11" s="36"/>
      <c r="D11" s="36"/>
      <c r="E11" s="52"/>
      <c r="F11" s="36"/>
      <c r="G11" s="36"/>
      <c r="H11" s="37"/>
      <c r="I11" s="2"/>
      <c r="J11" s="2"/>
    </row>
    <row r="12" spans="1:10" s="3" customFormat="1" ht="60" x14ac:dyDescent="0.25">
      <c r="A12" s="32"/>
      <c r="B12" s="43" t="s">
        <v>26</v>
      </c>
      <c r="C12" s="43" t="s">
        <v>27</v>
      </c>
      <c r="D12" s="43" t="s">
        <v>6</v>
      </c>
      <c r="E12" s="53" t="s">
        <v>3</v>
      </c>
      <c r="F12" s="32" t="s">
        <v>2</v>
      </c>
      <c r="G12" s="32" t="s">
        <v>4</v>
      </c>
      <c r="H12" s="32" t="s">
        <v>5</v>
      </c>
      <c r="I12" s="2"/>
      <c r="J12" s="2"/>
    </row>
    <row r="13" spans="1:10" s="69" customFormat="1" x14ac:dyDescent="0.2">
      <c r="A13" s="72" t="s">
        <v>48</v>
      </c>
      <c r="B13" s="73">
        <v>101121000</v>
      </c>
      <c r="C13" s="74">
        <f>D13/B13-1</f>
        <v>3.7479850871728893E-3</v>
      </c>
      <c r="D13" s="73">
        <v>101500000</v>
      </c>
      <c r="E13" s="54">
        <v>94722086</v>
      </c>
      <c r="F13" s="75">
        <f t="shared" ref="F13" si="0">E13/D13</f>
        <v>0.93322252216748769</v>
      </c>
      <c r="G13" s="76">
        <f>E13</f>
        <v>94722086</v>
      </c>
      <c r="H13" s="75">
        <f>G13/D13</f>
        <v>0.93322252216748769</v>
      </c>
      <c r="I13" s="68"/>
      <c r="J13" s="68"/>
    </row>
    <row r="14" spans="1:10" s="69" customFormat="1" ht="15.75" outlineLevel="1" x14ac:dyDescent="0.25">
      <c r="A14" s="95">
        <v>42979</v>
      </c>
      <c r="B14" s="73"/>
      <c r="C14" s="74"/>
      <c r="D14" s="73"/>
      <c r="E14" s="92" t="s">
        <v>73</v>
      </c>
      <c r="F14" s="75"/>
      <c r="G14" s="76"/>
      <c r="H14" s="75"/>
      <c r="I14" s="68"/>
      <c r="J14" s="68"/>
    </row>
    <row r="15" spans="1:10" s="69" customFormat="1" ht="15.75" outlineLevel="1" x14ac:dyDescent="0.25">
      <c r="A15" s="95">
        <v>42980</v>
      </c>
      <c r="B15" s="73"/>
      <c r="C15" s="74"/>
      <c r="D15" s="73"/>
      <c r="E15" s="93"/>
      <c r="F15" s="75"/>
      <c r="G15" s="76"/>
      <c r="H15" s="75"/>
      <c r="I15" s="68"/>
      <c r="J15" s="68"/>
    </row>
    <row r="16" spans="1:10" s="69" customFormat="1" outlineLevel="1" x14ac:dyDescent="0.2">
      <c r="A16" s="95">
        <v>42981</v>
      </c>
      <c r="B16" s="73"/>
      <c r="C16" s="74"/>
      <c r="D16" s="73"/>
      <c r="E16" s="94"/>
      <c r="F16" s="75"/>
      <c r="G16" s="76"/>
      <c r="H16" s="75"/>
      <c r="I16" s="68"/>
      <c r="J16" s="68"/>
    </row>
    <row r="17" spans="1:10" s="69" customFormat="1" x14ac:dyDescent="0.2">
      <c r="A17" s="72" t="s">
        <v>49</v>
      </c>
      <c r="B17" s="73">
        <v>51327000</v>
      </c>
      <c r="C17" s="74">
        <f t="shared" ref="C17:C49" si="1">D17/B17-1</f>
        <v>9.1043700196777433E-2</v>
      </c>
      <c r="D17" s="73">
        <v>56000000</v>
      </c>
      <c r="E17" s="54">
        <v>56451113</v>
      </c>
      <c r="F17" s="75">
        <f>E17/D17</f>
        <v>1.0080555892857144</v>
      </c>
      <c r="G17" s="76">
        <f>E17</f>
        <v>56451113</v>
      </c>
      <c r="H17" s="75">
        <f>G17/D17</f>
        <v>1.0080555892857144</v>
      </c>
      <c r="I17" s="68"/>
      <c r="J17" s="68"/>
    </row>
    <row r="18" spans="1:10" s="69" customFormat="1" outlineLevel="1" x14ac:dyDescent="0.2">
      <c r="A18" s="95">
        <v>42979</v>
      </c>
      <c r="B18" s="73"/>
      <c r="C18" s="74"/>
      <c r="D18" s="73"/>
      <c r="E18" s="54" t="s">
        <v>74</v>
      </c>
      <c r="F18" s="75"/>
      <c r="G18" s="76"/>
      <c r="H18" s="75"/>
      <c r="I18" s="68"/>
      <c r="J18" s="68"/>
    </row>
    <row r="19" spans="1:10" s="69" customFormat="1" outlineLevel="1" x14ac:dyDescent="0.2">
      <c r="A19" s="95">
        <v>42980</v>
      </c>
      <c r="B19" s="73"/>
      <c r="C19" s="74"/>
      <c r="D19" s="73"/>
      <c r="E19" s="54"/>
      <c r="F19" s="75"/>
      <c r="G19" s="76"/>
      <c r="H19" s="75"/>
      <c r="I19" s="68"/>
      <c r="J19" s="68"/>
    </row>
    <row r="20" spans="1:10" s="69" customFormat="1" outlineLevel="1" x14ac:dyDescent="0.2">
      <c r="A20" s="95">
        <v>42981</v>
      </c>
      <c r="B20" s="73"/>
      <c r="C20" s="74"/>
      <c r="D20" s="73"/>
      <c r="E20" s="54"/>
      <c r="F20" s="75"/>
      <c r="G20" s="76"/>
      <c r="H20" s="75"/>
      <c r="I20" s="68"/>
      <c r="J20" s="68"/>
    </row>
    <row r="21" spans="1:10" s="69" customFormat="1" x14ac:dyDescent="0.2">
      <c r="A21" s="63" t="s">
        <v>50</v>
      </c>
      <c r="B21" s="73">
        <v>31517000</v>
      </c>
      <c r="C21" s="88">
        <f t="shared" si="1"/>
        <v>-3.2268299647809084E-2</v>
      </c>
      <c r="D21" s="73">
        <v>30500000</v>
      </c>
      <c r="E21" s="54">
        <v>25956546</v>
      </c>
      <c r="F21" s="75">
        <f>E21/D21</f>
        <v>0.85103429508196726</v>
      </c>
      <c r="G21" s="76">
        <f>E21</f>
        <v>25956546</v>
      </c>
      <c r="H21" s="65">
        <f>G21/D21</f>
        <v>0.85103429508196726</v>
      </c>
      <c r="I21" s="68"/>
      <c r="J21" s="68"/>
    </row>
    <row r="22" spans="1:10" ht="15.75" x14ac:dyDescent="0.25">
      <c r="A22" s="63" t="s">
        <v>51</v>
      </c>
      <c r="B22" s="73">
        <v>44871000</v>
      </c>
      <c r="C22" s="88">
        <f t="shared" si="1"/>
        <v>-0.13084174633950663</v>
      </c>
      <c r="D22" s="73">
        <v>39000000</v>
      </c>
      <c r="E22" s="54">
        <v>40988811</v>
      </c>
      <c r="F22" s="75">
        <f>E22/D22</f>
        <v>1.0509951538461539</v>
      </c>
      <c r="G22" s="76">
        <f>E22</f>
        <v>40988811</v>
      </c>
      <c r="H22" s="65">
        <f t="shared" ref="H22:H44" si="2">G22/D22</f>
        <v>1.0509951538461539</v>
      </c>
    </row>
    <row r="23" spans="1:10" s="71" customFormat="1" ht="15.75" x14ac:dyDescent="0.25">
      <c r="A23" s="63" t="s">
        <v>52</v>
      </c>
      <c r="B23" s="73">
        <v>14809000</v>
      </c>
      <c r="C23" s="88">
        <f t="shared" si="1"/>
        <v>9.190357215206979E-2</v>
      </c>
      <c r="D23" s="73">
        <v>16170000</v>
      </c>
      <c r="E23" s="54">
        <v>16142478</v>
      </c>
      <c r="F23" s="75">
        <f>E23/D23</f>
        <v>0.99829795918367348</v>
      </c>
      <c r="G23" s="76">
        <f>E23</f>
        <v>16142478</v>
      </c>
      <c r="H23" s="65">
        <f t="shared" si="2"/>
        <v>0.99829795918367348</v>
      </c>
      <c r="I23" s="70"/>
      <c r="J23" s="70"/>
    </row>
    <row r="24" spans="1:10" ht="15.75" x14ac:dyDescent="0.25">
      <c r="A24" s="38" t="s">
        <v>53</v>
      </c>
      <c r="B24" s="73">
        <v>32371000</v>
      </c>
      <c r="C24" s="89">
        <f t="shared" si="1"/>
        <v>-0.30493342806833279</v>
      </c>
      <c r="D24" s="73">
        <v>22500000</v>
      </c>
      <c r="E24" s="54">
        <v>23266991</v>
      </c>
      <c r="F24" s="20">
        <f>E24/D24</f>
        <v>1.0340884888888888</v>
      </c>
      <c r="G24" s="76">
        <f>E24</f>
        <v>23266991</v>
      </c>
      <c r="H24" s="41">
        <f t="shared" si="2"/>
        <v>1.0340884888888888</v>
      </c>
    </row>
    <row r="25" spans="1:10" ht="15.75" x14ac:dyDescent="0.25">
      <c r="A25" s="38" t="s">
        <v>54</v>
      </c>
      <c r="B25" s="73">
        <v>28959000</v>
      </c>
      <c r="C25" s="89">
        <f t="shared" si="1"/>
        <v>-0.41296315480506929</v>
      </c>
      <c r="D25" s="73">
        <v>17000000</v>
      </c>
      <c r="E25" s="54">
        <v>18223655</v>
      </c>
      <c r="F25" s="20">
        <f>E25/D25</f>
        <v>1.071979705882353</v>
      </c>
      <c r="G25" s="76">
        <f>E25</f>
        <v>18223655</v>
      </c>
      <c r="H25" s="41">
        <f t="shared" si="2"/>
        <v>1.071979705882353</v>
      </c>
    </row>
    <row r="26" spans="1:10" ht="15.75" x14ac:dyDescent="0.25">
      <c r="A26" s="38" t="s">
        <v>57</v>
      </c>
      <c r="B26" s="73">
        <v>0</v>
      </c>
      <c r="C26" s="89"/>
      <c r="D26" s="73">
        <v>45000000</v>
      </c>
      <c r="E26" s="54">
        <v>45421524</v>
      </c>
      <c r="F26" s="20">
        <f>E26/D26</f>
        <v>1.0093672</v>
      </c>
      <c r="G26" s="76">
        <f>E26</f>
        <v>45421524</v>
      </c>
      <c r="H26" s="41">
        <f t="shared" si="2"/>
        <v>1.0093672</v>
      </c>
    </row>
    <row r="27" spans="1:10" ht="15.75" x14ac:dyDescent="0.25">
      <c r="A27" s="38" t="s">
        <v>58</v>
      </c>
      <c r="B27" s="73">
        <v>16747000</v>
      </c>
      <c r="C27" s="89">
        <f t="shared" si="1"/>
        <v>1.5107183376127153E-2</v>
      </c>
      <c r="D27" s="73">
        <v>17000000</v>
      </c>
      <c r="E27" s="54">
        <v>16716268</v>
      </c>
      <c r="F27" s="20">
        <f>E27/D27</f>
        <v>0.98330988235294114</v>
      </c>
      <c r="G27" s="76">
        <f>E27</f>
        <v>16716268</v>
      </c>
      <c r="H27" s="41">
        <f t="shared" si="2"/>
        <v>0.98330988235294114</v>
      </c>
    </row>
    <row r="28" spans="1:10" ht="15.75" x14ac:dyDescent="0.25">
      <c r="A28" s="38" t="s">
        <v>59</v>
      </c>
      <c r="B28" s="73">
        <v>0</v>
      </c>
      <c r="C28" s="89"/>
      <c r="D28" s="73">
        <v>33000000</v>
      </c>
      <c r="E28" s="54">
        <v>32773485</v>
      </c>
      <c r="F28" s="20">
        <f>E28/D28</f>
        <v>0.9931359090909091</v>
      </c>
      <c r="G28" s="76">
        <f>E28</f>
        <v>32773485</v>
      </c>
      <c r="H28" s="41">
        <f t="shared" si="2"/>
        <v>0.9931359090909091</v>
      </c>
    </row>
    <row r="29" spans="1:10" ht="15.75" x14ac:dyDescent="0.25">
      <c r="A29" s="38" t="s">
        <v>60</v>
      </c>
      <c r="B29" s="30">
        <v>12844000</v>
      </c>
      <c r="C29" s="89">
        <f t="shared" si="1"/>
        <v>0.47928994082840237</v>
      </c>
      <c r="D29" s="30">
        <v>19000000</v>
      </c>
      <c r="E29" s="54">
        <v>17622479</v>
      </c>
      <c r="F29" s="20">
        <f>E29/D29</f>
        <v>0.92749889473684211</v>
      </c>
      <c r="G29" s="76">
        <f>E29</f>
        <v>17622479</v>
      </c>
      <c r="H29" s="41">
        <f t="shared" si="2"/>
        <v>0.92749889473684211</v>
      </c>
    </row>
    <row r="30" spans="1:10" ht="15.75" x14ac:dyDescent="0.25">
      <c r="A30" s="38" t="s">
        <v>61</v>
      </c>
      <c r="B30" s="30">
        <v>0</v>
      </c>
      <c r="C30" s="89"/>
      <c r="D30" s="30">
        <v>25000000</v>
      </c>
      <c r="E30" s="54">
        <v>19276956</v>
      </c>
      <c r="F30" s="20">
        <f>E30/D30</f>
        <v>0.77107824000000003</v>
      </c>
      <c r="G30" s="76">
        <f>E30</f>
        <v>19276956</v>
      </c>
      <c r="H30" s="41">
        <f t="shared" ref="H30" si="3">G30/D30</f>
        <v>0.77107824000000003</v>
      </c>
    </row>
    <row r="31" spans="1:10" ht="15.75" x14ac:dyDescent="0.25">
      <c r="A31" s="78" t="s">
        <v>15</v>
      </c>
      <c r="B31" s="79">
        <f>SUM(B13:B30)</f>
        <v>334566000</v>
      </c>
      <c r="C31" s="80">
        <f>D31/B31-1</f>
        <v>0.26034922855281173</v>
      </c>
      <c r="D31" s="79">
        <f>SUM(D13:D30)</f>
        <v>421670000</v>
      </c>
      <c r="E31" s="81">
        <f>SUM(E13:E30)</f>
        <v>407562392</v>
      </c>
      <c r="F31" s="82">
        <f>E31/D31</f>
        <v>0.96654348661275402</v>
      </c>
      <c r="G31" s="83">
        <f>SUM(G13:G30)</f>
        <v>407562392</v>
      </c>
      <c r="H31" s="84">
        <f>G31/D31</f>
        <v>0.96654348661275402</v>
      </c>
    </row>
    <row r="32" spans="1:10" s="62" customFormat="1" ht="15" customHeight="1" x14ac:dyDescent="0.25">
      <c r="A32" s="38" t="s">
        <v>62</v>
      </c>
      <c r="B32" s="39">
        <v>4135000</v>
      </c>
      <c r="C32" s="40">
        <f t="shared" si="1"/>
        <v>6.4087061668681944E-2</v>
      </c>
      <c r="D32" s="30">
        <v>4400000</v>
      </c>
      <c r="E32" s="60">
        <v>4379705</v>
      </c>
      <c r="F32" s="41">
        <f>E32/D32</f>
        <v>0.99538749999999998</v>
      </c>
      <c r="G32" s="42">
        <f>E32</f>
        <v>4379705</v>
      </c>
      <c r="H32" s="41">
        <f t="shared" si="2"/>
        <v>0.99538749999999998</v>
      </c>
      <c r="I32" s="61"/>
      <c r="J32" s="61"/>
    </row>
    <row r="33" spans="1:10" s="71" customFormat="1" ht="15.75" x14ac:dyDescent="0.25">
      <c r="A33" s="86" t="s">
        <v>63</v>
      </c>
      <c r="B33" s="39">
        <v>5623000</v>
      </c>
      <c r="C33" s="64">
        <f t="shared" si="1"/>
        <v>-2.1874444246843372E-2</v>
      </c>
      <c r="D33" s="30">
        <v>5500000</v>
      </c>
      <c r="E33" s="60">
        <v>5346256</v>
      </c>
      <c r="F33" s="75">
        <f>E33/D33</f>
        <v>0.9720465454545455</v>
      </c>
      <c r="G33" s="42">
        <f>E33</f>
        <v>5346256</v>
      </c>
      <c r="H33" s="65">
        <f t="shared" si="2"/>
        <v>0.9720465454545455</v>
      </c>
      <c r="I33" s="90"/>
      <c r="J33" s="70"/>
    </row>
    <row r="34" spans="1:10" s="62" customFormat="1" ht="15.75" x14ac:dyDescent="0.25">
      <c r="A34" s="87" t="s">
        <v>64</v>
      </c>
      <c r="B34" s="39">
        <v>3826000</v>
      </c>
      <c r="C34" s="40">
        <f t="shared" si="1"/>
        <v>9.7752221641400849E-2</v>
      </c>
      <c r="D34" s="30">
        <v>4200000</v>
      </c>
      <c r="E34" s="60">
        <v>4225025</v>
      </c>
      <c r="F34" s="41">
        <f>E34/D34</f>
        <v>1.0059583333333333</v>
      </c>
      <c r="G34" s="42">
        <f>E34</f>
        <v>4225025</v>
      </c>
      <c r="H34" s="41">
        <f t="shared" si="2"/>
        <v>1.0059583333333333</v>
      </c>
      <c r="I34" s="90"/>
      <c r="J34" s="61"/>
    </row>
    <row r="35" spans="1:10" s="71" customFormat="1" ht="15.75" x14ac:dyDescent="0.25">
      <c r="A35" s="86" t="s">
        <v>65</v>
      </c>
      <c r="B35" s="39">
        <v>9297000</v>
      </c>
      <c r="C35" s="64">
        <f t="shared" si="1"/>
        <v>-4.2701946864579954E-2</v>
      </c>
      <c r="D35" s="30">
        <v>8900000</v>
      </c>
      <c r="E35" s="60">
        <v>8408395</v>
      </c>
      <c r="F35" s="75">
        <f>E35/D35</f>
        <v>0.9447634831460674</v>
      </c>
      <c r="G35" s="42">
        <f>E35</f>
        <v>8408395</v>
      </c>
      <c r="H35" s="65">
        <f t="shared" si="2"/>
        <v>0.9447634831460674</v>
      </c>
      <c r="I35" s="90"/>
      <c r="J35" s="70"/>
    </row>
    <row r="36" spans="1:10" ht="15.75" x14ac:dyDescent="0.25">
      <c r="A36" s="87" t="s">
        <v>66</v>
      </c>
      <c r="B36" s="39">
        <v>1422000</v>
      </c>
      <c r="C36" s="40">
        <f t="shared" si="1"/>
        <v>0.40646976090014064</v>
      </c>
      <c r="D36" s="30">
        <v>2000000</v>
      </c>
      <c r="E36" s="60">
        <v>2299690</v>
      </c>
      <c r="F36" s="20">
        <f>E36/D36</f>
        <v>1.149845</v>
      </c>
      <c r="G36" s="42">
        <f>E36</f>
        <v>2299690</v>
      </c>
      <c r="H36" s="41">
        <f>G36/D36</f>
        <v>1.149845</v>
      </c>
      <c r="I36" s="90"/>
    </row>
    <row r="37" spans="1:10" ht="15.75" x14ac:dyDescent="0.25">
      <c r="A37" s="87" t="s">
        <v>71</v>
      </c>
      <c r="B37" s="39">
        <v>3977000</v>
      </c>
      <c r="C37" s="40">
        <f t="shared" si="1"/>
        <v>-0.11993965300477749</v>
      </c>
      <c r="D37" s="30">
        <v>3500000</v>
      </c>
      <c r="E37" s="60">
        <v>3504460</v>
      </c>
      <c r="F37" s="20">
        <f>E37/D37</f>
        <v>1.0012742857142858</v>
      </c>
      <c r="G37" s="42">
        <f>E37</f>
        <v>3504460</v>
      </c>
      <c r="H37" s="41">
        <f>G37/D37</f>
        <v>1.0012742857142858</v>
      </c>
      <c r="I37" s="90"/>
    </row>
    <row r="38" spans="1:10" s="67" customFormat="1" ht="15.75" x14ac:dyDescent="0.25">
      <c r="A38" s="86" t="s">
        <v>72</v>
      </c>
      <c r="B38" s="39">
        <v>2634000</v>
      </c>
      <c r="C38" s="64">
        <f t="shared" si="1"/>
        <v>-0.1647684130599848</v>
      </c>
      <c r="D38" s="30">
        <v>2200000</v>
      </c>
      <c r="E38" s="60">
        <v>2067184</v>
      </c>
      <c r="F38" s="41">
        <f>E38/D38</f>
        <v>0.93962909090909086</v>
      </c>
      <c r="G38" s="42">
        <f>E38</f>
        <v>2067184</v>
      </c>
      <c r="H38" s="65">
        <f>G38/D38</f>
        <v>0.93962909090909086</v>
      </c>
      <c r="I38" s="90"/>
      <c r="J38" s="66"/>
    </row>
    <row r="39" spans="1:10" ht="15.75" x14ac:dyDescent="0.25">
      <c r="A39" s="87" t="s">
        <v>67</v>
      </c>
      <c r="B39" s="39">
        <v>7904000</v>
      </c>
      <c r="C39" s="40">
        <f t="shared" si="1"/>
        <v>-0.16497975708502022</v>
      </c>
      <c r="D39" s="39">
        <v>6600000</v>
      </c>
      <c r="E39" s="60">
        <v>6269839</v>
      </c>
      <c r="F39" s="20">
        <f>E39/D39</f>
        <v>0.94997560606060605</v>
      </c>
      <c r="G39" s="42">
        <f>E39</f>
        <v>6269839</v>
      </c>
      <c r="H39" s="41">
        <f t="shared" si="2"/>
        <v>0.94997560606060605</v>
      </c>
      <c r="I39" s="90"/>
    </row>
    <row r="40" spans="1:10" ht="15.75" x14ac:dyDescent="0.25">
      <c r="A40" s="87" t="s">
        <v>68</v>
      </c>
      <c r="B40" s="39">
        <v>0</v>
      </c>
      <c r="C40" s="40">
        <v>0</v>
      </c>
      <c r="D40" s="39">
        <v>1400000</v>
      </c>
      <c r="E40" s="60">
        <v>1786811</v>
      </c>
      <c r="F40" s="20">
        <f>E40/D40</f>
        <v>1.2762935714285715</v>
      </c>
      <c r="G40" s="42">
        <f>E40</f>
        <v>1786811</v>
      </c>
      <c r="H40" s="41">
        <f t="shared" si="2"/>
        <v>1.2762935714285715</v>
      </c>
      <c r="I40" s="90"/>
    </row>
    <row r="41" spans="1:10" ht="15.75" x14ac:dyDescent="0.25">
      <c r="A41" s="87" t="s">
        <v>69</v>
      </c>
      <c r="B41" s="39">
        <v>7286000</v>
      </c>
      <c r="C41" s="40">
        <f t="shared" si="1"/>
        <v>-1.1803458687894564E-2</v>
      </c>
      <c r="D41" s="39">
        <v>7200000</v>
      </c>
      <c r="E41" s="60">
        <v>7201743</v>
      </c>
      <c r="F41" s="20">
        <f>E41/D41</f>
        <v>1.0002420833333334</v>
      </c>
      <c r="G41" s="42">
        <f>E41</f>
        <v>7201743</v>
      </c>
      <c r="H41" s="41">
        <f t="shared" si="2"/>
        <v>1.0002420833333334</v>
      </c>
      <c r="I41" s="90"/>
    </row>
    <row r="42" spans="1:10" ht="15.75" x14ac:dyDescent="0.25">
      <c r="A42" s="87" t="s">
        <v>55</v>
      </c>
      <c r="B42" s="39">
        <v>1796000</v>
      </c>
      <c r="C42" s="40">
        <v>0</v>
      </c>
      <c r="D42" s="39">
        <v>2700000</v>
      </c>
      <c r="E42" s="60">
        <v>3540049</v>
      </c>
      <c r="F42" s="20">
        <f>E42/D42</f>
        <v>1.3111292592592592</v>
      </c>
      <c r="G42" s="42">
        <f>E42</f>
        <v>3540049</v>
      </c>
      <c r="H42" s="41">
        <f t="shared" si="2"/>
        <v>1.3111292592592592</v>
      </c>
      <c r="I42" s="90"/>
    </row>
    <row r="43" spans="1:10" ht="15.75" x14ac:dyDescent="0.25">
      <c r="A43" s="87" t="s">
        <v>56</v>
      </c>
      <c r="B43" s="39">
        <v>0</v>
      </c>
      <c r="C43" s="40"/>
      <c r="D43" s="39">
        <v>1200000</v>
      </c>
      <c r="E43" s="60">
        <v>1840152</v>
      </c>
      <c r="F43" s="20">
        <f>E43/D43</f>
        <v>1.53346</v>
      </c>
      <c r="G43" s="42">
        <f>E43</f>
        <v>1840152</v>
      </c>
      <c r="H43" s="41">
        <f t="shared" si="2"/>
        <v>1.53346</v>
      </c>
      <c r="I43" s="90"/>
    </row>
    <row r="44" spans="1:10" ht="15.75" x14ac:dyDescent="0.25">
      <c r="A44" s="87" t="s">
        <v>70</v>
      </c>
      <c r="B44" s="39"/>
      <c r="C44" s="40"/>
      <c r="D44" s="39">
        <v>663600</v>
      </c>
      <c r="E44" s="60">
        <v>99126</v>
      </c>
      <c r="F44" s="20">
        <f>E44/D44</f>
        <v>0.14937613019891502</v>
      </c>
      <c r="G44" s="42">
        <f>E44</f>
        <v>99126</v>
      </c>
      <c r="H44" s="41">
        <f t="shared" si="2"/>
        <v>0.14937613019891502</v>
      </c>
      <c r="I44" s="91"/>
    </row>
    <row r="45" spans="1:10" ht="15.75" x14ac:dyDescent="0.25">
      <c r="A45" s="78" t="s">
        <v>17</v>
      </c>
      <c r="B45" s="79">
        <f>SUM(B32:B43)</f>
        <v>47900000</v>
      </c>
      <c r="C45" s="85">
        <f t="shared" si="1"/>
        <v>5.3519832985386318E-2</v>
      </c>
      <c r="D45" s="79">
        <f>SUM(D32:D44)</f>
        <v>50463600</v>
      </c>
      <c r="E45" s="81">
        <f>SUM(E32:E44)</f>
        <v>50968435</v>
      </c>
      <c r="F45" s="84">
        <f>E45/D45</f>
        <v>1.0100039434364572</v>
      </c>
      <c r="G45" s="83">
        <f>SUM(G32:G43)</f>
        <v>50869309</v>
      </c>
      <c r="H45" s="84">
        <f>G45/D45</f>
        <v>1.0080396364904605</v>
      </c>
    </row>
    <row r="46" spans="1:10" ht="15.75" hidden="1" customHeight="1" x14ac:dyDescent="0.25">
      <c r="A46" s="18" t="s">
        <v>24</v>
      </c>
      <c r="B46" s="18">
        <v>0</v>
      </c>
      <c r="C46" s="27"/>
      <c r="D46" s="19">
        <f>'[1]апр 13 план'!$G$11*1000</f>
        <v>283440</v>
      </c>
      <c r="E46" s="55"/>
      <c r="F46" s="20">
        <f>SUM(F32:F41)</f>
        <v>10.235415499379833</v>
      </c>
      <c r="G46" s="19"/>
      <c r="H46" s="20">
        <f>SUM(H32:H41)</f>
        <v>10.235415499379833</v>
      </c>
    </row>
    <row r="47" spans="1:10" ht="15.75" hidden="1" customHeight="1" x14ac:dyDescent="0.25">
      <c r="A47" s="18" t="s">
        <v>25</v>
      </c>
      <c r="B47" s="18">
        <v>5798000</v>
      </c>
      <c r="C47" s="27">
        <f t="shared" si="1"/>
        <v>0.31155570886512596</v>
      </c>
      <c r="D47" s="19">
        <f>'[1]апр 13 план'!$H$11*1000</f>
        <v>7604400</v>
      </c>
      <c r="E47" s="56"/>
      <c r="F47" s="45">
        <f>AVERAGE(F32:F45)</f>
        <v>1.0170989165910331</v>
      </c>
      <c r="G47" s="21"/>
      <c r="H47" s="45">
        <f>AVERAGE(H32:H45)</f>
        <v>1.0169586089520333</v>
      </c>
    </row>
    <row r="48" spans="1:10" ht="15.75" hidden="1" customHeight="1" x14ac:dyDescent="0.25">
      <c r="A48" s="18" t="s">
        <v>23</v>
      </c>
      <c r="B48" s="18"/>
      <c r="C48" s="27"/>
      <c r="D48" s="19"/>
      <c r="E48" s="55"/>
      <c r="F48" s="20">
        <f>AVERAGE(F13:F27)</f>
        <v>0.99337231074324228</v>
      </c>
      <c r="G48" s="19"/>
      <c r="H48" s="20">
        <f>AVERAGE(H13:H27)</f>
        <v>0.99337231074324228</v>
      </c>
    </row>
    <row r="49" spans="1:10" s="10" customFormat="1" ht="18.75" x14ac:dyDescent="0.4">
      <c r="A49" s="22" t="s">
        <v>18</v>
      </c>
      <c r="B49" s="28">
        <f>B45+B31</f>
        <v>382466000</v>
      </c>
      <c r="C49" s="29">
        <f t="shared" si="1"/>
        <v>0.2344459376781205</v>
      </c>
      <c r="D49" s="28">
        <f>D31+D45</f>
        <v>472133600</v>
      </c>
      <c r="E49" s="57">
        <f>E31+E45</f>
        <v>458530827</v>
      </c>
      <c r="F49" s="24">
        <f>E49/D49</f>
        <v>0.97118872073497842</v>
      </c>
      <c r="G49" s="57">
        <f>G31+G45</f>
        <v>458431701</v>
      </c>
      <c r="H49" s="24">
        <f>(H31+H45)/2</f>
        <v>0.98729156155160724</v>
      </c>
      <c r="I49" s="9"/>
      <c r="J49" s="9"/>
    </row>
    <row r="50" spans="1:10" x14ac:dyDescent="0.25">
      <c r="F50" s="58">
        <f>AVERAGE(F32:F41)</f>
        <v>1.0235415499379834</v>
      </c>
      <c r="G50" s="59"/>
      <c r="H50" s="58">
        <f>AVERAGE(H32:H41)</f>
        <v>1.0235415499379834</v>
      </c>
    </row>
    <row r="51" spans="1:10" ht="100.5" hidden="1" customHeight="1" x14ac:dyDescent="0.25">
      <c r="A51" s="11"/>
      <c r="B51" s="11"/>
      <c r="C51" s="11"/>
      <c r="F51" s="12">
        <f>AVERAGE(F32:F41)</f>
        <v>1.0235415499379834</v>
      </c>
      <c r="H51" s="12">
        <f>AVERAGE(H32:H45)</f>
        <v>1.0169586089520333</v>
      </c>
    </row>
    <row r="52" spans="1:10" hidden="1" x14ac:dyDescent="0.25">
      <c r="A52" s="9"/>
      <c r="B52" s="9"/>
      <c r="C52" s="9"/>
      <c r="D52" s="12"/>
      <c r="H52" s="12">
        <f>AVERAGE(H32:H45)</f>
        <v>1.0169586089520333</v>
      </c>
    </row>
    <row r="53" spans="1:10" hidden="1" x14ac:dyDescent="0.25">
      <c r="A53" s="9"/>
      <c r="B53" s="9"/>
      <c r="C53" s="9"/>
      <c r="D53" s="12"/>
      <c r="H53" s="12">
        <f>AVERAGE(H32:H41)</f>
        <v>1.0235415499379834</v>
      </c>
    </row>
    <row r="54" spans="1:10" hidden="1" x14ac:dyDescent="0.25">
      <c r="A54" s="9"/>
      <c r="B54" s="9"/>
      <c r="C54" s="9"/>
      <c r="D54" s="12"/>
      <c r="H54" s="12">
        <f>AVERAGE(H32:H41)</f>
        <v>1.0235415499379834</v>
      </c>
    </row>
    <row r="55" spans="1:10" hidden="1" x14ac:dyDescent="0.25">
      <c r="A55" s="9"/>
      <c r="B55" s="9"/>
      <c r="C55" s="9"/>
      <c r="D55" s="12"/>
      <c r="H55" s="12">
        <f>AVERAGE(H32:H41)</f>
        <v>1.0235415499379834</v>
      </c>
    </row>
    <row r="56" spans="1:10" hidden="1" x14ac:dyDescent="0.25">
      <c r="A56" s="9"/>
      <c r="B56" s="9"/>
      <c r="C56" s="9"/>
      <c r="D56" s="12"/>
      <c r="H56" s="12">
        <f>AVERAGE(H32:H45)</f>
        <v>1.0169586089520333</v>
      </c>
    </row>
    <row r="57" spans="1:10" hidden="1" x14ac:dyDescent="0.25">
      <c r="A57" s="9"/>
      <c r="B57" s="9"/>
      <c r="C57" s="9"/>
      <c r="D57" s="12"/>
      <c r="H57" s="12">
        <f>AVERAGE(H32:H41)</f>
        <v>1.0235415499379834</v>
      </c>
    </row>
    <row r="58" spans="1:10" hidden="1" x14ac:dyDescent="0.25">
      <c r="A58" s="9"/>
      <c r="B58" s="9"/>
      <c r="C58" s="9"/>
      <c r="D58" s="12"/>
      <c r="E58"/>
      <c r="F58"/>
      <c r="G58"/>
      <c r="H58"/>
      <c r="I58"/>
      <c r="J58"/>
    </row>
    <row r="59" spans="1:10" hidden="1" x14ac:dyDescent="0.25">
      <c r="A59" s="9"/>
      <c r="B59" s="9"/>
      <c r="C59" s="9"/>
      <c r="D59" s="12"/>
      <c r="E59"/>
      <c r="F59"/>
      <c r="G59"/>
      <c r="H59"/>
      <c r="I59"/>
      <c r="J59"/>
    </row>
    <row r="60" spans="1:10" hidden="1" x14ac:dyDescent="0.25">
      <c r="A60" s="9"/>
      <c r="B60" s="9"/>
      <c r="C60" s="9"/>
      <c r="D60" s="12"/>
      <c r="E60"/>
      <c r="F60"/>
      <c r="G60"/>
      <c r="H60"/>
      <c r="I60"/>
      <c r="J60"/>
    </row>
    <row r="61" spans="1:10" hidden="1" x14ac:dyDescent="0.25">
      <c r="A61" s="9"/>
      <c r="B61" s="9"/>
      <c r="C61" s="9"/>
      <c r="D61" s="12"/>
      <c r="E61"/>
      <c r="F61"/>
      <c r="G61"/>
      <c r="H61"/>
      <c r="I61"/>
      <c r="J61"/>
    </row>
    <row r="62" spans="1:10" hidden="1" x14ac:dyDescent="0.25">
      <c r="A62" s="9"/>
      <c r="B62" s="9"/>
      <c r="C62" s="9"/>
      <c r="D62" s="12"/>
      <c r="E62"/>
      <c r="F62"/>
      <c r="G62"/>
      <c r="H62"/>
      <c r="I62"/>
      <c r="J62"/>
    </row>
    <row r="63" spans="1:10" hidden="1" x14ac:dyDescent="0.25">
      <c r="A63" s="9"/>
      <c r="B63" s="9"/>
      <c r="C63" s="9"/>
      <c r="D63" s="12"/>
      <c r="E63"/>
      <c r="F63"/>
      <c r="G63"/>
      <c r="H63"/>
      <c r="I63"/>
      <c r="J63"/>
    </row>
    <row r="64" spans="1:10" hidden="1" x14ac:dyDescent="0.25">
      <c r="A64" s="9"/>
      <c r="B64" s="9"/>
      <c r="C64" s="9"/>
      <c r="D64" s="12"/>
      <c r="E64"/>
      <c r="F64"/>
      <c r="G64"/>
      <c r="H64"/>
      <c r="I64"/>
      <c r="J64"/>
    </row>
    <row r="65" spans="1:10" hidden="1" x14ac:dyDescent="0.25">
      <c r="A65" s="9"/>
      <c r="B65" s="9"/>
      <c r="C65" s="9"/>
      <c r="D65" s="12"/>
      <c r="E65"/>
      <c r="F65"/>
      <c r="G65"/>
      <c r="H65"/>
      <c r="I65"/>
      <c r="J65"/>
    </row>
    <row r="66" spans="1:10" hidden="1" x14ac:dyDescent="0.25">
      <c r="A66" s="9"/>
      <c r="B66" s="9"/>
      <c r="C66" s="9"/>
      <c r="D66" s="12"/>
      <c r="E66"/>
      <c r="F66"/>
      <c r="G66"/>
      <c r="H66"/>
      <c r="I66"/>
      <c r="J66"/>
    </row>
    <row r="67" spans="1:10" hidden="1" x14ac:dyDescent="0.25">
      <c r="A67" s="9"/>
      <c r="B67" s="9"/>
      <c r="C67" s="9"/>
      <c r="D67" s="12"/>
      <c r="E67"/>
      <c r="F67"/>
      <c r="G67"/>
      <c r="H67"/>
      <c r="I67"/>
      <c r="J67"/>
    </row>
    <row r="68" spans="1:10" hidden="1" x14ac:dyDescent="0.25">
      <c r="E68"/>
      <c r="F68"/>
      <c r="G68"/>
      <c r="H68"/>
      <c r="I68"/>
      <c r="J68"/>
    </row>
    <row r="69" spans="1:10" hidden="1" x14ac:dyDescent="0.25">
      <c r="E69"/>
      <c r="F69"/>
      <c r="G69"/>
      <c r="H69"/>
      <c r="I69"/>
      <c r="J69"/>
    </row>
    <row r="70" spans="1:10" hidden="1" x14ac:dyDescent="0.25">
      <c r="E70"/>
      <c r="F70"/>
      <c r="G70"/>
      <c r="H70"/>
      <c r="I70"/>
      <c r="J70"/>
    </row>
    <row r="71" spans="1:10" hidden="1" x14ac:dyDescent="0.25">
      <c r="E71"/>
      <c r="F71"/>
      <c r="G71"/>
      <c r="H71"/>
      <c r="I71"/>
      <c r="J71"/>
    </row>
    <row r="72" spans="1:10" hidden="1" x14ac:dyDescent="0.25">
      <c r="E72"/>
      <c r="F72"/>
      <c r="G72"/>
      <c r="H72"/>
      <c r="I72"/>
      <c r="J72"/>
    </row>
    <row r="73" spans="1:10" hidden="1" x14ac:dyDescent="0.25">
      <c r="E73"/>
      <c r="F73"/>
      <c r="G73"/>
      <c r="H73"/>
      <c r="I73"/>
      <c r="J73"/>
    </row>
    <row r="74" spans="1:10" x14ac:dyDescent="0.25">
      <c r="A74" s="15"/>
      <c r="B74" s="15"/>
      <c r="C74" s="15"/>
      <c r="D74"/>
      <c r="E74"/>
      <c r="F74"/>
      <c r="G74"/>
      <c r="H74"/>
      <c r="I74"/>
      <c r="J74"/>
    </row>
    <row r="76" spans="1:10" x14ac:dyDescent="0.25">
      <c r="A76" s="16"/>
      <c r="B76" s="16"/>
      <c r="C76" s="16"/>
      <c r="D76"/>
      <c r="E76"/>
      <c r="F76"/>
      <c r="G76"/>
      <c r="H76"/>
      <c r="I76"/>
      <c r="J76"/>
    </row>
    <row r="78" spans="1:10" x14ac:dyDescent="0.25">
      <c r="A78" s="16"/>
      <c r="B78" s="16"/>
      <c r="C78" s="16"/>
      <c r="D78"/>
      <c r="E78"/>
      <c r="F78"/>
      <c r="G78"/>
      <c r="H78"/>
      <c r="I78"/>
      <c r="J78"/>
    </row>
  </sheetData>
  <dataConsolidate/>
  <conditionalFormatting sqref="H48">
    <cfRule type="iconSet" priority="11">
      <iconSet>
        <cfvo type="percent" val="0"/>
        <cfvo type="percent" val="33"/>
        <cfvo type="percent" val="67"/>
      </iconSet>
    </cfRule>
  </conditionalFormatting>
  <conditionalFormatting sqref="H48">
    <cfRule type="iconSet" priority="10">
      <iconSet>
        <cfvo type="percent" val="0"/>
        <cfvo type="percent" val="33"/>
        <cfvo type="percent" val="67"/>
      </iconSet>
    </cfRule>
  </conditionalFormatting>
  <conditionalFormatting sqref="H33:H44">
    <cfRule type="iconSet" priority="12">
      <iconSet>
        <cfvo type="percent" val="0"/>
        <cfvo type="percent" val="33"/>
        <cfvo type="percent" val="67"/>
      </iconSet>
    </cfRule>
  </conditionalFormatting>
  <conditionalFormatting sqref="H46">
    <cfRule type="iconSet" priority="9">
      <iconSet>
        <cfvo type="percent" val="0"/>
        <cfvo type="percent" val="33"/>
        <cfvo type="percent" val="67"/>
      </iconSet>
    </cfRule>
  </conditionalFormatting>
  <conditionalFormatting sqref="H32">
    <cfRule type="iconSet" priority="8">
      <iconSet>
        <cfvo type="percent" val="0"/>
        <cfvo type="percent" val="33"/>
        <cfvo type="percent" val="67"/>
      </iconSet>
    </cfRule>
  </conditionalFormatting>
  <conditionalFormatting sqref="H13:H16">
    <cfRule type="iconSet" priority="7">
      <iconSet>
        <cfvo type="percent" val="0"/>
        <cfvo type="percent" val="33"/>
        <cfvo type="percent" val="67"/>
      </iconSet>
    </cfRule>
  </conditionalFormatting>
  <conditionalFormatting sqref="H25:H31">
    <cfRule type="iconSet" priority="6">
      <iconSet>
        <cfvo type="percent" val="0"/>
        <cfvo type="percent" val="33"/>
        <cfvo type="percent" val="67"/>
      </iconSet>
    </cfRule>
  </conditionalFormatting>
  <conditionalFormatting sqref="H17:H20">
    <cfRule type="iconSet" priority="5">
      <iconSet>
        <cfvo type="percent" val="0"/>
        <cfvo type="percent" val="33"/>
        <cfvo type="percent" val="67"/>
      </iconSet>
    </cfRule>
  </conditionalFormatting>
  <conditionalFormatting sqref="H21">
    <cfRule type="iconSet" priority="4">
      <iconSet>
        <cfvo type="percent" val="0"/>
        <cfvo type="percent" val="33"/>
        <cfvo type="percent" val="67"/>
      </iconSet>
    </cfRule>
  </conditionalFormatting>
  <conditionalFormatting sqref="H22">
    <cfRule type="iconSet" priority="3">
      <iconSet>
        <cfvo type="percent" val="0"/>
        <cfvo type="percent" val="33"/>
        <cfvo type="percent" val="67"/>
      </iconSet>
    </cfRule>
  </conditionalFormatting>
  <conditionalFormatting sqref="H23">
    <cfRule type="iconSet" priority="2">
      <iconSet>
        <cfvo type="percent" val="0"/>
        <cfvo type="percent" val="33"/>
        <cfvo type="percent" val="67"/>
      </iconSet>
    </cfRule>
  </conditionalFormatting>
  <conditionalFormatting sqref="H24">
    <cfRule type="iconSet" priority="1">
      <iconSet>
        <cfvo type="percent" val="0"/>
        <cfvo type="percent" val="33"/>
        <cfvo type="percent" val="67"/>
      </iconSet>
    </cfRule>
  </conditionalFormatting>
  <pageMargins left="0.25" right="0.25" top="0.75" bottom="0.75" header="0.3" footer="0.3"/>
  <pageSetup paperSize="9" scale="6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4 дн</vt:lpstr>
      <vt:lpstr>11</vt:lpstr>
      <vt:lpstr>18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2017-08-24T05:01:41Z</dcterms:modified>
</cp:coreProperties>
</file>