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0" yWindow="645" windowWidth="15225" windowHeight="8970" activeTab="1"/>
  </bookViews>
  <sheets>
    <sheet name="Исходные данные" sheetId="55" r:id="rId1"/>
    <sheet name="Этапы производства" sheetId="57" r:id="rId2"/>
    <sheet name="Лист3" sheetId="11" state="hidden" r:id="rId3"/>
    <sheet name="Лист1" sheetId="12" state="hidden" r:id="rId4"/>
    <sheet name="Лист4" sheetId="13" state="hidden" r:id="rId5"/>
    <sheet name="Лист5" sheetId="14" state="hidden" r:id="rId6"/>
  </sheets>
  <externalReferences>
    <externalReference r:id="rId7"/>
  </externalReferences>
  <calcPr calcId="124519" iterate="1" iterateCount="3"/>
</workbook>
</file>

<file path=xl/calcChain.xml><?xml version="1.0" encoding="utf-8"?>
<calcChain xmlns="http://schemas.openxmlformats.org/spreadsheetml/2006/main">
  <c r="O5" i="57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4"/>
  <c r="E5"/>
  <c r="F5"/>
  <c r="G5"/>
  <c r="H5"/>
  <c r="I5"/>
  <c r="L5" s="1"/>
  <c r="N5" s="1"/>
  <c r="J5"/>
  <c r="K5"/>
  <c r="E6"/>
  <c r="F6"/>
  <c r="G6"/>
  <c r="H6"/>
  <c r="I6"/>
  <c r="L6" s="1"/>
  <c r="N6" s="1"/>
  <c r="J6"/>
  <c r="K6"/>
  <c r="E7"/>
  <c r="F7"/>
  <c r="G7"/>
  <c r="H7"/>
  <c r="I7"/>
  <c r="L7" s="1"/>
  <c r="N7" s="1"/>
  <c r="J7"/>
  <c r="K7"/>
  <c r="E8"/>
  <c r="F8"/>
  <c r="G8"/>
  <c r="H8"/>
  <c r="I8"/>
  <c r="L8" s="1"/>
  <c r="N8" s="1"/>
  <c r="J8"/>
  <c r="K8"/>
  <c r="E9"/>
  <c r="F9"/>
  <c r="G9"/>
  <c r="H9"/>
  <c r="I9"/>
  <c r="L9" s="1"/>
  <c r="N9" s="1"/>
  <c r="J9"/>
  <c r="K9"/>
  <c r="E10"/>
  <c r="F10"/>
  <c r="G10"/>
  <c r="H10"/>
  <c r="I10"/>
  <c r="L10" s="1"/>
  <c r="N10" s="1"/>
  <c r="J10"/>
  <c r="K10"/>
  <c r="E11"/>
  <c r="F11"/>
  <c r="G11"/>
  <c r="H11"/>
  <c r="I11"/>
  <c r="L11" s="1"/>
  <c r="N11" s="1"/>
  <c r="J11"/>
  <c r="K11"/>
  <c r="E12"/>
  <c r="F12"/>
  <c r="G12"/>
  <c r="H12"/>
  <c r="I12"/>
  <c r="L12" s="1"/>
  <c r="N12" s="1"/>
  <c r="J12"/>
  <c r="K12"/>
  <c r="E13"/>
  <c r="F13"/>
  <c r="G13"/>
  <c r="H13"/>
  <c r="I13"/>
  <c r="L13" s="1"/>
  <c r="N13" s="1"/>
  <c r="J13"/>
  <c r="K13"/>
  <c r="E14"/>
  <c r="F14"/>
  <c r="G14"/>
  <c r="H14"/>
  <c r="I14"/>
  <c r="L14" s="1"/>
  <c r="N14" s="1"/>
  <c r="J14"/>
  <c r="K14"/>
  <c r="E15"/>
  <c r="F15"/>
  <c r="G15"/>
  <c r="H15"/>
  <c r="I15"/>
  <c r="L15" s="1"/>
  <c r="N15" s="1"/>
  <c r="J15"/>
  <c r="K15"/>
  <c r="E16"/>
  <c r="F16"/>
  <c r="G16"/>
  <c r="H16"/>
  <c r="I16"/>
  <c r="L16" s="1"/>
  <c r="N16" s="1"/>
  <c r="J16"/>
  <c r="K16"/>
  <c r="E17"/>
  <c r="F17"/>
  <c r="G17"/>
  <c r="H17"/>
  <c r="I17"/>
  <c r="L17" s="1"/>
  <c r="N17" s="1"/>
  <c r="J17"/>
  <c r="K17"/>
  <c r="E18"/>
  <c r="F18"/>
  <c r="G18"/>
  <c r="H18"/>
  <c r="I18"/>
  <c r="L18" s="1"/>
  <c r="N18" s="1"/>
  <c r="J18"/>
  <c r="K18"/>
  <c r="E19"/>
  <c r="F19"/>
  <c r="G19"/>
  <c r="H19"/>
  <c r="I19"/>
  <c r="L19" s="1"/>
  <c r="N19" s="1"/>
  <c r="J19"/>
  <c r="K19"/>
  <c r="E20"/>
  <c r="F20"/>
  <c r="G20"/>
  <c r="H20"/>
  <c r="I20"/>
  <c r="L20" s="1"/>
  <c r="N20" s="1"/>
  <c r="J20"/>
  <c r="K20"/>
  <c r="E21"/>
  <c r="F21"/>
  <c r="G21"/>
  <c r="H21"/>
  <c r="I21"/>
  <c r="L21" s="1"/>
  <c r="N21" s="1"/>
  <c r="J21"/>
  <c r="K21"/>
  <c r="E22"/>
  <c r="F22"/>
  <c r="G22"/>
  <c r="H22"/>
  <c r="I22"/>
  <c r="L22" s="1"/>
  <c r="N22" s="1"/>
  <c r="J22"/>
  <c r="K22"/>
  <c r="E23"/>
  <c r="F23"/>
  <c r="G23"/>
  <c r="H23"/>
  <c r="I23"/>
  <c r="L23" s="1"/>
  <c r="N23" s="1"/>
  <c r="J23"/>
  <c r="K23"/>
  <c r="E24"/>
  <c r="F24"/>
  <c r="G24"/>
  <c r="H24"/>
  <c r="I24"/>
  <c r="L24" s="1"/>
  <c r="N24" s="1"/>
  <c r="J24"/>
  <c r="K24"/>
  <c r="E25"/>
  <c r="F25"/>
  <c r="G25"/>
  <c r="H25"/>
  <c r="I25"/>
  <c r="L25" s="1"/>
  <c r="N25" s="1"/>
  <c r="J25"/>
  <c r="K25"/>
  <c r="E26"/>
  <c r="F26"/>
  <c r="G26"/>
  <c r="H26"/>
  <c r="I26"/>
  <c r="L26" s="1"/>
  <c r="N26" s="1"/>
  <c r="J26"/>
  <c r="K26"/>
  <c r="E27"/>
  <c r="F27"/>
  <c r="G27"/>
  <c r="H27"/>
  <c r="I27"/>
  <c r="L27" s="1"/>
  <c r="N27" s="1"/>
  <c r="J27"/>
  <c r="K27"/>
  <c r="E28"/>
  <c r="F28"/>
  <c r="G28"/>
  <c r="H28"/>
  <c r="I28"/>
  <c r="L28" s="1"/>
  <c r="N28" s="1"/>
  <c r="J28"/>
  <c r="K28"/>
  <c r="E29"/>
  <c r="F29"/>
  <c r="G29"/>
  <c r="H29"/>
  <c r="I29"/>
  <c r="L29" s="1"/>
  <c r="N29" s="1"/>
  <c r="J29"/>
  <c r="K29"/>
  <c r="E30"/>
  <c r="F30"/>
  <c r="G30"/>
  <c r="H30"/>
  <c r="I30"/>
  <c r="L30" s="1"/>
  <c r="N30" s="1"/>
  <c r="J30"/>
  <c r="K30"/>
  <c r="E31"/>
  <c r="F31"/>
  <c r="G31"/>
  <c r="H31"/>
  <c r="I31"/>
  <c r="L31" s="1"/>
  <c r="N31" s="1"/>
  <c r="J31"/>
  <c r="K31"/>
  <c r="E32"/>
  <c r="F32"/>
  <c r="G32"/>
  <c r="H32"/>
  <c r="I32"/>
  <c r="L32" s="1"/>
  <c r="N32" s="1"/>
  <c r="J32"/>
  <c r="K32"/>
  <c r="E33"/>
  <c r="F33"/>
  <c r="G33"/>
  <c r="H33"/>
  <c r="I33"/>
  <c r="L33" s="1"/>
  <c r="N33" s="1"/>
  <c r="J33"/>
  <c r="K33"/>
  <c r="E34"/>
  <c r="F34"/>
  <c r="G34"/>
  <c r="H34"/>
  <c r="I34"/>
  <c r="L34" s="1"/>
  <c r="N34" s="1"/>
  <c r="J34"/>
  <c r="K34"/>
  <c r="E35"/>
  <c r="F35"/>
  <c r="G35"/>
  <c r="H35"/>
  <c r="I35"/>
  <c r="L35" s="1"/>
  <c r="N35" s="1"/>
  <c r="J35"/>
  <c r="K35"/>
  <c r="E36"/>
  <c r="F36"/>
  <c r="G36"/>
  <c r="H36"/>
  <c r="I36"/>
  <c r="L36" s="1"/>
  <c r="N36" s="1"/>
  <c r="J36"/>
  <c r="K36"/>
  <c r="E37"/>
  <c r="F37"/>
  <c r="G37"/>
  <c r="H37"/>
  <c r="I37"/>
  <c r="L37" s="1"/>
  <c r="N37" s="1"/>
  <c r="J37"/>
  <c r="K37"/>
  <c r="E38"/>
  <c r="F38"/>
  <c r="G38"/>
  <c r="H38"/>
  <c r="I38"/>
  <c r="L38" s="1"/>
  <c r="N38" s="1"/>
  <c r="J38"/>
  <c r="K38"/>
  <c r="E39"/>
  <c r="F39"/>
  <c r="G39"/>
  <c r="H39"/>
  <c r="I39"/>
  <c r="L39" s="1"/>
  <c r="N39" s="1"/>
  <c r="J39"/>
  <c r="K39"/>
  <c r="E40"/>
  <c r="F40"/>
  <c r="G40"/>
  <c r="H40"/>
  <c r="I40"/>
  <c r="L40" s="1"/>
  <c r="N40" s="1"/>
  <c r="J40"/>
  <c r="K40"/>
  <c r="E41"/>
  <c r="F41"/>
  <c r="G41"/>
  <c r="H41"/>
  <c r="I41"/>
  <c r="L41" s="1"/>
  <c r="N41" s="1"/>
  <c r="J41"/>
  <c r="K41"/>
  <c r="E42"/>
  <c r="F42"/>
  <c r="G42"/>
  <c r="H42"/>
  <c r="I42"/>
  <c r="L42" s="1"/>
  <c r="N42" s="1"/>
  <c r="J42"/>
  <c r="K42"/>
  <c r="E43"/>
  <c r="F43"/>
  <c r="G43"/>
  <c r="H43"/>
  <c r="I43"/>
  <c r="L43" s="1"/>
  <c r="N43" s="1"/>
  <c r="J43"/>
  <c r="K43"/>
  <c r="E44"/>
  <c r="F44"/>
  <c r="G44"/>
  <c r="H44"/>
  <c r="I44"/>
  <c r="L44" s="1"/>
  <c r="N44" s="1"/>
  <c r="J44"/>
  <c r="K44"/>
  <c r="E45"/>
  <c r="F45"/>
  <c r="G45"/>
  <c r="H45"/>
  <c r="I45"/>
  <c r="L45" s="1"/>
  <c r="N45" s="1"/>
  <c r="J45"/>
  <c r="K45"/>
  <c r="E46"/>
  <c r="F46"/>
  <c r="G46"/>
  <c r="H46"/>
  <c r="I46"/>
  <c r="L46" s="1"/>
  <c r="N46" s="1"/>
  <c r="J46"/>
  <c r="K46"/>
  <c r="E47"/>
  <c r="F47"/>
  <c r="G47"/>
  <c r="H47"/>
  <c r="I47"/>
  <c r="L47" s="1"/>
  <c r="N47" s="1"/>
  <c r="J47"/>
  <c r="K47"/>
  <c r="E48"/>
  <c r="F48"/>
  <c r="G48"/>
  <c r="H48"/>
  <c r="I48"/>
  <c r="L48" s="1"/>
  <c r="N48" s="1"/>
  <c r="J48"/>
  <c r="K48"/>
  <c r="E49"/>
  <c r="F49"/>
  <c r="G49"/>
  <c r="H49"/>
  <c r="I49"/>
  <c r="L49" s="1"/>
  <c r="N49" s="1"/>
  <c r="J49"/>
  <c r="K49"/>
  <c r="E50"/>
  <c r="F50"/>
  <c r="G50"/>
  <c r="H50"/>
  <c r="I50"/>
  <c r="L50" s="1"/>
  <c r="N50" s="1"/>
  <c r="J50"/>
  <c r="K50"/>
  <c r="E51"/>
  <c r="F51"/>
  <c r="G51"/>
  <c r="H51"/>
  <c r="I51"/>
  <c r="L51" s="1"/>
  <c r="N51" s="1"/>
  <c r="J51"/>
  <c r="K51"/>
  <c r="E52"/>
  <c r="F52"/>
  <c r="G52"/>
  <c r="H52"/>
  <c r="I52"/>
  <c r="L52" s="1"/>
  <c r="N52" s="1"/>
  <c r="J52"/>
  <c r="K52"/>
  <c r="E53"/>
  <c r="F53"/>
  <c r="G53"/>
  <c r="H53"/>
  <c r="I53"/>
  <c r="L53" s="1"/>
  <c r="N53" s="1"/>
  <c r="J53"/>
  <c r="K53"/>
  <c r="E54"/>
  <c r="F54"/>
  <c r="G54"/>
  <c r="H54"/>
  <c r="I54"/>
  <c r="L54" s="1"/>
  <c r="N54" s="1"/>
  <c r="J54"/>
  <c r="K54"/>
  <c r="E55"/>
  <c r="F55"/>
  <c r="G55"/>
  <c r="H55"/>
  <c r="I55"/>
  <c r="L55" s="1"/>
  <c r="N55" s="1"/>
  <c r="J55"/>
  <c r="K55"/>
  <c r="E56"/>
  <c r="F56"/>
  <c r="G56"/>
  <c r="H56"/>
  <c r="I56"/>
  <c r="L56" s="1"/>
  <c r="N56" s="1"/>
  <c r="J56"/>
  <c r="K56"/>
  <c r="E57"/>
  <c r="F57"/>
  <c r="G57"/>
  <c r="H57"/>
  <c r="I57"/>
  <c r="L57" s="1"/>
  <c r="N57" s="1"/>
  <c r="J57"/>
  <c r="K57"/>
  <c r="E58"/>
  <c r="F58"/>
  <c r="G58"/>
  <c r="H58"/>
  <c r="I58"/>
  <c r="L58" s="1"/>
  <c r="N58" s="1"/>
  <c r="J58"/>
  <c r="K58"/>
  <c r="E59"/>
  <c r="F59"/>
  <c r="G59"/>
  <c r="H59"/>
  <c r="I59"/>
  <c r="L59" s="1"/>
  <c r="N59" s="1"/>
  <c r="J59"/>
  <c r="K59"/>
  <c r="E60"/>
  <c r="F60"/>
  <c r="G60"/>
  <c r="H60"/>
  <c r="I60"/>
  <c r="L60" s="1"/>
  <c r="N60" s="1"/>
  <c r="J60"/>
  <c r="K60"/>
  <c r="E61"/>
  <c r="F61"/>
  <c r="G61"/>
  <c r="H61"/>
  <c r="I61"/>
  <c r="L61" s="1"/>
  <c r="N61" s="1"/>
  <c r="J61"/>
  <c r="K61"/>
  <c r="I4"/>
  <c r="L4" s="1"/>
  <c r="K4"/>
  <c r="J4"/>
  <c r="V5"/>
  <c r="W5"/>
  <c r="V6"/>
  <c r="W6"/>
  <c r="W4"/>
  <c r="V4"/>
  <c r="G4"/>
  <c r="R6" l="1"/>
  <c r="R5"/>
  <c r="R4"/>
  <c r="N4"/>
  <c r="B52"/>
  <c r="B49"/>
  <c r="B50"/>
  <c r="B46"/>
  <c r="B31"/>
  <c r="B32"/>
  <c r="B33"/>
  <c r="B34"/>
  <c r="B35"/>
  <c r="B36"/>
  <c r="B37"/>
  <c r="B38"/>
  <c r="B30"/>
  <c r="B21"/>
  <c r="B5"/>
  <c r="C4"/>
  <c r="H4" s="1"/>
  <c r="C5" l="1"/>
  <c r="C21"/>
  <c r="C30"/>
  <c r="C38"/>
  <c r="C37"/>
  <c r="C36"/>
  <c r="C35"/>
  <c r="C34"/>
  <c r="C33"/>
  <c r="C32"/>
  <c r="C31"/>
  <c r="C50"/>
  <c r="C49"/>
  <c r="C52"/>
  <c r="D4"/>
  <c r="E4"/>
  <c r="D5"/>
  <c r="D21"/>
  <c r="D30"/>
  <c r="D38"/>
  <c r="D37"/>
  <c r="D36"/>
  <c r="D35"/>
  <c r="D34"/>
  <c r="D33"/>
  <c r="D32"/>
  <c r="D31"/>
  <c r="D50"/>
  <c r="D49"/>
  <c r="D52"/>
  <c r="B6"/>
  <c r="C46"/>
  <c r="D46" l="1"/>
  <c r="F4"/>
  <c r="B7"/>
  <c r="C6"/>
  <c r="D6" l="1"/>
  <c r="B8"/>
  <c r="C7"/>
  <c r="D7" l="1"/>
  <c r="B9"/>
  <c r="C8"/>
  <c r="D8" l="1"/>
  <c r="B10"/>
  <c r="C9"/>
  <c r="D9" l="1"/>
  <c r="B11"/>
  <c r="C10"/>
  <c r="D10" l="1"/>
  <c r="B12"/>
  <c r="C11"/>
  <c r="D11" l="1"/>
  <c r="B13"/>
  <c r="C12"/>
  <c r="D12" l="1"/>
  <c r="B14"/>
  <c r="C13"/>
  <c r="D13" l="1"/>
  <c r="B15"/>
  <c r="C14"/>
  <c r="D14" l="1"/>
  <c r="B16"/>
  <c r="C15"/>
  <c r="C16"/>
  <c r="D16" l="1"/>
  <c r="D15"/>
  <c r="B20"/>
  <c r="B18"/>
  <c r="B19"/>
  <c r="B23"/>
  <c r="B24"/>
  <c r="B17"/>
  <c r="B25"/>
  <c r="C25" l="1"/>
  <c r="C17"/>
  <c r="C24"/>
  <c r="C23"/>
  <c r="C19"/>
  <c r="C18"/>
  <c r="D25"/>
  <c r="D17"/>
  <c r="D24"/>
  <c r="D23"/>
  <c r="D19"/>
  <c r="D18"/>
  <c r="B26"/>
  <c r="B22"/>
  <c r="C20"/>
  <c r="B27"/>
  <c r="B28"/>
  <c r="C28" l="1"/>
  <c r="C27"/>
  <c r="C22"/>
  <c r="C26"/>
  <c r="D28"/>
  <c r="D27"/>
  <c r="D20"/>
  <c r="D22"/>
  <c r="D26"/>
  <c r="B29"/>
  <c r="C29" l="1"/>
  <c r="D29"/>
  <c r="B39"/>
  <c r="C39" l="1"/>
  <c r="B40"/>
  <c r="C40"/>
  <c r="B41" l="1"/>
  <c r="D40"/>
  <c r="D39"/>
  <c r="C41"/>
  <c r="B42" l="1"/>
  <c r="D41"/>
  <c r="C42"/>
  <c r="B43" l="1"/>
  <c r="D42"/>
  <c r="C43"/>
  <c r="B44" l="1"/>
  <c r="D43"/>
  <c r="C44"/>
  <c r="B45" l="1"/>
  <c r="D44"/>
  <c r="C45"/>
  <c r="B47" l="1"/>
  <c r="D45"/>
  <c r="C47"/>
  <c r="B48" l="1"/>
  <c r="D47"/>
  <c r="C48"/>
  <c r="D48" l="1"/>
  <c r="B51"/>
  <c r="C51" l="1"/>
  <c r="D51"/>
  <c r="B53"/>
  <c r="C53" l="1"/>
  <c r="B54"/>
  <c r="B55" l="1"/>
  <c r="D53"/>
  <c r="C54"/>
  <c r="C55"/>
  <c r="B56" l="1"/>
  <c r="D55"/>
  <c r="D54"/>
  <c r="C56"/>
  <c r="B57" l="1"/>
  <c r="D56"/>
  <c r="C57"/>
  <c r="B58" l="1"/>
  <c r="D57"/>
  <c r="C58"/>
  <c r="B59" l="1"/>
  <c r="D58"/>
  <c r="C59"/>
  <c r="B60" l="1"/>
  <c r="D59"/>
  <c r="C60"/>
  <c r="B61" l="1"/>
  <c r="D60"/>
  <c r="C61"/>
  <c r="D61" l="1"/>
</calcChain>
</file>

<file path=xl/sharedStrings.xml><?xml version="1.0" encoding="utf-8"?>
<sst xmlns="http://schemas.openxmlformats.org/spreadsheetml/2006/main" count="171" uniqueCount="152">
  <si>
    <t>ИТОГО</t>
  </si>
  <si>
    <t>Январь</t>
  </si>
  <si>
    <t>Февраль</t>
  </si>
  <si>
    <t>Март</t>
  </si>
  <si>
    <t>Тип самолета</t>
  </si>
  <si>
    <t>Этап</t>
  </si>
  <si>
    <t>Праздничные дни</t>
  </si>
  <si>
    <t>Дни на этап</t>
  </si>
  <si>
    <t>Остаток дней</t>
  </si>
  <si>
    <t>Норматив н/час на этап</t>
  </si>
  <si>
    <t>Норматив н/час на этап (УБ)</t>
  </si>
  <si>
    <t>Срок между этапами</t>
  </si>
  <si>
    <t>Изделие</t>
  </si>
  <si>
    <t>№1</t>
  </si>
  <si>
    <t>Этап №1</t>
  </si>
  <si>
    <t>Этап №2</t>
  </si>
  <si>
    <t>Этап №3</t>
  </si>
  <si>
    <t>Этап №4</t>
  </si>
  <si>
    <t>Этап №5</t>
  </si>
  <si>
    <t>Этап №6</t>
  </si>
  <si>
    <t>Этап №7</t>
  </si>
  <si>
    <t>Этап №8</t>
  </si>
  <si>
    <t>Этап №9</t>
  </si>
  <si>
    <t>Этап №10</t>
  </si>
  <si>
    <t>Этап №11</t>
  </si>
  <si>
    <t>Этап №12</t>
  </si>
  <si>
    <t>Этап №13</t>
  </si>
  <si>
    <t>Этап №14</t>
  </si>
  <si>
    <t>Этап №15</t>
  </si>
  <si>
    <t>Этап №16</t>
  </si>
  <si>
    <t>Этап №17</t>
  </si>
  <si>
    <t>Этап №18</t>
  </si>
  <si>
    <t>Этап №19</t>
  </si>
  <si>
    <t>Этап №20</t>
  </si>
  <si>
    <t>Этап №21</t>
  </si>
  <si>
    <t>Этап №22</t>
  </si>
  <si>
    <t>Этап №23</t>
  </si>
  <si>
    <t>Этап №24</t>
  </si>
  <si>
    <t>Этап №25</t>
  </si>
  <si>
    <t>Этап №26</t>
  </si>
  <si>
    <t>Этап №27</t>
  </si>
  <si>
    <t>Этап №28</t>
  </si>
  <si>
    <t>Этап №29</t>
  </si>
  <si>
    <t>Этап №30</t>
  </si>
  <si>
    <t>Этап №31</t>
  </si>
  <si>
    <t>Этап №32</t>
  </si>
  <si>
    <t>Этап №33</t>
  </si>
  <si>
    <t>Этап №34</t>
  </si>
  <si>
    <t>Этап №35</t>
  </si>
  <si>
    <t>Этап №36</t>
  </si>
  <si>
    <t>Этап №37</t>
  </si>
  <si>
    <t>Этап №38</t>
  </si>
  <si>
    <t>Этап №39</t>
  </si>
  <si>
    <t>Этап №40</t>
  </si>
  <si>
    <t>Этап №41</t>
  </si>
  <si>
    <t>Этап №42</t>
  </si>
  <si>
    <t>Этап №43</t>
  </si>
  <si>
    <t>Этап №44</t>
  </si>
  <si>
    <t>Этап №45</t>
  </si>
  <si>
    <t>Этап №46</t>
  </si>
  <si>
    <t>Этап №47</t>
  </si>
  <si>
    <t>Этап №48</t>
  </si>
  <si>
    <t>Этап №49</t>
  </si>
  <si>
    <t>Этап №50</t>
  </si>
  <si>
    <t>Этап №51</t>
  </si>
  <si>
    <t>Этап №52</t>
  </si>
  <si>
    <t>Этап №53</t>
  </si>
  <si>
    <t>Этап №54</t>
  </si>
  <si>
    <t>Этап №55</t>
  </si>
  <si>
    <t>Этап №56</t>
  </si>
  <si>
    <t>Этап №57</t>
  </si>
  <si>
    <t>Этап №58</t>
  </si>
  <si>
    <t>Этап № 1</t>
  </si>
  <si>
    <t>Этап № 2</t>
  </si>
  <si>
    <t>Этап № 3</t>
  </si>
  <si>
    <t>Этап № 4</t>
  </si>
  <si>
    <t>Этап № 5</t>
  </si>
  <si>
    <t>Этап № 6</t>
  </si>
  <si>
    <t>Этап № 7</t>
  </si>
  <si>
    <t>Этап № 8</t>
  </si>
  <si>
    <t>Этап № 9</t>
  </si>
  <si>
    <t>Этап № 10</t>
  </si>
  <si>
    <t>Этап № 11</t>
  </si>
  <si>
    <t>Этап № 12</t>
  </si>
  <si>
    <t>Этап № 13</t>
  </si>
  <si>
    <t>Этап № 14</t>
  </si>
  <si>
    <t>Этап № 15</t>
  </si>
  <si>
    <t>Этап № 16</t>
  </si>
  <si>
    <t>Этап № 17</t>
  </si>
  <si>
    <t>Этап № 18</t>
  </si>
  <si>
    <t>Этап № 19</t>
  </si>
  <si>
    <t>Этап № 20</t>
  </si>
  <si>
    <t>Этап № 21</t>
  </si>
  <si>
    <t>Этап № 22</t>
  </si>
  <si>
    <t>Этап № 23</t>
  </si>
  <si>
    <t>Этап № 24</t>
  </si>
  <si>
    <t>Этап № 25</t>
  </si>
  <si>
    <t>Этап № 26</t>
  </si>
  <si>
    <t>Этап № 27</t>
  </si>
  <si>
    <t>Этап № 28</t>
  </si>
  <si>
    <t>Этап № 29</t>
  </si>
  <si>
    <t>Этап № 30</t>
  </si>
  <si>
    <t>Этап № 31</t>
  </si>
  <si>
    <t>Этап № 32</t>
  </si>
  <si>
    <t>Этап № 33</t>
  </si>
  <si>
    <t>Этап № 34</t>
  </si>
  <si>
    <t>Этап № 35</t>
  </si>
  <si>
    <t>Этап № 36</t>
  </si>
  <si>
    <t>Этап № 37</t>
  </si>
  <si>
    <t>Этап № 38</t>
  </si>
  <si>
    <t>Этап № 39</t>
  </si>
  <si>
    <t>Этап № 40</t>
  </si>
  <si>
    <t>Этап № 41</t>
  </si>
  <si>
    <t>Этап № 42</t>
  </si>
  <si>
    <t>Этап № 43</t>
  </si>
  <si>
    <t>Этап № 44</t>
  </si>
  <si>
    <t>Этап № 45</t>
  </si>
  <si>
    <t>Этап № 46</t>
  </si>
  <si>
    <t>Этап № 47</t>
  </si>
  <si>
    <t>Этап № 48</t>
  </si>
  <si>
    <t>Этап № 49</t>
  </si>
  <si>
    <t>Этап № 50</t>
  </si>
  <si>
    <t>Этап № 51</t>
  </si>
  <si>
    <t>Этап № 52</t>
  </si>
  <si>
    <t>Этап № 53</t>
  </si>
  <si>
    <t>Этап № 54</t>
  </si>
  <si>
    <t>Этап № 55</t>
  </si>
  <si>
    <t>Этап № 56</t>
  </si>
  <si>
    <t>Этап № 57</t>
  </si>
  <si>
    <t>Этап № 58</t>
  </si>
  <si>
    <t>с 27.02 по 05.03 - 5 рабочих дней, из них два рабочих дня (27 и 28) в феврале, а 3 рабочих дня (01, 02, 05) в марте, значит 5560/5=1112-сумма на один рабочий день</t>
  </si>
  <si>
    <t>1112*2=2224-отнесется на январь, а 1112*3=3336-отнесется на март</t>
  </si>
  <si>
    <t>Формула должна проанализировать диапазон ячеек (зеленых), а суммы в голубых яейках разбить по месяцам в синие ячейки.</t>
  </si>
  <si>
    <t>Если Этап № 26 начинается 27.02.18, а заканчивается 05.03.18, то сумма (5560) должна разбиться по принципу:</t>
  </si>
  <si>
    <t>Например если Этап № 3 начинается 11.01.18, а заканчивается 12.01.18 вся сумма (552) отнесется на январь.</t>
  </si>
  <si>
    <t>Дней</t>
  </si>
  <si>
    <t>Сумма</t>
  </si>
  <si>
    <t>за 1день</t>
  </si>
  <si>
    <t>месяц</t>
  </si>
  <si>
    <t>начала</t>
  </si>
  <si>
    <t>окончания</t>
  </si>
  <si>
    <t>Дней до</t>
  </si>
  <si>
    <t>конца 1мес</t>
  </si>
  <si>
    <t>Для формул</t>
  </si>
  <si>
    <t>1 мес</t>
  </si>
  <si>
    <t>2 мес</t>
  </si>
  <si>
    <t>в 1-м мес.</t>
  </si>
  <si>
    <t>Всего</t>
  </si>
  <si>
    <t>дней</t>
  </si>
  <si>
    <t>во 2-м мес.</t>
  </si>
  <si>
    <t>СУММА</t>
  </si>
  <si>
    <t>ПРОВЕРКА</t>
  </si>
</sst>
</file>

<file path=xl/styles.xml><?xml version="1.0" encoding="utf-8"?>
<styleSheet xmlns="http://schemas.openxmlformats.org/spreadsheetml/2006/main">
  <numFmts count="1">
    <numFmt numFmtId="164" formatCode="dd/mm/yy;@"/>
  </numFmts>
  <fonts count="4"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0" fontId="1" fillId="0" borderId="0"/>
  </cellStyleXfs>
  <cellXfs count="7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5" xfId="0" applyFont="1" applyBorder="1" applyAlignment="1">
      <alignment horizontal="left" wrapText="1"/>
    </xf>
    <xf numFmtId="0" fontId="2" fillId="0" borderId="17" xfId="0" applyFont="1" applyBorder="1" applyAlignment="1">
      <alignment wrapText="1"/>
    </xf>
    <xf numFmtId="0" fontId="2" fillId="0" borderId="19" xfId="0" applyFont="1" applyBorder="1" applyAlignment="1">
      <alignment wrapText="1"/>
    </xf>
    <xf numFmtId="164" fontId="2" fillId="0" borderId="2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4" fontId="2" fillId="5" borderId="1" xfId="0" applyNumberFormat="1" applyFont="1" applyFill="1" applyBorder="1"/>
    <xf numFmtId="0" fontId="2" fillId="0" borderId="1" xfId="0" applyFont="1" applyBorder="1"/>
    <xf numFmtId="0" fontId="2" fillId="5" borderId="1" xfId="0" applyFont="1" applyFill="1" applyBorder="1"/>
    <xf numFmtId="0" fontId="3" fillId="5" borderId="1" xfId="0" applyFont="1" applyFill="1" applyBorder="1" applyAlignment="1">
      <alignment horizontal="center"/>
    </xf>
    <xf numFmtId="3" fontId="2" fillId="0" borderId="0" xfId="0" applyNumberFormat="1" applyFont="1"/>
    <xf numFmtId="3" fontId="2" fillId="0" borderId="1" xfId="0" applyNumberFormat="1" applyFont="1" applyBorder="1"/>
    <xf numFmtId="0" fontId="2" fillId="0" borderId="1" xfId="0" applyNumberFormat="1" applyFont="1" applyBorder="1"/>
    <xf numFmtId="3" fontId="2" fillId="4" borderId="0" xfId="0" applyNumberFormat="1" applyFont="1" applyFill="1"/>
    <xf numFmtId="0" fontId="3" fillId="0" borderId="35" xfId="0" applyFont="1" applyBorder="1" applyAlignment="1">
      <alignment horizontal="right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дные данные"/>
      <sheetName val="Этапы производства"/>
      <sheetName val="Лист3"/>
      <sheetName val="Лист1"/>
      <sheetName val="Лист4"/>
      <sheetName val="Лист5"/>
    </sheetNames>
    <sheetDataSet>
      <sheetData sheetId="0"/>
      <sheetData sheetId="1">
        <row r="4">
          <cell r="D4">
            <v>5622</v>
          </cell>
        </row>
        <row r="5">
          <cell r="D5">
            <v>55455</v>
          </cell>
        </row>
        <row r="6">
          <cell r="D6">
            <v>552</v>
          </cell>
        </row>
        <row r="7">
          <cell r="D7">
            <v>552</v>
          </cell>
        </row>
        <row r="8">
          <cell r="D8">
            <v>552</v>
          </cell>
        </row>
        <row r="9">
          <cell r="D9">
            <v>5852</v>
          </cell>
        </row>
        <row r="10">
          <cell r="D10">
            <v>124185</v>
          </cell>
        </row>
        <row r="11">
          <cell r="D11">
            <v>552</v>
          </cell>
        </row>
        <row r="12">
          <cell r="D12">
            <v>55622</v>
          </cell>
        </row>
        <row r="13">
          <cell r="D13">
            <v>0</v>
          </cell>
        </row>
        <row r="14">
          <cell r="D14">
            <v>85416</v>
          </cell>
        </row>
        <row r="15">
          <cell r="D15">
            <v>8742</v>
          </cell>
        </row>
        <row r="16">
          <cell r="D16">
            <v>8562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 t="str">
            <v>-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5560</v>
          </cell>
        </row>
        <row r="30">
          <cell r="D30" t="str">
            <v>-</v>
          </cell>
        </row>
        <row r="31">
          <cell r="D31" t="str">
            <v>-</v>
          </cell>
        </row>
        <row r="32">
          <cell r="D32" t="str">
            <v>-</v>
          </cell>
        </row>
        <row r="33">
          <cell r="D33" t="str">
            <v>-</v>
          </cell>
        </row>
        <row r="34">
          <cell r="D34" t="str">
            <v>-</v>
          </cell>
        </row>
        <row r="35">
          <cell r="D35" t="str">
            <v>-</v>
          </cell>
        </row>
        <row r="36">
          <cell r="D36" t="str">
            <v>-</v>
          </cell>
        </row>
        <row r="37">
          <cell r="D37" t="str">
            <v>-</v>
          </cell>
        </row>
        <row r="38">
          <cell r="D38" t="str">
            <v>-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 t="str">
            <v>-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 t="str">
            <v>-</v>
          </cell>
        </row>
        <row r="50">
          <cell r="D50" t="str">
            <v>-</v>
          </cell>
        </row>
        <row r="51">
          <cell r="D51">
            <v>0</v>
          </cell>
        </row>
        <row r="52">
          <cell r="D52" t="str">
            <v>-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425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workbookViewId="0">
      <selection activeCell="C28" sqref="C28"/>
    </sheetView>
  </sheetViews>
  <sheetFormatPr defaultRowHeight="12.75"/>
  <cols>
    <col min="1" max="1" width="15.6640625" style="1" customWidth="1"/>
    <col min="2" max="2" width="14" style="1" bestFit="1" customWidth="1"/>
    <col min="3" max="3" width="67.33203125" style="1" customWidth="1"/>
    <col min="4" max="5" width="9.33203125" style="1" customWidth="1"/>
    <col min="6" max="6" width="11.83203125" style="1" customWidth="1"/>
    <col min="7" max="7" width="11.5" style="1" bestFit="1" customWidth="1"/>
    <col min="8" max="16384" width="9.33203125" style="1"/>
  </cols>
  <sheetData>
    <row r="1" spans="1:17" ht="13.5" thickBot="1"/>
    <row r="2" spans="1:17" ht="14.25" thickTop="1" thickBot="1">
      <c r="A2" s="65" t="s">
        <v>6</v>
      </c>
      <c r="B2" s="62" t="s">
        <v>4</v>
      </c>
      <c r="C2" s="62" t="s">
        <v>5</v>
      </c>
      <c r="D2" s="62" t="s">
        <v>12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</row>
    <row r="3" spans="1:17" ht="51.75" thickBot="1">
      <c r="A3" s="66"/>
      <c r="B3" s="64"/>
      <c r="C3" s="64"/>
      <c r="D3" s="3" t="s">
        <v>7</v>
      </c>
      <c r="E3" s="3" t="s">
        <v>11</v>
      </c>
      <c r="F3" s="3" t="s">
        <v>9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7</v>
      </c>
      <c r="P3" s="3" t="s">
        <v>8</v>
      </c>
      <c r="Q3" s="4" t="s">
        <v>9</v>
      </c>
    </row>
    <row r="4" spans="1:17">
      <c r="A4" s="14">
        <v>43101</v>
      </c>
      <c r="B4" s="15"/>
      <c r="C4" s="11" t="s">
        <v>72</v>
      </c>
      <c r="D4" s="5">
        <v>1</v>
      </c>
      <c r="E4" s="39">
        <v>1</v>
      </c>
      <c r="F4" s="6">
        <v>5622</v>
      </c>
      <c r="G4" s="20">
        <v>1</v>
      </c>
      <c r="H4" s="21"/>
      <c r="I4" s="21"/>
      <c r="J4" s="22"/>
      <c r="K4" s="23"/>
      <c r="L4" s="21"/>
      <c r="M4" s="21"/>
      <c r="N4" s="24"/>
      <c r="O4" s="20"/>
      <c r="P4" s="21"/>
      <c r="Q4" s="25"/>
    </row>
    <row r="5" spans="1:17">
      <c r="A5" s="16">
        <v>43102</v>
      </c>
      <c r="B5" s="17"/>
      <c r="C5" s="12" t="s">
        <v>73</v>
      </c>
      <c r="D5" s="7">
        <v>1</v>
      </c>
      <c r="E5" s="40">
        <v>1</v>
      </c>
      <c r="F5" s="8">
        <v>55455</v>
      </c>
      <c r="G5" s="26">
        <v>1</v>
      </c>
      <c r="H5" s="27"/>
      <c r="I5" s="27"/>
      <c r="J5" s="28"/>
      <c r="K5" s="29"/>
      <c r="L5" s="27"/>
      <c r="M5" s="27"/>
      <c r="N5" s="30"/>
      <c r="O5" s="26"/>
      <c r="P5" s="27"/>
      <c r="Q5" s="31"/>
    </row>
    <row r="6" spans="1:17">
      <c r="A6" s="16">
        <v>43103</v>
      </c>
      <c r="B6" s="17"/>
      <c r="C6" s="12" t="s">
        <v>74</v>
      </c>
      <c r="D6" s="7">
        <v>2</v>
      </c>
      <c r="E6" s="40">
        <v>2</v>
      </c>
      <c r="F6" s="8">
        <v>552</v>
      </c>
      <c r="G6" s="26">
        <v>12</v>
      </c>
      <c r="H6" s="27"/>
      <c r="I6" s="27"/>
      <c r="J6" s="28"/>
      <c r="K6" s="29"/>
      <c r="L6" s="27"/>
      <c r="M6" s="27"/>
      <c r="N6" s="30"/>
      <c r="O6" s="26"/>
      <c r="P6" s="27"/>
      <c r="Q6" s="31"/>
    </row>
    <row r="7" spans="1:17">
      <c r="A7" s="16">
        <v>43104</v>
      </c>
      <c r="B7" s="17"/>
      <c r="C7" s="12" t="s">
        <v>75</v>
      </c>
      <c r="D7" s="7">
        <v>5</v>
      </c>
      <c r="E7" s="40">
        <v>4</v>
      </c>
      <c r="F7" s="8">
        <v>552</v>
      </c>
      <c r="G7" s="26">
        <v>12</v>
      </c>
      <c r="H7" s="27"/>
      <c r="I7" s="27"/>
      <c r="J7" s="28"/>
      <c r="K7" s="29"/>
      <c r="L7" s="27"/>
      <c r="M7" s="27"/>
      <c r="N7" s="30"/>
      <c r="O7" s="26"/>
      <c r="P7" s="27"/>
      <c r="Q7" s="31"/>
    </row>
    <row r="8" spans="1:17">
      <c r="A8" s="16">
        <v>43105</v>
      </c>
      <c r="B8" s="17"/>
      <c r="C8" s="12" t="s">
        <v>76</v>
      </c>
      <c r="D8" s="7">
        <v>2</v>
      </c>
      <c r="E8" s="40">
        <v>1</v>
      </c>
      <c r="F8" s="8">
        <v>552</v>
      </c>
      <c r="G8" s="26">
        <v>2</v>
      </c>
      <c r="H8" s="27"/>
      <c r="I8" s="27"/>
      <c r="J8" s="28"/>
      <c r="K8" s="29"/>
      <c r="L8" s="27"/>
      <c r="M8" s="27"/>
      <c r="N8" s="30"/>
      <c r="O8" s="26"/>
      <c r="P8" s="27"/>
      <c r="Q8" s="31"/>
    </row>
    <row r="9" spans="1:17">
      <c r="A9" s="16">
        <v>43106</v>
      </c>
      <c r="B9" s="17"/>
      <c r="C9" s="12" t="s">
        <v>77</v>
      </c>
      <c r="D9" s="7">
        <v>5</v>
      </c>
      <c r="E9" s="40">
        <v>2</v>
      </c>
      <c r="F9" s="8">
        <v>5852</v>
      </c>
      <c r="G9" s="26">
        <v>12</v>
      </c>
      <c r="H9" s="27"/>
      <c r="I9" s="27"/>
      <c r="J9" s="28"/>
      <c r="K9" s="29"/>
      <c r="L9" s="27"/>
      <c r="M9" s="27"/>
      <c r="N9" s="30"/>
      <c r="O9" s="26"/>
      <c r="P9" s="27"/>
      <c r="Q9" s="31"/>
    </row>
    <row r="10" spans="1:17">
      <c r="A10" s="16">
        <v>43107</v>
      </c>
      <c r="B10" s="17"/>
      <c r="C10" s="12" t="s">
        <v>78</v>
      </c>
      <c r="D10" s="7">
        <v>6</v>
      </c>
      <c r="E10" s="40">
        <v>3</v>
      </c>
      <c r="F10" s="8">
        <v>124185</v>
      </c>
      <c r="G10" s="26">
        <v>16</v>
      </c>
      <c r="H10" s="27"/>
      <c r="I10" s="27"/>
      <c r="J10" s="28"/>
      <c r="K10" s="29"/>
      <c r="L10" s="27"/>
      <c r="M10" s="27"/>
      <c r="N10" s="30"/>
      <c r="O10" s="26"/>
      <c r="P10" s="27"/>
      <c r="Q10" s="31"/>
    </row>
    <row r="11" spans="1:17">
      <c r="A11" s="16">
        <v>43108</v>
      </c>
      <c r="B11" s="17"/>
      <c r="C11" s="12" t="s">
        <v>79</v>
      </c>
      <c r="D11" s="7">
        <v>5</v>
      </c>
      <c r="E11" s="40">
        <v>5</v>
      </c>
      <c r="F11" s="8">
        <v>552</v>
      </c>
      <c r="G11" s="26">
        <v>16</v>
      </c>
      <c r="H11" s="27"/>
      <c r="I11" s="27"/>
      <c r="J11" s="28"/>
      <c r="K11" s="29"/>
      <c r="L11" s="27"/>
      <c r="M11" s="27"/>
      <c r="N11" s="30"/>
      <c r="O11" s="26"/>
      <c r="P11" s="27"/>
      <c r="Q11" s="31"/>
    </row>
    <row r="12" spans="1:17">
      <c r="A12" s="16">
        <v>43154</v>
      </c>
      <c r="B12" s="17"/>
      <c r="C12" s="12" t="s">
        <v>80</v>
      </c>
      <c r="D12" s="7">
        <v>2</v>
      </c>
      <c r="E12" s="40">
        <v>2</v>
      </c>
      <c r="F12" s="8">
        <v>55622</v>
      </c>
      <c r="G12" s="26">
        <v>4</v>
      </c>
      <c r="H12" s="27"/>
      <c r="I12" s="27"/>
      <c r="J12" s="28"/>
      <c r="K12" s="29"/>
      <c r="L12" s="27"/>
      <c r="M12" s="27"/>
      <c r="N12" s="30"/>
      <c r="O12" s="26"/>
      <c r="P12" s="27"/>
      <c r="Q12" s="31"/>
    </row>
    <row r="13" spans="1:17">
      <c r="A13" s="16">
        <v>43167</v>
      </c>
      <c r="B13" s="17"/>
      <c r="C13" s="12" t="s">
        <v>81</v>
      </c>
      <c r="D13" s="7">
        <v>8</v>
      </c>
      <c r="E13" s="40">
        <v>8</v>
      </c>
      <c r="F13" s="8"/>
      <c r="G13" s="26">
        <v>16</v>
      </c>
      <c r="H13" s="27"/>
      <c r="I13" s="27"/>
      <c r="J13" s="28"/>
      <c r="K13" s="29"/>
      <c r="L13" s="27"/>
      <c r="M13" s="27"/>
      <c r="N13" s="30"/>
      <c r="O13" s="26"/>
      <c r="P13" s="27"/>
      <c r="Q13" s="31"/>
    </row>
    <row r="14" spans="1:17">
      <c r="A14" s="16">
        <v>43168</v>
      </c>
      <c r="B14" s="17"/>
      <c r="C14" s="12" t="s">
        <v>82</v>
      </c>
      <c r="D14" s="7">
        <v>6</v>
      </c>
      <c r="E14" s="40">
        <v>6</v>
      </c>
      <c r="F14" s="8">
        <v>85416</v>
      </c>
      <c r="G14" s="26">
        <v>12</v>
      </c>
      <c r="H14" s="27"/>
      <c r="I14" s="27"/>
      <c r="J14" s="28"/>
      <c r="K14" s="29"/>
      <c r="L14" s="27"/>
      <c r="M14" s="27"/>
      <c r="N14" s="30"/>
      <c r="O14" s="26"/>
      <c r="P14" s="27"/>
      <c r="Q14" s="31"/>
    </row>
    <row r="15" spans="1:17">
      <c r="A15" s="16">
        <v>43220</v>
      </c>
      <c r="B15" s="17"/>
      <c r="C15" s="12" t="s">
        <v>83</v>
      </c>
      <c r="D15" s="7">
        <v>2</v>
      </c>
      <c r="E15" s="40">
        <v>2</v>
      </c>
      <c r="F15" s="8">
        <v>8742</v>
      </c>
      <c r="G15" s="26">
        <v>4</v>
      </c>
      <c r="H15" s="27"/>
      <c r="I15" s="27"/>
      <c r="J15" s="28"/>
      <c r="K15" s="29"/>
      <c r="L15" s="27"/>
      <c r="M15" s="27"/>
      <c r="N15" s="30"/>
      <c r="O15" s="26"/>
      <c r="P15" s="27"/>
      <c r="Q15" s="31"/>
    </row>
    <row r="16" spans="1:17">
      <c r="A16" s="16">
        <v>43221</v>
      </c>
      <c r="B16" s="17"/>
      <c r="C16" s="12" t="s">
        <v>84</v>
      </c>
      <c r="D16" s="7">
        <v>2</v>
      </c>
      <c r="E16" s="40">
        <v>2</v>
      </c>
      <c r="F16" s="38">
        <v>8562</v>
      </c>
      <c r="G16" s="26">
        <v>4</v>
      </c>
      <c r="H16" s="27"/>
      <c r="I16" s="27"/>
      <c r="J16" s="28"/>
      <c r="K16" s="29"/>
      <c r="L16" s="27"/>
      <c r="M16" s="27"/>
      <c r="N16" s="30"/>
      <c r="O16" s="26"/>
      <c r="P16" s="27"/>
      <c r="Q16" s="31"/>
    </row>
    <row r="17" spans="1:17">
      <c r="A17" s="16">
        <v>43222</v>
      </c>
      <c r="B17" s="17"/>
      <c r="C17" s="12" t="s">
        <v>85</v>
      </c>
      <c r="D17" s="7">
        <v>3</v>
      </c>
      <c r="E17" s="40"/>
      <c r="F17" s="38"/>
      <c r="G17" s="26">
        <v>42</v>
      </c>
      <c r="H17" s="27"/>
      <c r="I17" s="27"/>
      <c r="J17" s="28"/>
      <c r="K17" s="29"/>
      <c r="L17" s="27"/>
      <c r="M17" s="27"/>
      <c r="N17" s="30"/>
      <c r="O17" s="26"/>
      <c r="P17" s="27"/>
      <c r="Q17" s="31"/>
    </row>
    <row r="18" spans="1:17">
      <c r="A18" s="16">
        <v>43229</v>
      </c>
      <c r="B18" s="17"/>
      <c r="C18" s="12" t="s">
        <v>86</v>
      </c>
      <c r="D18" s="7">
        <v>3</v>
      </c>
      <c r="E18" s="40"/>
      <c r="F18" s="38"/>
      <c r="G18" s="26">
        <v>42</v>
      </c>
      <c r="H18" s="27"/>
      <c r="I18" s="27"/>
      <c r="J18" s="28"/>
      <c r="K18" s="29"/>
      <c r="L18" s="27"/>
      <c r="M18" s="27"/>
      <c r="N18" s="30"/>
      <c r="O18" s="26"/>
      <c r="P18" s="27"/>
      <c r="Q18" s="31"/>
    </row>
    <row r="19" spans="1:17">
      <c r="A19" s="16">
        <v>43262</v>
      </c>
      <c r="B19" s="17"/>
      <c r="C19" s="12" t="s">
        <v>87</v>
      </c>
      <c r="D19" s="7">
        <v>5</v>
      </c>
      <c r="E19" s="40"/>
      <c r="F19" s="38"/>
      <c r="G19" s="26">
        <v>42</v>
      </c>
      <c r="H19" s="27"/>
      <c r="I19" s="27"/>
      <c r="J19" s="28"/>
      <c r="K19" s="29"/>
      <c r="L19" s="27"/>
      <c r="M19" s="27"/>
      <c r="N19" s="30"/>
      <c r="O19" s="26"/>
      <c r="P19" s="27"/>
      <c r="Q19" s="31"/>
    </row>
    <row r="20" spans="1:17">
      <c r="A20" s="16">
        <v>43263</v>
      </c>
      <c r="B20" s="17"/>
      <c r="C20" s="12" t="s">
        <v>88</v>
      </c>
      <c r="D20" s="7">
        <v>2</v>
      </c>
      <c r="E20" s="40"/>
      <c r="F20" s="38"/>
      <c r="G20" s="26">
        <v>42</v>
      </c>
      <c r="H20" s="27"/>
      <c r="I20" s="27"/>
      <c r="J20" s="28"/>
      <c r="K20" s="29"/>
      <c r="L20" s="27"/>
      <c r="M20" s="27"/>
      <c r="N20" s="30"/>
      <c r="O20" s="26"/>
      <c r="P20" s="27"/>
      <c r="Q20" s="31"/>
    </row>
    <row r="21" spans="1:17">
      <c r="A21" s="16">
        <v>43409</v>
      </c>
      <c r="B21" s="17"/>
      <c r="C21" s="12" t="s">
        <v>89</v>
      </c>
      <c r="D21" s="7"/>
      <c r="E21" s="40"/>
      <c r="F21" s="38"/>
      <c r="G21" s="26"/>
      <c r="H21" s="27"/>
      <c r="I21" s="27"/>
      <c r="J21" s="28"/>
      <c r="K21" s="29"/>
      <c r="L21" s="27"/>
      <c r="M21" s="27"/>
      <c r="N21" s="30"/>
      <c r="O21" s="26"/>
      <c r="P21" s="27"/>
      <c r="Q21" s="31"/>
    </row>
    <row r="22" spans="1:17">
      <c r="A22" s="16">
        <v>43465</v>
      </c>
      <c r="B22" s="17"/>
      <c r="C22" s="12" t="s">
        <v>90</v>
      </c>
      <c r="D22" s="7">
        <v>5</v>
      </c>
      <c r="E22" s="40"/>
      <c r="F22" s="38"/>
      <c r="G22" s="26">
        <v>12</v>
      </c>
      <c r="H22" s="27"/>
      <c r="I22" s="27"/>
      <c r="J22" s="28"/>
      <c r="K22" s="29"/>
      <c r="L22" s="27"/>
      <c r="M22" s="27"/>
      <c r="N22" s="30"/>
      <c r="O22" s="26"/>
      <c r="P22" s="27"/>
      <c r="Q22" s="31"/>
    </row>
    <row r="23" spans="1:17">
      <c r="A23" s="16"/>
      <c r="B23" s="17"/>
      <c r="C23" s="12" t="s">
        <v>91</v>
      </c>
      <c r="D23" s="7">
        <v>5</v>
      </c>
      <c r="E23" s="40"/>
      <c r="F23" s="38"/>
      <c r="G23" s="26">
        <v>12</v>
      </c>
      <c r="H23" s="27"/>
      <c r="I23" s="27"/>
      <c r="J23" s="28"/>
      <c r="K23" s="29"/>
      <c r="L23" s="27"/>
      <c r="M23" s="27"/>
      <c r="N23" s="30"/>
      <c r="O23" s="26"/>
      <c r="P23" s="27"/>
      <c r="Q23" s="31"/>
    </row>
    <row r="24" spans="1:17">
      <c r="A24" s="16"/>
      <c r="B24" s="17"/>
      <c r="C24" s="12" t="s">
        <v>92</v>
      </c>
      <c r="D24" s="7">
        <v>3</v>
      </c>
      <c r="E24" s="40"/>
      <c r="F24" s="38"/>
      <c r="G24" s="26">
        <v>12</v>
      </c>
      <c r="H24" s="27"/>
      <c r="I24" s="27"/>
      <c r="J24" s="28"/>
      <c r="K24" s="29"/>
      <c r="L24" s="27"/>
      <c r="M24" s="27"/>
      <c r="N24" s="30"/>
      <c r="O24" s="26"/>
      <c r="P24" s="27"/>
      <c r="Q24" s="31"/>
    </row>
    <row r="25" spans="1:17">
      <c r="A25" s="16"/>
      <c r="B25" s="17"/>
      <c r="C25" s="12" t="s">
        <v>93</v>
      </c>
      <c r="D25" s="7">
        <v>3</v>
      </c>
      <c r="E25" s="40"/>
      <c r="F25" s="38"/>
      <c r="G25" s="26">
        <v>12</v>
      </c>
      <c r="H25" s="27"/>
      <c r="I25" s="27"/>
      <c r="J25" s="28"/>
      <c r="K25" s="29"/>
      <c r="L25" s="27"/>
      <c r="M25" s="27"/>
      <c r="N25" s="30"/>
      <c r="O25" s="26"/>
      <c r="P25" s="27"/>
      <c r="Q25" s="31"/>
    </row>
    <row r="26" spans="1:17">
      <c r="A26" s="16"/>
      <c r="B26" s="17"/>
      <c r="C26" s="12" t="s">
        <v>94</v>
      </c>
      <c r="D26" s="7">
        <v>4</v>
      </c>
      <c r="E26" s="40"/>
      <c r="F26" s="38"/>
      <c r="G26" s="26">
        <v>12</v>
      </c>
      <c r="H26" s="27"/>
      <c r="I26" s="27"/>
      <c r="J26" s="28"/>
      <c r="K26" s="29"/>
      <c r="L26" s="27"/>
      <c r="M26" s="27"/>
      <c r="N26" s="30"/>
      <c r="O26" s="26"/>
      <c r="P26" s="27"/>
      <c r="Q26" s="31"/>
    </row>
    <row r="27" spans="1:17">
      <c r="A27" s="16"/>
      <c r="B27" s="17"/>
      <c r="C27" s="12" t="s">
        <v>95</v>
      </c>
      <c r="D27" s="7">
        <v>4</v>
      </c>
      <c r="E27" s="40"/>
      <c r="F27" s="38"/>
      <c r="G27" s="26">
        <v>12</v>
      </c>
      <c r="H27" s="27"/>
      <c r="I27" s="27"/>
      <c r="J27" s="28"/>
      <c r="K27" s="29"/>
      <c r="L27" s="27"/>
      <c r="M27" s="27"/>
      <c r="N27" s="30"/>
      <c r="O27" s="26"/>
      <c r="P27" s="27"/>
      <c r="Q27" s="31"/>
    </row>
    <row r="28" spans="1:17">
      <c r="A28" s="16"/>
      <c r="B28" s="17"/>
      <c r="C28" s="12" t="s">
        <v>96</v>
      </c>
      <c r="D28" s="7">
        <v>5</v>
      </c>
      <c r="E28" s="40"/>
      <c r="F28" s="38"/>
      <c r="G28" s="26">
        <v>12</v>
      </c>
      <c r="H28" s="27"/>
      <c r="I28" s="27"/>
      <c r="J28" s="28"/>
      <c r="K28" s="29"/>
      <c r="L28" s="27"/>
      <c r="M28" s="27"/>
      <c r="N28" s="30"/>
      <c r="O28" s="26"/>
      <c r="P28" s="27"/>
      <c r="Q28" s="31"/>
    </row>
    <row r="29" spans="1:17">
      <c r="A29" s="16"/>
      <c r="B29" s="17"/>
      <c r="C29" s="12" t="s">
        <v>97</v>
      </c>
      <c r="D29" s="7">
        <v>5</v>
      </c>
      <c r="E29" s="40"/>
      <c r="F29" s="38">
        <v>5560</v>
      </c>
      <c r="G29" s="26">
        <v>12</v>
      </c>
      <c r="H29" s="27"/>
      <c r="I29" s="27"/>
      <c r="J29" s="28"/>
      <c r="K29" s="29"/>
      <c r="L29" s="27"/>
      <c r="M29" s="27"/>
      <c r="N29" s="30"/>
      <c r="O29" s="26"/>
      <c r="P29" s="27"/>
      <c r="Q29" s="31"/>
    </row>
    <row r="30" spans="1:17">
      <c r="A30" s="16"/>
      <c r="B30" s="17"/>
      <c r="C30" s="12" t="s">
        <v>98</v>
      </c>
      <c r="D30" s="7"/>
      <c r="E30" s="40"/>
      <c r="F30" s="38"/>
      <c r="G30" s="26"/>
      <c r="H30" s="27"/>
      <c r="I30" s="27"/>
      <c r="J30" s="28"/>
      <c r="K30" s="29"/>
      <c r="L30" s="27"/>
      <c r="M30" s="27"/>
      <c r="N30" s="30"/>
      <c r="O30" s="26"/>
      <c r="P30" s="27"/>
      <c r="Q30" s="31"/>
    </row>
    <row r="31" spans="1:17">
      <c r="A31" s="16"/>
      <c r="B31" s="17"/>
      <c r="C31" s="12" t="s">
        <v>99</v>
      </c>
      <c r="D31" s="7">
        <v>0</v>
      </c>
      <c r="E31" s="40"/>
      <c r="F31" s="38"/>
      <c r="G31" s="26"/>
      <c r="H31" s="27"/>
      <c r="I31" s="27"/>
      <c r="J31" s="28"/>
      <c r="K31" s="29"/>
      <c r="L31" s="27"/>
      <c r="M31" s="27"/>
      <c r="N31" s="30"/>
      <c r="O31" s="26"/>
      <c r="P31" s="27"/>
      <c r="Q31" s="31"/>
    </row>
    <row r="32" spans="1:17">
      <c r="A32" s="16"/>
      <c r="B32" s="17"/>
      <c r="C32" s="12" t="s">
        <v>100</v>
      </c>
      <c r="D32" s="7">
        <v>0</v>
      </c>
      <c r="E32" s="40"/>
      <c r="F32" s="38"/>
      <c r="G32" s="26">
        <v>4</v>
      </c>
      <c r="H32" s="27"/>
      <c r="I32" s="27"/>
      <c r="J32" s="28"/>
      <c r="K32" s="29"/>
      <c r="L32" s="27"/>
      <c r="M32" s="27"/>
      <c r="N32" s="30"/>
      <c r="O32" s="26"/>
      <c r="P32" s="27"/>
      <c r="Q32" s="31"/>
    </row>
    <row r="33" spans="1:17">
      <c r="A33" s="16"/>
      <c r="B33" s="17"/>
      <c r="C33" s="12" t="s">
        <v>101</v>
      </c>
      <c r="D33" s="7">
        <v>0</v>
      </c>
      <c r="E33" s="40"/>
      <c r="F33" s="8"/>
      <c r="G33" s="26">
        <v>4</v>
      </c>
      <c r="H33" s="27"/>
      <c r="I33" s="27"/>
      <c r="J33" s="28"/>
      <c r="K33" s="29"/>
      <c r="L33" s="27"/>
      <c r="M33" s="27"/>
      <c r="N33" s="30"/>
      <c r="O33" s="26"/>
      <c r="P33" s="27"/>
      <c r="Q33" s="31"/>
    </row>
    <row r="34" spans="1:17">
      <c r="A34" s="16"/>
      <c r="B34" s="17"/>
      <c r="C34" s="12" t="s">
        <v>102</v>
      </c>
      <c r="D34" s="7">
        <v>0</v>
      </c>
      <c r="E34" s="40"/>
      <c r="F34" s="8"/>
      <c r="G34" s="26"/>
      <c r="H34" s="27"/>
      <c r="I34" s="27"/>
      <c r="J34" s="28"/>
      <c r="K34" s="29"/>
      <c r="L34" s="27"/>
      <c r="M34" s="27"/>
      <c r="N34" s="30"/>
      <c r="O34" s="26"/>
      <c r="P34" s="27"/>
      <c r="Q34" s="31"/>
    </row>
    <row r="35" spans="1:17">
      <c r="A35" s="16"/>
      <c r="B35" s="17"/>
      <c r="C35" s="12" t="s">
        <v>103</v>
      </c>
      <c r="D35" s="7">
        <v>0</v>
      </c>
      <c r="E35" s="40"/>
      <c r="F35" s="8"/>
      <c r="G35" s="26">
        <v>10</v>
      </c>
      <c r="H35" s="27"/>
      <c r="I35" s="27"/>
      <c r="J35" s="28"/>
      <c r="K35" s="29"/>
      <c r="L35" s="27"/>
      <c r="M35" s="27"/>
      <c r="N35" s="30"/>
      <c r="O35" s="26"/>
      <c r="P35" s="27"/>
      <c r="Q35" s="31"/>
    </row>
    <row r="36" spans="1:17">
      <c r="A36" s="16"/>
      <c r="B36" s="17"/>
      <c r="C36" s="12" t="s">
        <v>104</v>
      </c>
      <c r="D36" s="7">
        <v>0</v>
      </c>
      <c r="E36" s="40"/>
      <c r="F36" s="8"/>
      <c r="G36" s="26">
        <v>10</v>
      </c>
      <c r="H36" s="27"/>
      <c r="I36" s="27"/>
      <c r="J36" s="28"/>
      <c r="K36" s="29"/>
      <c r="L36" s="27"/>
      <c r="M36" s="27"/>
      <c r="N36" s="30"/>
      <c r="O36" s="26"/>
      <c r="P36" s="27"/>
      <c r="Q36" s="31"/>
    </row>
    <row r="37" spans="1:17">
      <c r="A37" s="16"/>
      <c r="B37" s="17"/>
      <c r="C37" s="12" t="s">
        <v>105</v>
      </c>
      <c r="D37" s="7">
        <v>0</v>
      </c>
      <c r="E37" s="40"/>
      <c r="F37" s="8"/>
      <c r="G37" s="26"/>
      <c r="H37" s="27"/>
      <c r="I37" s="27"/>
      <c r="J37" s="28"/>
      <c r="K37" s="29"/>
      <c r="L37" s="27"/>
      <c r="M37" s="27"/>
      <c r="N37" s="30"/>
      <c r="O37" s="26"/>
      <c r="P37" s="27"/>
      <c r="Q37" s="31"/>
    </row>
    <row r="38" spans="1:17">
      <c r="A38" s="16"/>
      <c r="B38" s="17"/>
      <c r="C38" s="12" t="s">
        <v>106</v>
      </c>
      <c r="D38" s="7">
        <v>0</v>
      </c>
      <c r="E38" s="40"/>
      <c r="F38" s="8"/>
      <c r="G38" s="26"/>
      <c r="H38" s="27"/>
      <c r="I38" s="27"/>
      <c r="J38" s="28"/>
      <c r="K38" s="29"/>
      <c r="L38" s="27"/>
      <c r="M38" s="27"/>
      <c r="N38" s="30"/>
      <c r="O38" s="26"/>
      <c r="P38" s="27"/>
      <c r="Q38" s="31"/>
    </row>
    <row r="39" spans="1:17">
      <c r="A39" s="16"/>
      <c r="B39" s="17"/>
      <c r="C39" s="12" t="s">
        <v>107</v>
      </c>
      <c r="D39" s="7">
        <v>6</v>
      </c>
      <c r="E39" s="40">
        <v>6</v>
      </c>
      <c r="F39" s="8"/>
      <c r="G39" s="26">
        <v>14</v>
      </c>
      <c r="H39" s="27"/>
      <c r="I39" s="27"/>
      <c r="J39" s="28"/>
      <c r="K39" s="29"/>
      <c r="L39" s="27"/>
      <c r="M39" s="27"/>
      <c r="N39" s="30"/>
      <c r="O39" s="26"/>
      <c r="P39" s="27"/>
      <c r="Q39" s="31"/>
    </row>
    <row r="40" spans="1:17">
      <c r="A40" s="16"/>
      <c r="B40" s="17"/>
      <c r="C40" s="12" t="s">
        <v>108</v>
      </c>
      <c r="D40" s="7">
        <v>2</v>
      </c>
      <c r="E40" s="40">
        <v>2</v>
      </c>
      <c r="F40" s="8"/>
      <c r="G40" s="26">
        <v>8</v>
      </c>
      <c r="H40" s="27"/>
      <c r="I40" s="27"/>
      <c r="J40" s="28"/>
      <c r="K40" s="29"/>
      <c r="L40" s="27"/>
      <c r="M40" s="27"/>
      <c r="N40" s="30"/>
      <c r="O40" s="26"/>
      <c r="P40" s="27"/>
      <c r="Q40" s="31"/>
    </row>
    <row r="41" spans="1:17">
      <c r="A41" s="16"/>
      <c r="B41" s="17"/>
      <c r="C41" s="12" t="s">
        <v>109</v>
      </c>
      <c r="D41" s="7">
        <v>6</v>
      </c>
      <c r="E41" s="40">
        <v>6</v>
      </c>
      <c r="F41" s="8"/>
      <c r="G41" s="26">
        <v>6</v>
      </c>
      <c r="H41" s="27"/>
      <c r="I41" s="27"/>
      <c r="J41" s="28"/>
      <c r="K41" s="29"/>
      <c r="L41" s="27"/>
      <c r="M41" s="27"/>
      <c r="N41" s="30"/>
      <c r="O41" s="26"/>
      <c r="P41" s="27"/>
      <c r="Q41" s="31"/>
    </row>
    <row r="42" spans="1:17">
      <c r="A42" s="16"/>
      <c r="B42" s="17"/>
      <c r="C42" s="12" t="s">
        <v>110</v>
      </c>
      <c r="D42" s="7">
        <v>1</v>
      </c>
      <c r="E42" s="40">
        <v>1</v>
      </c>
      <c r="F42" s="8"/>
      <c r="G42" s="26">
        <v>2</v>
      </c>
      <c r="H42" s="27"/>
      <c r="I42" s="27"/>
      <c r="J42" s="28"/>
      <c r="K42" s="29"/>
      <c r="L42" s="27"/>
      <c r="M42" s="27"/>
      <c r="N42" s="30"/>
      <c r="O42" s="26"/>
      <c r="P42" s="27"/>
      <c r="Q42" s="31"/>
    </row>
    <row r="43" spans="1:17">
      <c r="A43" s="16"/>
      <c r="B43" s="17"/>
      <c r="C43" s="12" t="s">
        <v>111</v>
      </c>
      <c r="D43" s="7">
        <v>2</v>
      </c>
      <c r="E43" s="40">
        <v>2</v>
      </c>
      <c r="F43" s="8"/>
      <c r="G43" s="26">
        <v>4</v>
      </c>
      <c r="H43" s="27"/>
      <c r="I43" s="27"/>
      <c r="J43" s="28"/>
      <c r="K43" s="29"/>
      <c r="L43" s="27"/>
      <c r="M43" s="27"/>
      <c r="N43" s="30"/>
      <c r="O43" s="26"/>
      <c r="P43" s="27"/>
      <c r="Q43" s="31"/>
    </row>
    <row r="44" spans="1:17">
      <c r="A44" s="16"/>
      <c r="B44" s="17"/>
      <c r="C44" s="12" t="s">
        <v>112</v>
      </c>
      <c r="D44" s="7">
        <v>1</v>
      </c>
      <c r="E44" s="40">
        <v>1</v>
      </c>
      <c r="F44" s="8"/>
      <c r="G44" s="26">
        <v>2</v>
      </c>
      <c r="H44" s="27"/>
      <c r="I44" s="27"/>
      <c r="J44" s="28"/>
      <c r="K44" s="29"/>
      <c r="L44" s="27"/>
      <c r="M44" s="27"/>
      <c r="N44" s="30"/>
      <c r="O44" s="26"/>
      <c r="P44" s="27"/>
      <c r="Q44" s="31"/>
    </row>
    <row r="45" spans="1:17">
      <c r="A45" s="16"/>
      <c r="B45" s="17"/>
      <c r="C45" s="12" t="s">
        <v>113</v>
      </c>
      <c r="D45" s="7">
        <v>6</v>
      </c>
      <c r="E45" s="40">
        <v>6</v>
      </c>
      <c r="F45" s="8"/>
      <c r="G45" s="26">
        <v>12</v>
      </c>
      <c r="H45" s="27"/>
      <c r="I45" s="27"/>
      <c r="J45" s="28"/>
      <c r="K45" s="29"/>
      <c r="L45" s="27"/>
      <c r="M45" s="27"/>
      <c r="N45" s="30"/>
      <c r="O45" s="26"/>
      <c r="P45" s="27"/>
      <c r="Q45" s="31"/>
    </row>
    <row r="46" spans="1:17">
      <c r="A46" s="16"/>
      <c r="B46" s="17"/>
      <c r="C46" s="12" t="s">
        <v>114</v>
      </c>
      <c r="D46" s="7"/>
      <c r="E46" s="40"/>
      <c r="F46" s="8"/>
      <c r="G46" s="26"/>
      <c r="H46" s="27"/>
      <c r="I46" s="27"/>
      <c r="J46" s="28"/>
      <c r="K46" s="29"/>
      <c r="L46" s="27"/>
      <c r="M46" s="27"/>
      <c r="N46" s="30"/>
      <c r="O46" s="26"/>
      <c r="P46" s="27"/>
      <c r="Q46" s="31"/>
    </row>
    <row r="47" spans="1:17">
      <c r="A47" s="16"/>
      <c r="B47" s="17"/>
      <c r="C47" s="12" t="s">
        <v>115</v>
      </c>
      <c r="D47" s="7">
        <v>2</v>
      </c>
      <c r="E47" s="40">
        <v>2</v>
      </c>
      <c r="F47" s="8"/>
      <c r="G47" s="26">
        <v>4</v>
      </c>
      <c r="H47" s="27"/>
      <c r="I47" s="27"/>
      <c r="J47" s="28"/>
      <c r="K47" s="29"/>
      <c r="L47" s="27"/>
      <c r="M47" s="27"/>
      <c r="N47" s="30"/>
      <c r="O47" s="26"/>
      <c r="P47" s="27"/>
      <c r="Q47" s="31"/>
    </row>
    <row r="48" spans="1:17">
      <c r="A48" s="16"/>
      <c r="B48" s="17"/>
      <c r="C48" s="12" t="s">
        <v>116</v>
      </c>
      <c r="D48" s="7">
        <v>1</v>
      </c>
      <c r="E48" s="40">
        <v>1</v>
      </c>
      <c r="F48" s="8"/>
      <c r="G48" s="26">
        <v>4</v>
      </c>
      <c r="H48" s="27"/>
      <c r="I48" s="27"/>
      <c r="J48" s="28"/>
      <c r="K48" s="29"/>
      <c r="L48" s="27"/>
      <c r="M48" s="27"/>
      <c r="N48" s="30"/>
      <c r="O48" s="26"/>
      <c r="P48" s="27"/>
      <c r="Q48" s="31"/>
    </row>
    <row r="49" spans="1:17">
      <c r="A49" s="16"/>
      <c r="B49" s="17"/>
      <c r="C49" s="12" t="s">
        <v>117</v>
      </c>
      <c r="D49" s="7"/>
      <c r="E49" s="40"/>
      <c r="F49" s="8"/>
      <c r="G49" s="26">
        <v>2</v>
      </c>
      <c r="H49" s="27"/>
      <c r="I49" s="27"/>
      <c r="J49" s="28"/>
      <c r="K49" s="29"/>
      <c r="L49" s="27"/>
      <c r="M49" s="27"/>
      <c r="N49" s="30"/>
      <c r="O49" s="26"/>
      <c r="P49" s="27"/>
      <c r="Q49" s="31"/>
    </row>
    <row r="50" spans="1:17">
      <c r="A50" s="16"/>
      <c r="B50" s="17"/>
      <c r="C50" s="12" t="s">
        <v>118</v>
      </c>
      <c r="D50" s="7"/>
      <c r="E50" s="40"/>
      <c r="F50" s="8"/>
      <c r="G50" s="26">
        <v>2</v>
      </c>
      <c r="H50" s="27"/>
      <c r="I50" s="27"/>
      <c r="J50" s="28"/>
      <c r="K50" s="29"/>
      <c r="L50" s="27"/>
      <c r="M50" s="27"/>
      <c r="N50" s="30"/>
      <c r="O50" s="26"/>
      <c r="P50" s="27"/>
      <c r="Q50" s="31"/>
    </row>
    <row r="51" spans="1:17">
      <c r="A51" s="16"/>
      <c r="B51" s="17"/>
      <c r="C51" s="12" t="s">
        <v>119</v>
      </c>
      <c r="D51" s="7">
        <v>5</v>
      </c>
      <c r="E51" s="40">
        <v>5</v>
      </c>
      <c r="F51" s="8"/>
      <c r="G51" s="26">
        <v>12</v>
      </c>
      <c r="H51" s="27"/>
      <c r="I51" s="27"/>
      <c r="J51" s="28"/>
      <c r="K51" s="29"/>
      <c r="L51" s="27"/>
      <c r="M51" s="27"/>
      <c r="N51" s="30"/>
      <c r="O51" s="26"/>
      <c r="P51" s="27"/>
      <c r="Q51" s="31"/>
    </row>
    <row r="52" spans="1:17">
      <c r="A52" s="16"/>
      <c r="B52" s="17"/>
      <c r="C52" s="12" t="s">
        <v>120</v>
      </c>
      <c r="D52" s="7"/>
      <c r="E52" s="40"/>
      <c r="F52" s="8"/>
      <c r="G52" s="26">
        <v>2</v>
      </c>
      <c r="H52" s="27"/>
      <c r="I52" s="27"/>
      <c r="J52" s="28"/>
      <c r="K52" s="29"/>
      <c r="L52" s="27"/>
      <c r="M52" s="27"/>
      <c r="N52" s="30"/>
      <c r="O52" s="26"/>
      <c r="P52" s="27"/>
      <c r="Q52" s="31"/>
    </row>
    <row r="53" spans="1:17">
      <c r="A53" s="16"/>
      <c r="B53" s="17"/>
      <c r="C53" s="12" t="s">
        <v>121</v>
      </c>
      <c r="D53" s="7">
        <v>2</v>
      </c>
      <c r="E53" s="40">
        <v>2</v>
      </c>
      <c r="F53" s="8"/>
      <c r="G53" s="26">
        <v>4</v>
      </c>
      <c r="H53" s="27"/>
      <c r="I53" s="27"/>
      <c r="J53" s="28"/>
      <c r="K53" s="29"/>
      <c r="L53" s="27"/>
      <c r="M53" s="27"/>
      <c r="N53" s="30"/>
      <c r="O53" s="26"/>
      <c r="P53" s="27"/>
      <c r="Q53" s="31"/>
    </row>
    <row r="54" spans="1:17">
      <c r="A54" s="16"/>
      <c r="B54" s="17"/>
      <c r="C54" s="12" t="s">
        <v>122</v>
      </c>
      <c r="D54" s="7">
        <v>1</v>
      </c>
      <c r="E54" s="40">
        <v>1</v>
      </c>
      <c r="F54" s="8"/>
      <c r="G54" s="26">
        <v>2</v>
      </c>
      <c r="H54" s="27"/>
      <c r="I54" s="27"/>
      <c r="J54" s="28"/>
      <c r="K54" s="29"/>
      <c r="L54" s="27"/>
      <c r="M54" s="27"/>
      <c r="N54" s="30"/>
      <c r="O54" s="26"/>
      <c r="P54" s="27"/>
      <c r="Q54" s="31"/>
    </row>
    <row r="55" spans="1:17">
      <c r="A55" s="16"/>
      <c r="B55" s="17"/>
      <c r="C55" s="12" t="s">
        <v>123</v>
      </c>
      <c r="D55" s="7">
        <v>0.5</v>
      </c>
      <c r="E55" s="40">
        <v>0.5</v>
      </c>
      <c r="F55" s="8"/>
      <c r="G55" s="26">
        <v>2</v>
      </c>
      <c r="H55" s="27"/>
      <c r="I55" s="27"/>
      <c r="J55" s="28"/>
      <c r="K55" s="29"/>
      <c r="L55" s="27"/>
      <c r="M55" s="27"/>
      <c r="N55" s="30"/>
      <c r="O55" s="26"/>
      <c r="P55" s="27"/>
      <c r="Q55" s="31"/>
    </row>
    <row r="56" spans="1:17">
      <c r="A56" s="16"/>
      <c r="B56" s="17"/>
      <c r="C56" s="12" t="s">
        <v>124</v>
      </c>
      <c r="D56" s="7">
        <v>0.5</v>
      </c>
      <c r="E56" s="40">
        <v>0.5</v>
      </c>
      <c r="F56" s="8"/>
      <c r="G56" s="26">
        <v>2</v>
      </c>
      <c r="H56" s="27"/>
      <c r="I56" s="27"/>
      <c r="J56" s="28"/>
      <c r="K56" s="29"/>
      <c r="L56" s="27"/>
      <c r="M56" s="27"/>
      <c r="N56" s="30"/>
      <c r="O56" s="26"/>
      <c r="P56" s="27"/>
      <c r="Q56" s="31"/>
    </row>
    <row r="57" spans="1:17">
      <c r="A57" s="16"/>
      <c r="B57" s="17"/>
      <c r="C57" s="12" t="s">
        <v>125</v>
      </c>
      <c r="D57" s="7">
        <v>1</v>
      </c>
      <c r="E57" s="40">
        <v>1</v>
      </c>
      <c r="F57" s="8"/>
      <c r="G57" s="26">
        <v>2</v>
      </c>
      <c r="H57" s="27"/>
      <c r="I57" s="27"/>
      <c r="J57" s="28"/>
      <c r="K57" s="29"/>
      <c r="L57" s="27"/>
      <c r="M57" s="27"/>
      <c r="N57" s="30"/>
      <c r="O57" s="26"/>
      <c r="P57" s="27"/>
      <c r="Q57" s="31"/>
    </row>
    <row r="58" spans="1:17">
      <c r="A58" s="16"/>
      <c r="B58" s="17"/>
      <c r="C58" s="12" t="s">
        <v>126</v>
      </c>
      <c r="D58" s="7">
        <v>2</v>
      </c>
      <c r="E58" s="40">
        <v>2</v>
      </c>
      <c r="F58" s="8">
        <v>425</v>
      </c>
      <c r="G58" s="26">
        <v>6</v>
      </c>
      <c r="H58" s="27"/>
      <c r="I58" s="27"/>
      <c r="J58" s="28"/>
      <c r="K58" s="29"/>
      <c r="L58" s="27"/>
      <c r="M58" s="27"/>
      <c r="N58" s="30"/>
      <c r="O58" s="26"/>
      <c r="P58" s="27"/>
      <c r="Q58" s="31"/>
    </row>
    <row r="59" spans="1:17">
      <c r="A59" s="16"/>
      <c r="B59" s="17"/>
      <c r="C59" s="12" t="s">
        <v>127</v>
      </c>
      <c r="D59" s="7">
        <v>1</v>
      </c>
      <c r="E59" s="40">
        <v>1</v>
      </c>
      <c r="F59" s="8"/>
      <c r="G59" s="26">
        <v>2</v>
      </c>
      <c r="H59" s="27"/>
      <c r="I59" s="27"/>
      <c r="J59" s="28"/>
      <c r="K59" s="29"/>
      <c r="L59" s="27"/>
      <c r="M59" s="27"/>
      <c r="N59" s="30"/>
      <c r="O59" s="26"/>
      <c r="P59" s="27"/>
      <c r="Q59" s="31"/>
    </row>
    <row r="60" spans="1:17">
      <c r="A60" s="16"/>
      <c r="B60" s="17"/>
      <c r="C60" s="12" t="s">
        <v>128</v>
      </c>
      <c r="D60" s="7">
        <v>3</v>
      </c>
      <c r="E60" s="40">
        <v>3</v>
      </c>
      <c r="F60" s="8"/>
      <c r="G60" s="26">
        <v>6</v>
      </c>
      <c r="H60" s="27"/>
      <c r="I60" s="27"/>
      <c r="J60" s="28"/>
      <c r="K60" s="29"/>
      <c r="L60" s="27"/>
      <c r="M60" s="27"/>
      <c r="N60" s="30"/>
      <c r="O60" s="26"/>
      <c r="P60" s="27"/>
      <c r="Q60" s="31"/>
    </row>
    <row r="61" spans="1:17" ht="13.5" thickBot="1">
      <c r="A61" s="18"/>
      <c r="B61" s="19"/>
      <c r="C61" s="13" t="s">
        <v>129</v>
      </c>
      <c r="D61" s="9">
        <v>1</v>
      </c>
      <c r="E61" s="41">
        <v>0</v>
      </c>
      <c r="F61" s="10"/>
      <c r="G61" s="32">
        <v>2</v>
      </c>
      <c r="H61" s="33"/>
      <c r="I61" s="33"/>
      <c r="J61" s="34"/>
      <c r="K61" s="35"/>
      <c r="L61" s="33"/>
      <c r="M61" s="33"/>
      <c r="N61" s="36"/>
      <c r="O61" s="32"/>
      <c r="P61" s="33"/>
      <c r="Q61" s="37"/>
    </row>
    <row r="62" spans="1:17" ht="13.5" thickTop="1">
      <c r="A62" s="61" t="s">
        <v>0</v>
      </c>
      <c r="B62" s="61"/>
      <c r="C62" s="61"/>
    </row>
    <row r="63" spans="1:17">
      <c r="A63" s="2"/>
    </row>
  </sheetData>
  <mergeCells count="8">
    <mergeCell ref="A62:C62"/>
    <mergeCell ref="O2:Q2"/>
    <mergeCell ref="C2:C3"/>
    <mergeCell ref="B2:B3"/>
    <mergeCell ref="A2:A3"/>
    <mergeCell ref="D2:F2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9"/>
  <sheetViews>
    <sheetView tabSelected="1" workbookViewId="0">
      <selection activeCell="O4" sqref="O4:O61"/>
    </sheetView>
  </sheetViews>
  <sheetFormatPr defaultRowHeight="12.75"/>
  <cols>
    <col min="1" max="1" width="67.33203125" style="1" customWidth="1"/>
    <col min="2" max="2" width="10" style="1" customWidth="1"/>
    <col min="3" max="3" width="9.33203125" style="1" customWidth="1"/>
    <col min="4" max="4" width="10.1640625" style="1" customWidth="1"/>
    <col min="5" max="7" width="0" style="1" hidden="1" customWidth="1"/>
    <col min="8" max="9" width="11.1640625" style="1" hidden="1" customWidth="1"/>
    <col min="10" max="11" width="11.6640625" style="1" hidden="1" customWidth="1"/>
    <col min="12" max="13" width="11" style="1" hidden="1" customWidth="1"/>
    <col min="14" max="14" width="12" style="1" hidden="1" customWidth="1"/>
    <col min="15" max="18" width="9.33203125" style="1"/>
    <col min="19" max="19" width="0" style="1" hidden="1" customWidth="1"/>
    <col min="20" max="21" width="10.1640625" style="1" hidden="1" customWidth="1"/>
    <col min="22" max="23" width="5.6640625" style="1" hidden="1" customWidth="1"/>
    <col min="24" max="16384" width="9.33203125" style="1"/>
  </cols>
  <sheetData>
    <row r="1" spans="1:23" ht="13.5" thickBot="1">
      <c r="N1" s="1" t="s">
        <v>151</v>
      </c>
    </row>
    <row r="2" spans="1:23" ht="14.25" thickTop="1" thickBot="1">
      <c r="A2" s="62" t="s">
        <v>5</v>
      </c>
      <c r="B2" s="70" t="s">
        <v>12</v>
      </c>
      <c r="C2" s="71"/>
      <c r="D2" s="71"/>
      <c r="E2" s="51" t="s">
        <v>147</v>
      </c>
      <c r="F2" s="51" t="s">
        <v>136</v>
      </c>
      <c r="G2" s="51" t="s">
        <v>138</v>
      </c>
      <c r="H2" s="51" t="s">
        <v>138</v>
      </c>
      <c r="I2" s="51" t="s">
        <v>135</v>
      </c>
      <c r="J2" s="51" t="s">
        <v>141</v>
      </c>
      <c r="K2" s="51" t="s">
        <v>135</v>
      </c>
      <c r="L2" s="51" t="s">
        <v>136</v>
      </c>
      <c r="M2" s="51" t="s">
        <v>136</v>
      </c>
      <c r="N2" s="51" t="s">
        <v>150</v>
      </c>
      <c r="O2" s="51"/>
      <c r="P2" s="51"/>
      <c r="T2" s="72" t="s">
        <v>143</v>
      </c>
      <c r="U2" s="72"/>
      <c r="V2" s="72"/>
      <c r="W2" s="72"/>
    </row>
    <row r="3" spans="1:23" ht="13.5" customHeight="1" thickBot="1">
      <c r="A3" s="64"/>
      <c r="B3" s="67" t="s">
        <v>13</v>
      </c>
      <c r="C3" s="68"/>
      <c r="D3" s="69"/>
      <c r="E3" s="51" t="s">
        <v>148</v>
      </c>
      <c r="F3" s="51" t="s">
        <v>137</v>
      </c>
      <c r="G3" s="51" t="s">
        <v>139</v>
      </c>
      <c r="H3" s="51" t="s">
        <v>140</v>
      </c>
      <c r="I3" s="51" t="s">
        <v>146</v>
      </c>
      <c r="J3" s="51" t="s">
        <v>142</v>
      </c>
      <c r="K3" s="51" t="s">
        <v>149</v>
      </c>
      <c r="L3" s="51" t="s">
        <v>146</v>
      </c>
      <c r="M3" s="51" t="s">
        <v>149</v>
      </c>
      <c r="N3" s="51" t="s">
        <v>0</v>
      </c>
      <c r="O3" s="51"/>
      <c r="P3" s="51"/>
      <c r="S3" s="56" t="s">
        <v>135</v>
      </c>
      <c r="T3" s="52" t="s">
        <v>144</v>
      </c>
      <c r="U3" s="52" t="s">
        <v>145</v>
      </c>
      <c r="V3" s="52">
        <v>1</v>
      </c>
      <c r="W3" s="52">
        <v>2</v>
      </c>
    </row>
    <row r="4" spans="1:23">
      <c r="A4" s="11" t="s">
        <v>14</v>
      </c>
      <c r="B4" s="42">
        <v>43109</v>
      </c>
      <c r="C4" s="48">
        <f>IF(B4="-","-",WORKDAY(B4,'Исходные данные'!$D4-1,'Исходные данные'!$A$4:$A$22))</f>
        <v>43109</v>
      </c>
      <c r="D4" s="43">
        <f>IF(C4="-","-",'Исходные данные'!$F4)</f>
        <v>5622</v>
      </c>
      <c r="E4" s="54">
        <f>IFERROR(IF(C4-B4=0,1,C4-B4),"")</f>
        <v>1</v>
      </c>
      <c r="F4" s="58">
        <f>IFERROR(D4/E4,"")</f>
        <v>5622</v>
      </c>
      <c r="G4" s="54" t="str">
        <f>TEXT(B4,"ММММ")</f>
        <v>Январь</v>
      </c>
      <c r="H4" s="54" t="str">
        <f>TEXT(C4,"ММММ")</f>
        <v>Январь</v>
      </c>
      <c r="I4" s="54">
        <f>IF(G4=H4,E4,VLOOKUP(G4,Q:W,6,0)-(--TEXT(B4,"ДД")))</f>
        <v>1</v>
      </c>
      <c r="J4" s="59">
        <f>IFERROR(VLOOKUP(G4,Q:W,6,0)-(--TEXT(B4,"ДД")),"")</f>
        <v>22</v>
      </c>
      <c r="K4" s="59" t="str">
        <f>IF(G4&lt;&gt;H4,--TEXT(C4,"ДД"),"")</f>
        <v/>
      </c>
      <c r="L4" s="58">
        <f>IFERROR(F4*I4,0)</f>
        <v>5622</v>
      </c>
      <c r="M4" s="58">
        <f>IFERROR(K4*F4,0)</f>
        <v>0</v>
      </c>
      <c r="N4" s="57">
        <f>L4+M4</f>
        <v>5622</v>
      </c>
      <c r="O4" s="1" t="str">
        <f>IF(D4&lt;&gt;'[1]Этапы производства'!$D4,'[1]Этапы производства'!$D4-D4,"")</f>
        <v/>
      </c>
      <c r="Q4" s="1" t="s">
        <v>1</v>
      </c>
      <c r="R4" s="60">
        <f ca="1">SUMIF(G:L,Q4,L:L)+SUMIF(H:M,Q4,M:M)</f>
        <v>193046</v>
      </c>
      <c r="S4" s="55">
        <v>31</v>
      </c>
      <c r="T4" s="53">
        <v>43131</v>
      </c>
      <c r="U4" s="53">
        <v>43101</v>
      </c>
      <c r="V4" s="55">
        <f>--TEXT(T4,"ДД")</f>
        <v>31</v>
      </c>
      <c r="W4" s="55">
        <f>--TEXT(U4,"ДД")</f>
        <v>1</v>
      </c>
    </row>
    <row r="5" spans="1:23">
      <c r="A5" s="12" t="s">
        <v>15</v>
      </c>
      <c r="B5" s="42">
        <f>IF('Исходные данные'!$D5&gt;0,WORKDAY(B4,'Исходные данные'!$E4,'Исходные данные'!$A$4:$A$22),"-")</f>
        <v>43110</v>
      </c>
      <c r="C5" s="48">
        <f>IF(B5="-","-",WORKDAY(B5,'Исходные данные'!$D5-1,'Исходные данные'!$A$4:$A$22))</f>
        <v>43110</v>
      </c>
      <c r="D5" s="44">
        <f>IF(C5="-","-",'Исходные данные'!$F5)</f>
        <v>55455</v>
      </c>
      <c r="E5" s="54">
        <f t="shared" ref="E5:E61" si="0">IFERROR(IF(C5-B5=0,1,C5-B5),"")</f>
        <v>1</v>
      </c>
      <c r="F5" s="58">
        <f t="shared" ref="F5:F61" si="1">IFERROR(D5/E5,"")</f>
        <v>55455</v>
      </c>
      <c r="G5" s="54" t="str">
        <f t="shared" ref="G5:G61" si="2">TEXT(B5,"ММММ")</f>
        <v>Январь</v>
      </c>
      <c r="H5" s="54" t="str">
        <f t="shared" ref="H5:H61" si="3">TEXT(C5,"ММММ")</f>
        <v>Январь</v>
      </c>
      <c r="I5" s="54">
        <f t="shared" ref="I5:I61" si="4">IF(G5=H5,E5,VLOOKUP(G5,Q:W,6,0)-(--TEXT(B5,"ДД")))</f>
        <v>1</v>
      </c>
      <c r="J5" s="59">
        <f t="shared" ref="J5:J61" si="5">IFERROR(VLOOKUP(G5,Q:W,6,0)-(--TEXT(B5,"ДД")),"")</f>
        <v>21</v>
      </c>
      <c r="K5" s="59" t="str">
        <f t="shared" ref="K5:K61" si="6">IF(G5&lt;&gt;H5,--TEXT(C5,"ДД"),"")</f>
        <v/>
      </c>
      <c r="L5" s="58">
        <f t="shared" ref="L5:L61" si="7">IFERROR(F5*I5,0)</f>
        <v>55455</v>
      </c>
      <c r="M5" s="58">
        <f t="shared" ref="M5:M61" si="8">IFERROR(K5*F5,0)</f>
        <v>0</v>
      </c>
      <c r="N5" s="57">
        <f t="shared" ref="N5:N61" si="9">L5+M5</f>
        <v>55455</v>
      </c>
      <c r="O5" s="1" t="str">
        <f>IF(D5&lt;&gt;'[1]Этапы производства'!$D5,'[1]Этапы производства'!$D5-D5,"")</f>
        <v/>
      </c>
      <c r="Q5" s="1" t="s">
        <v>2</v>
      </c>
      <c r="R5" s="60">
        <f t="shared" ref="R5:R6" ca="1" si="10">SUMIF(G:L,Q5,L:L)+SUMIF(H:M,Q5,M:M)</f>
        <v>142516.66666666666</v>
      </c>
      <c r="S5" s="55">
        <v>28</v>
      </c>
      <c r="T5" s="53">
        <v>43159</v>
      </c>
      <c r="U5" s="53">
        <v>43132</v>
      </c>
      <c r="V5" s="55">
        <f t="shared" ref="V5:V6" si="11">--TEXT(T5,"ДД")</f>
        <v>28</v>
      </c>
      <c r="W5" s="55">
        <f t="shared" ref="W5:W6" si="12">--TEXT(U5,"ДД")</f>
        <v>1</v>
      </c>
    </row>
    <row r="6" spans="1:23">
      <c r="A6" s="12" t="s">
        <v>16</v>
      </c>
      <c r="B6" s="42">
        <f>IF('Исходные данные'!$D6&gt;0,WORKDAY(B5,'Исходные данные'!$E5,'Исходные данные'!$A$4:$A$22),"-")</f>
        <v>43111</v>
      </c>
      <c r="C6" s="48">
        <f>IF(B6="-","-",WORKDAY(B6,'Исходные данные'!$D6-1,'Исходные данные'!$A$4:$A$22))</f>
        <v>43112</v>
      </c>
      <c r="D6" s="44">
        <f>IF(C6="-","-",'Исходные данные'!$F6)</f>
        <v>552</v>
      </c>
      <c r="E6" s="54">
        <f t="shared" si="0"/>
        <v>1</v>
      </c>
      <c r="F6" s="58">
        <f t="shared" si="1"/>
        <v>552</v>
      </c>
      <c r="G6" s="54" t="str">
        <f t="shared" si="2"/>
        <v>Январь</v>
      </c>
      <c r="H6" s="54" t="str">
        <f t="shared" si="3"/>
        <v>Январь</v>
      </c>
      <c r="I6" s="54">
        <f t="shared" si="4"/>
        <v>1</v>
      </c>
      <c r="J6" s="59">
        <f t="shared" si="5"/>
        <v>20</v>
      </c>
      <c r="K6" s="59" t="str">
        <f t="shared" si="6"/>
        <v/>
      </c>
      <c r="L6" s="58">
        <f t="shared" si="7"/>
        <v>552</v>
      </c>
      <c r="M6" s="58">
        <f t="shared" si="8"/>
        <v>0</v>
      </c>
      <c r="N6" s="57">
        <f t="shared" si="9"/>
        <v>552</v>
      </c>
      <c r="O6" s="1" t="str">
        <f>IF(D6&lt;&gt;'[1]Этапы производства'!$D6,'[1]Этапы производства'!$D6-D6,"")</f>
        <v/>
      </c>
      <c r="Q6" s="1" t="s">
        <v>3</v>
      </c>
      <c r="R6" s="60">
        <f t="shared" ca="1" si="10"/>
        <v>35312.666666666664</v>
      </c>
      <c r="S6" s="55">
        <v>31</v>
      </c>
      <c r="T6" s="53">
        <v>43190</v>
      </c>
      <c r="U6" s="53">
        <v>43160</v>
      </c>
      <c r="V6" s="55">
        <f t="shared" si="11"/>
        <v>31</v>
      </c>
      <c r="W6" s="55">
        <f t="shared" si="12"/>
        <v>1</v>
      </c>
    </row>
    <row r="7" spans="1:23">
      <c r="A7" s="12" t="s">
        <v>17</v>
      </c>
      <c r="B7" s="42">
        <f>IF('Исходные данные'!$D7&gt;0,WORKDAY(B6,'Исходные данные'!$E6,'Исходные данные'!$A$4:$A$22),"-")</f>
        <v>43115</v>
      </c>
      <c r="C7" s="48">
        <f>IF(B7="-","-",WORKDAY(B7,'Исходные данные'!$D7-1,'Исходные данные'!$A$4:$A$22))</f>
        <v>43119</v>
      </c>
      <c r="D7" s="44">
        <f>IF(C7="-","-",'Исходные данные'!$F7)</f>
        <v>552</v>
      </c>
      <c r="E7" s="54">
        <f t="shared" si="0"/>
        <v>4</v>
      </c>
      <c r="F7" s="58">
        <f t="shared" si="1"/>
        <v>138</v>
      </c>
      <c r="G7" s="54" t="str">
        <f t="shared" si="2"/>
        <v>Январь</v>
      </c>
      <c r="H7" s="54" t="str">
        <f t="shared" si="3"/>
        <v>Январь</v>
      </c>
      <c r="I7" s="54">
        <f t="shared" si="4"/>
        <v>4</v>
      </c>
      <c r="J7" s="59">
        <f t="shared" si="5"/>
        <v>16</v>
      </c>
      <c r="K7" s="59" t="str">
        <f t="shared" si="6"/>
        <v/>
      </c>
      <c r="L7" s="58">
        <f t="shared" si="7"/>
        <v>552</v>
      </c>
      <c r="M7" s="58">
        <f t="shared" si="8"/>
        <v>0</v>
      </c>
      <c r="N7" s="57">
        <f t="shared" si="9"/>
        <v>552</v>
      </c>
      <c r="O7" s="1" t="str">
        <f>IF(D7&lt;&gt;'[1]Этапы производства'!$D7,'[1]Этапы производства'!$D7-D7,"")</f>
        <v/>
      </c>
    </row>
    <row r="8" spans="1:23">
      <c r="A8" s="12" t="s">
        <v>18</v>
      </c>
      <c r="B8" s="42">
        <f>IF('Исходные данные'!$D8&gt;0,WORKDAY(B7,'Исходные данные'!$E7,'Исходные данные'!$A$4:$A$22),"-")</f>
        <v>43119</v>
      </c>
      <c r="C8" s="48">
        <f>IF(B8="-","-",WORKDAY(B8,'Исходные данные'!$D8-1,'Исходные данные'!$A$4:$A$22))</f>
        <v>43122</v>
      </c>
      <c r="D8" s="44">
        <f>IF(C8="-","-",'Исходные данные'!$F8)</f>
        <v>552</v>
      </c>
      <c r="E8" s="54">
        <f t="shared" si="0"/>
        <v>3</v>
      </c>
      <c r="F8" s="58">
        <f t="shared" si="1"/>
        <v>184</v>
      </c>
      <c r="G8" s="54" t="str">
        <f t="shared" si="2"/>
        <v>Январь</v>
      </c>
      <c r="H8" s="54" t="str">
        <f t="shared" si="3"/>
        <v>Январь</v>
      </c>
      <c r="I8" s="54">
        <f t="shared" si="4"/>
        <v>3</v>
      </c>
      <c r="J8" s="59">
        <f t="shared" si="5"/>
        <v>12</v>
      </c>
      <c r="K8" s="59" t="str">
        <f t="shared" si="6"/>
        <v/>
      </c>
      <c r="L8" s="58">
        <f t="shared" si="7"/>
        <v>552</v>
      </c>
      <c r="M8" s="58">
        <f t="shared" si="8"/>
        <v>0</v>
      </c>
      <c r="N8" s="57">
        <f t="shared" si="9"/>
        <v>552</v>
      </c>
      <c r="O8" s="1" t="str">
        <f>IF(D8&lt;&gt;'[1]Этапы производства'!$D8,'[1]Этапы производства'!$D8-D8,"")</f>
        <v/>
      </c>
    </row>
    <row r="9" spans="1:23">
      <c r="A9" s="12" t="s">
        <v>19</v>
      </c>
      <c r="B9" s="42">
        <f>IF('Исходные данные'!$D9&gt;0,WORKDAY(B8,'Исходные данные'!$E8,'Исходные данные'!$A$4:$A$22),"-")</f>
        <v>43122</v>
      </c>
      <c r="C9" s="48">
        <f>IF(B9="-","-",WORKDAY(B9,'Исходные данные'!$D9-1,'Исходные данные'!$A$4:$A$22))</f>
        <v>43126</v>
      </c>
      <c r="D9" s="44">
        <f>IF(C9="-","-",'Исходные данные'!$F9)</f>
        <v>5852</v>
      </c>
      <c r="E9" s="54">
        <f t="shared" si="0"/>
        <v>4</v>
      </c>
      <c r="F9" s="58">
        <f t="shared" si="1"/>
        <v>1463</v>
      </c>
      <c r="G9" s="54" t="str">
        <f t="shared" si="2"/>
        <v>Январь</v>
      </c>
      <c r="H9" s="54" t="str">
        <f t="shared" si="3"/>
        <v>Январь</v>
      </c>
      <c r="I9" s="54">
        <f t="shared" si="4"/>
        <v>4</v>
      </c>
      <c r="J9" s="59">
        <f t="shared" si="5"/>
        <v>9</v>
      </c>
      <c r="K9" s="59" t="str">
        <f t="shared" si="6"/>
        <v/>
      </c>
      <c r="L9" s="58">
        <f t="shared" si="7"/>
        <v>5852</v>
      </c>
      <c r="M9" s="58">
        <f t="shared" si="8"/>
        <v>0</v>
      </c>
      <c r="N9" s="57">
        <f t="shared" si="9"/>
        <v>5852</v>
      </c>
      <c r="O9" s="1" t="str">
        <f>IF(D9&lt;&gt;'[1]Этапы производства'!$D9,'[1]Этапы производства'!$D9-D9,"")</f>
        <v/>
      </c>
      <c r="Q9" s="1" t="s">
        <v>132</v>
      </c>
    </row>
    <row r="10" spans="1:23">
      <c r="A10" s="12" t="s">
        <v>20</v>
      </c>
      <c r="B10" s="42">
        <f>IF('Исходные данные'!$D10&gt;0,WORKDAY(B9,'Исходные данные'!$E9,'Исходные данные'!$A$4:$A$22),"-")</f>
        <v>43124</v>
      </c>
      <c r="C10" s="48">
        <f>IF(B10="-","-",WORKDAY(B10,'Исходные данные'!$D10-1,'Исходные данные'!$A$4:$A$22))</f>
        <v>43131</v>
      </c>
      <c r="D10" s="44">
        <f>IF(C10="-","-",'Исходные данные'!$F10)</f>
        <v>124185</v>
      </c>
      <c r="E10" s="54">
        <f t="shared" si="0"/>
        <v>7</v>
      </c>
      <c r="F10" s="58">
        <f t="shared" si="1"/>
        <v>17740.714285714286</v>
      </c>
      <c r="G10" s="54" t="str">
        <f t="shared" si="2"/>
        <v>Январь</v>
      </c>
      <c r="H10" s="54" t="str">
        <f t="shared" si="3"/>
        <v>Январь</v>
      </c>
      <c r="I10" s="54">
        <f t="shared" si="4"/>
        <v>7</v>
      </c>
      <c r="J10" s="59">
        <f t="shared" si="5"/>
        <v>7</v>
      </c>
      <c r="K10" s="59" t="str">
        <f t="shared" si="6"/>
        <v/>
      </c>
      <c r="L10" s="58">
        <f t="shared" si="7"/>
        <v>124185</v>
      </c>
      <c r="M10" s="58">
        <f t="shared" si="8"/>
        <v>0</v>
      </c>
      <c r="N10" s="57">
        <f t="shared" si="9"/>
        <v>124185</v>
      </c>
      <c r="O10" s="1" t="str">
        <f>IF(D10&lt;&gt;'[1]Этапы производства'!$D10,'[1]Этапы производства'!$D10-D10,"")</f>
        <v/>
      </c>
      <c r="Q10" s="1" t="s">
        <v>134</v>
      </c>
    </row>
    <row r="11" spans="1:23">
      <c r="A11" s="46" t="s">
        <v>21</v>
      </c>
      <c r="B11" s="42">
        <f>IF('Исходные данные'!$D11&gt;0,WORKDAY(B10,'Исходные данные'!$E10,'Исходные данные'!$A$4:$A$22),"-")</f>
        <v>43129</v>
      </c>
      <c r="C11" s="48">
        <f>IF(B11="-","-",WORKDAY(B11,'Исходные данные'!$D11-1,'Исходные данные'!$A$4:$A$22))</f>
        <v>43133</v>
      </c>
      <c r="D11" s="44">
        <f>IF(C11="-","-",'Исходные данные'!$F11)</f>
        <v>552</v>
      </c>
      <c r="E11" s="54">
        <f t="shared" si="0"/>
        <v>4</v>
      </c>
      <c r="F11" s="58">
        <f t="shared" si="1"/>
        <v>138</v>
      </c>
      <c r="G11" s="54" t="str">
        <f t="shared" si="2"/>
        <v>Январь</v>
      </c>
      <c r="H11" s="54" t="str">
        <f t="shared" si="3"/>
        <v>Февраль</v>
      </c>
      <c r="I11" s="54">
        <f t="shared" si="4"/>
        <v>2</v>
      </c>
      <c r="J11" s="59">
        <f t="shared" si="5"/>
        <v>2</v>
      </c>
      <c r="K11" s="59">
        <f t="shared" si="6"/>
        <v>2</v>
      </c>
      <c r="L11" s="58">
        <f t="shared" si="7"/>
        <v>276</v>
      </c>
      <c r="M11" s="58">
        <f t="shared" si="8"/>
        <v>276</v>
      </c>
      <c r="N11" s="57">
        <f t="shared" si="9"/>
        <v>552</v>
      </c>
      <c r="O11" s="1" t="str">
        <f>IF(D11&lt;&gt;'[1]Этапы производства'!$D11,'[1]Этапы производства'!$D11-D11,"")</f>
        <v/>
      </c>
      <c r="Q11" s="1" t="s">
        <v>133</v>
      </c>
    </row>
    <row r="12" spans="1:23">
      <c r="A12" s="12" t="s">
        <v>22</v>
      </c>
      <c r="B12" s="42">
        <f>IF('Исходные данные'!$D12&gt;0,WORKDAY(B11,'Исходные данные'!$E11,'Исходные данные'!$A$4:$A$22),"-")</f>
        <v>43136</v>
      </c>
      <c r="C12" s="48">
        <f>IF(B12="-","-",WORKDAY(B12,'Исходные данные'!$D12-1,'Исходные данные'!$A$4:$A$22))</f>
        <v>43137</v>
      </c>
      <c r="D12" s="44">
        <f>IF(C12="-","-",'Исходные данные'!$F12)</f>
        <v>55622</v>
      </c>
      <c r="E12" s="54">
        <f t="shared" si="0"/>
        <v>1</v>
      </c>
      <c r="F12" s="58">
        <f t="shared" si="1"/>
        <v>55622</v>
      </c>
      <c r="G12" s="54" t="str">
        <f t="shared" si="2"/>
        <v>Февраль</v>
      </c>
      <c r="H12" s="54" t="str">
        <f t="shared" si="3"/>
        <v>Февраль</v>
      </c>
      <c r="I12" s="54">
        <f t="shared" si="4"/>
        <v>1</v>
      </c>
      <c r="J12" s="59">
        <f t="shared" si="5"/>
        <v>23</v>
      </c>
      <c r="K12" s="59" t="str">
        <f t="shared" si="6"/>
        <v/>
      </c>
      <c r="L12" s="58">
        <f t="shared" si="7"/>
        <v>55622</v>
      </c>
      <c r="M12" s="58">
        <f t="shared" si="8"/>
        <v>0</v>
      </c>
      <c r="N12" s="57">
        <f t="shared" si="9"/>
        <v>55622</v>
      </c>
      <c r="O12" s="1" t="str">
        <f>IF(D12&lt;&gt;'[1]Этапы производства'!$D12,'[1]Этапы производства'!$D12-D12,"")</f>
        <v/>
      </c>
      <c r="Q12" s="1" t="s">
        <v>130</v>
      </c>
    </row>
    <row r="13" spans="1:23">
      <c r="A13" s="12" t="s">
        <v>23</v>
      </c>
      <c r="B13" s="42">
        <f>IF('Исходные данные'!$D13&gt;0,WORKDAY(B12,'Исходные данные'!$E12,'Исходные данные'!$A$4:$A$22),"-")</f>
        <v>43138</v>
      </c>
      <c r="C13" s="48">
        <f>IF(B13="-","-",WORKDAY(B13,'Исходные данные'!$D13-1,'Исходные данные'!$A$4:$A$22))</f>
        <v>43147</v>
      </c>
      <c r="D13" s="44">
        <f>IF(C13="-","-",'Исходные данные'!$F13)</f>
        <v>0</v>
      </c>
      <c r="E13" s="54">
        <f t="shared" si="0"/>
        <v>9</v>
      </c>
      <c r="F13" s="58">
        <f t="shared" si="1"/>
        <v>0</v>
      </c>
      <c r="G13" s="54" t="str">
        <f t="shared" si="2"/>
        <v>Февраль</v>
      </c>
      <c r="H13" s="54" t="str">
        <f t="shared" si="3"/>
        <v>Февраль</v>
      </c>
      <c r="I13" s="54">
        <f t="shared" si="4"/>
        <v>9</v>
      </c>
      <c r="J13" s="59">
        <f t="shared" si="5"/>
        <v>21</v>
      </c>
      <c r="K13" s="59" t="str">
        <f t="shared" si="6"/>
        <v/>
      </c>
      <c r="L13" s="58">
        <f t="shared" si="7"/>
        <v>0</v>
      </c>
      <c r="M13" s="58">
        <f t="shared" si="8"/>
        <v>0</v>
      </c>
      <c r="N13" s="57">
        <f t="shared" si="9"/>
        <v>0</v>
      </c>
      <c r="O13" s="1" t="str">
        <f>IF(D13&lt;&gt;'[1]Этапы производства'!$D13,'[1]Этапы производства'!$D13-D13,"")</f>
        <v/>
      </c>
      <c r="Q13" s="1" t="s">
        <v>131</v>
      </c>
    </row>
    <row r="14" spans="1:23">
      <c r="A14" s="12" t="s">
        <v>24</v>
      </c>
      <c r="B14" s="42">
        <f>IF('Исходные данные'!$D14&gt;0,WORKDAY(B13,'Исходные данные'!$E13,'Исходные данные'!$A$4:$A$22),"-")</f>
        <v>43150</v>
      </c>
      <c r="C14" s="48">
        <f>IF(B14="-","-",WORKDAY(B14,'Исходные данные'!$D14-1,'Исходные данные'!$A$4:$A$22))</f>
        <v>43158</v>
      </c>
      <c r="D14" s="44">
        <f>IF(C14="-","-",'Исходные данные'!$F14)</f>
        <v>85416</v>
      </c>
      <c r="E14" s="54">
        <f t="shared" si="0"/>
        <v>8</v>
      </c>
      <c r="F14" s="58">
        <f t="shared" si="1"/>
        <v>10677</v>
      </c>
      <c r="G14" s="54" t="str">
        <f t="shared" si="2"/>
        <v>Февраль</v>
      </c>
      <c r="H14" s="54" t="str">
        <f t="shared" si="3"/>
        <v>Февраль</v>
      </c>
      <c r="I14" s="54">
        <f t="shared" si="4"/>
        <v>8</v>
      </c>
      <c r="J14" s="59">
        <f t="shared" si="5"/>
        <v>9</v>
      </c>
      <c r="K14" s="59" t="str">
        <f t="shared" si="6"/>
        <v/>
      </c>
      <c r="L14" s="58">
        <f t="shared" si="7"/>
        <v>85416</v>
      </c>
      <c r="M14" s="58">
        <f t="shared" si="8"/>
        <v>0</v>
      </c>
      <c r="N14" s="57">
        <f t="shared" si="9"/>
        <v>85416</v>
      </c>
      <c r="O14" s="1" t="str">
        <f>IF(D14&lt;&gt;'[1]Этапы производства'!$D14,'[1]Этапы производства'!$D14-D14,"")</f>
        <v/>
      </c>
    </row>
    <row r="15" spans="1:23">
      <c r="A15" s="12" t="s">
        <v>25</v>
      </c>
      <c r="B15" s="42">
        <f>IF('Исходные данные'!$D15&gt;0,WORKDAY(B14,'Исходные данные'!$E14,'Исходные данные'!$A$4:$A$22),"-")</f>
        <v>43159</v>
      </c>
      <c r="C15" s="48">
        <f>IF(B15="-","-",WORKDAY(B15,'Исходные данные'!$D15-1,'Исходные данные'!$A$4:$A$22))</f>
        <v>43160</v>
      </c>
      <c r="D15" s="44">
        <f>IF(C15="-","-",'Исходные данные'!$F15)</f>
        <v>8742</v>
      </c>
      <c r="E15" s="54">
        <f t="shared" si="0"/>
        <v>1</v>
      </c>
      <c r="F15" s="58">
        <f t="shared" si="1"/>
        <v>8742</v>
      </c>
      <c r="G15" s="54" t="str">
        <f t="shared" si="2"/>
        <v>Февраль</v>
      </c>
      <c r="H15" s="54" t="str">
        <f t="shared" si="3"/>
        <v>Март</v>
      </c>
      <c r="I15" s="54">
        <f t="shared" si="4"/>
        <v>0</v>
      </c>
      <c r="J15" s="59">
        <f t="shared" si="5"/>
        <v>0</v>
      </c>
      <c r="K15" s="59">
        <f t="shared" si="6"/>
        <v>1</v>
      </c>
      <c r="L15" s="58">
        <f t="shared" si="7"/>
        <v>0</v>
      </c>
      <c r="M15" s="58">
        <f t="shared" si="8"/>
        <v>8742</v>
      </c>
      <c r="N15" s="57">
        <f t="shared" si="9"/>
        <v>8742</v>
      </c>
      <c r="O15" s="1" t="str">
        <f>IF(D15&lt;&gt;'[1]Этапы производства'!$D15,'[1]Этапы производства'!$D15-D15,"")</f>
        <v/>
      </c>
    </row>
    <row r="16" spans="1:23">
      <c r="A16" s="12" t="s">
        <v>26</v>
      </c>
      <c r="B16" s="42">
        <f>IF('Исходные данные'!$D16&gt;0,WORKDAY(B15,'Исходные данные'!$E15,'Исходные данные'!$A$4:$A$22),"-")</f>
        <v>43161</v>
      </c>
      <c r="C16" s="48">
        <f>IF(B16="-","-",WORKDAY(B16,'Исходные данные'!$D16-1,'Исходные данные'!$A$4:$A$22))</f>
        <v>43164</v>
      </c>
      <c r="D16" s="44">
        <f>IF(C16="-","-",'Исходные данные'!$F16)</f>
        <v>8562</v>
      </c>
      <c r="E16" s="54">
        <f t="shared" si="0"/>
        <v>3</v>
      </c>
      <c r="F16" s="58">
        <f t="shared" si="1"/>
        <v>2854</v>
      </c>
      <c r="G16" s="54" t="str">
        <f t="shared" si="2"/>
        <v>Март</v>
      </c>
      <c r="H16" s="54" t="str">
        <f t="shared" si="3"/>
        <v>Март</v>
      </c>
      <c r="I16" s="54">
        <f t="shared" si="4"/>
        <v>3</v>
      </c>
      <c r="J16" s="59">
        <f t="shared" si="5"/>
        <v>29</v>
      </c>
      <c r="K16" s="59" t="str">
        <f t="shared" si="6"/>
        <v/>
      </c>
      <c r="L16" s="58">
        <f t="shared" si="7"/>
        <v>8562</v>
      </c>
      <c r="M16" s="58">
        <f t="shared" si="8"/>
        <v>0</v>
      </c>
      <c r="N16" s="57">
        <f t="shared" si="9"/>
        <v>8562</v>
      </c>
      <c r="O16" s="1" t="str">
        <f>IF(D16&lt;&gt;'[1]Этапы производства'!$D16,'[1]Этапы производства'!$D16-D16,"")</f>
        <v/>
      </c>
    </row>
    <row r="17" spans="1:15">
      <c r="A17" s="12" t="s">
        <v>27</v>
      </c>
      <c r="B17" s="42">
        <f>WORKDAY(B16,-28,'Исходные данные'!$A$4:$A$22)</f>
        <v>43122</v>
      </c>
      <c r="C17" s="48">
        <f>IF(B17="-","-",WORKDAY(B17,'Исходные данные'!$D17-1,'Исходные данные'!$A$4:$A$22))</f>
        <v>43124</v>
      </c>
      <c r="D17" s="44">
        <f>IF(C17="-","-",'Исходные данные'!$F17)</f>
        <v>0</v>
      </c>
      <c r="E17" s="54">
        <f t="shared" si="0"/>
        <v>2</v>
      </c>
      <c r="F17" s="58">
        <f t="shared" si="1"/>
        <v>0</v>
      </c>
      <c r="G17" s="54" t="str">
        <f t="shared" si="2"/>
        <v>Январь</v>
      </c>
      <c r="H17" s="54" t="str">
        <f t="shared" si="3"/>
        <v>Январь</v>
      </c>
      <c r="I17" s="54">
        <f t="shared" si="4"/>
        <v>2</v>
      </c>
      <c r="J17" s="59">
        <f t="shared" si="5"/>
        <v>9</v>
      </c>
      <c r="K17" s="59" t="str">
        <f t="shared" si="6"/>
        <v/>
      </c>
      <c r="L17" s="58">
        <f t="shared" si="7"/>
        <v>0</v>
      </c>
      <c r="M17" s="58">
        <f t="shared" si="8"/>
        <v>0</v>
      </c>
      <c r="N17" s="57">
        <f t="shared" si="9"/>
        <v>0</v>
      </c>
      <c r="O17" s="1" t="str">
        <f>IF(D17&lt;&gt;'[1]Этапы производства'!$D17,'[1]Этапы производства'!$D17-D17,"")</f>
        <v/>
      </c>
    </row>
    <row r="18" spans="1:15">
      <c r="A18" s="12" t="s">
        <v>28</v>
      </c>
      <c r="B18" s="42">
        <f>WORKDAY(B16,-28,'Исходные данные'!$A$4:$A$22)</f>
        <v>43122</v>
      </c>
      <c r="C18" s="48">
        <f>IF(B18="-","-",WORKDAY(B18,'Исходные данные'!$D18-1,'Исходные данные'!$A$4:$A$22))</f>
        <v>43124</v>
      </c>
      <c r="D18" s="44">
        <f>IF(C18="-","-",'Исходные данные'!$F18)</f>
        <v>0</v>
      </c>
      <c r="E18" s="54">
        <f t="shared" si="0"/>
        <v>2</v>
      </c>
      <c r="F18" s="58">
        <f t="shared" si="1"/>
        <v>0</v>
      </c>
      <c r="G18" s="54" t="str">
        <f t="shared" si="2"/>
        <v>Январь</v>
      </c>
      <c r="H18" s="54" t="str">
        <f t="shared" si="3"/>
        <v>Январь</v>
      </c>
      <c r="I18" s="54">
        <f t="shared" si="4"/>
        <v>2</v>
      </c>
      <c r="J18" s="59">
        <f t="shared" si="5"/>
        <v>9</v>
      </c>
      <c r="K18" s="59" t="str">
        <f t="shared" si="6"/>
        <v/>
      </c>
      <c r="L18" s="58">
        <f t="shared" si="7"/>
        <v>0</v>
      </c>
      <c r="M18" s="58">
        <f t="shared" si="8"/>
        <v>0</v>
      </c>
      <c r="N18" s="57">
        <f t="shared" si="9"/>
        <v>0</v>
      </c>
      <c r="O18" s="1" t="str">
        <f>IF(D18&lt;&gt;'[1]Этапы производства'!$D18,'[1]Этапы производства'!$D18-D18,"")</f>
        <v/>
      </c>
    </row>
    <row r="19" spans="1:15">
      <c r="A19" s="12" t="s">
        <v>29</v>
      </c>
      <c r="B19" s="42">
        <f>WORKDAY(B16,-28,'Исходные данные'!$A$4:$A$22)</f>
        <v>43122</v>
      </c>
      <c r="C19" s="48">
        <f>IF(B19="-","-",WORKDAY(B19,'Исходные данные'!$D19-1,'Исходные данные'!$A$4:$A$22))</f>
        <v>43126</v>
      </c>
      <c r="D19" s="44">
        <f>IF(C19="-","-",'Исходные данные'!$F19)</f>
        <v>0</v>
      </c>
      <c r="E19" s="54">
        <f t="shared" si="0"/>
        <v>4</v>
      </c>
      <c r="F19" s="58">
        <f t="shared" si="1"/>
        <v>0</v>
      </c>
      <c r="G19" s="54" t="str">
        <f t="shared" si="2"/>
        <v>Январь</v>
      </c>
      <c r="H19" s="54" t="str">
        <f t="shared" si="3"/>
        <v>Январь</v>
      </c>
      <c r="I19" s="54">
        <f t="shared" si="4"/>
        <v>4</v>
      </c>
      <c r="J19" s="59">
        <f t="shared" si="5"/>
        <v>9</v>
      </c>
      <c r="K19" s="59" t="str">
        <f t="shared" si="6"/>
        <v/>
      </c>
      <c r="L19" s="58">
        <f t="shared" si="7"/>
        <v>0</v>
      </c>
      <c r="M19" s="58">
        <f t="shared" si="8"/>
        <v>0</v>
      </c>
      <c r="N19" s="57">
        <f t="shared" si="9"/>
        <v>0</v>
      </c>
      <c r="O19" s="1" t="str">
        <f>IF(D19&lt;&gt;'[1]Этапы производства'!$D19,'[1]Этапы производства'!$D19-D19,"")</f>
        <v/>
      </c>
    </row>
    <row r="20" spans="1:15">
      <c r="A20" s="12" t="s">
        <v>30</v>
      </c>
      <c r="B20" s="42">
        <f>WORKDAY(B16,-28,'Исходные данные'!$A$4:$A$22)</f>
        <v>43122</v>
      </c>
      <c r="C20" s="48">
        <f>IF(B20="-","-",WORKDAY(B20,'Исходные данные'!$D20-1,'Исходные данные'!$A$4:$A$22))</f>
        <v>43123</v>
      </c>
      <c r="D20" s="44">
        <f>IF(C20="-","-",'Исходные данные'!$F20)</f>
        <v>0</v>
      </c>
      <c r="E20" s="54">
        <f t="shared" si="0"/>
        <v>1</v>
      </c>
      <c r="F20" s="58">
        <f t="shared" si="1"/>
        <v>0</v>
      </c>
      <c r="G20" s="54" t="str">
        <f t="shared" si="2"/>
        <v>Январь</v>
      </c>
      <c r="H20" s="54" t="str">
        <f t="shared" si="3"/>
        <v>Январь</v>
      </c>
      <c r="I20" s="54">
        <f t="shared" si="4"/>
        <v>1</v>
      </c>
      <c r="J20" s="59">
        <f t="shared" si="5"/>
        <v>9</v>
      </c>
      <c r="K20" s="59" t="str">
        <f t="shared" si="6"/>
        <v/>
      </c>
      <c r="L20" s="58">
        <f t="shared" si="7"/>
        <v>0</v>
      </c>
      <c r="M20" s="58">
        <f t="shared" si="8"/>
        <v>0</v>
      </c>
      <c r="N20" s="57">
        <f t="shared" si="9"/>
        <v>0</v>
      </c>
      <c r="O20" s="1" t="str">
        <f>IF(D20&lt;&gt;'[1]Этапы производства'!$D20,'[1]Этапы производства'!$D20-D20,"")</f>
        <v/>
      </c>
    </row>
    <row r="21" spans="1:15">
      <c r="A21" s="12" t="s">
        <v>31</v>
      </c>
      <c r="B21" s="42" t="str">
        <f>IF('Исходные данные'!$D21&gt;0,WORKDAY(B20,'Исходные данные'!$E20,'Исходные данные'!$A$4:$A$22),"-")</f>
        <v>-</v>
      </c>
      <c r="C21" s="48" t="str">
        <f>IF(B21="-","-",WORKDAY(B21,'Исходные данные'!$D21-1,'Исходные данные'!$A$4:$A$22))</f>
        <v>-</v>
      </c>
      <c r="D21" s="44" t="str">
        <f>IF(C21="-","-",'Исходные данные'!$F21)</f>
        <v>-</v>
      </c>
      <c r="E21" s="54" t="str">
        <f t="shared" si="0"/>
        <v/>
      </c>
      <c r="F21" s="58" t="str">
        <f t="shared" si="1"/>
        <v/>
      </c>
      <c r="G21" s="54" t="str">
        <f t="shared" si="2"/>
        <v>-</v>
      </c>
      <c r="H21" s="54" t="str">
        <f t="shared" si="3"/>
        <v>-</v>
      </c>
      <c r="I21" s="54" t="str">
        <f t="shared" si="4"/>
        <v/>
      </c>
      <c r="J21" s="59" t="str">
        <f t="shared" si="5"/>
        <v/>
      </c>
      <c r="K21" s="59" t="str">
        <f t="shared" si="6"/>
        <v/>
      </c>
      <c r="L21" s="58">
        <f t="shared" si="7"/>
        <v>0</v>
      </c>
      <c r="M21" s="58">
        <f t="shared" si="8"/>
        <v>0</v>
      </c>
      <c r="N21" s="57">
        <f t="shared" si="9"/>
        <v>0</v>
      </c>
      <c r="O21" s="1" t="str">
        <f>IF(D21&lt;&gt;'[1]Этапы производства'!$D21,'[1]Этапы производства'!$D21-D21,"")</f>
        <v/>
      </c>
    </row>
    <row r="22" spans="1:15">
      <c r="A22" s="12" t="s">
        <v>32</v>
      </c>
      <c r="B22" s="42">
        <f>WORKDAY(B20,7,'Исходные данные'!$A$4:$A$22)</f>
        <v>43131</v>
      </c>
      <c r="C22" s="48">
        <f>IF(B22="-","-",WORKDAY(B22,'Исходные данные'!$D22-1,'Исходные данные'!$A$4:$A$22))</f>
        <v>43137</v>
      </c>
      <c r="D22" s="44">
        <f>IF(C22="-","-",'Исходные данные'!$F22)</f>
        <v>0</v>
      </c>
      <c r="E22" s="54">
        <f t="shared" si="0"/>
        <v>6</v>
      </c>
      <c r="F22" s="58">
        <f t="shared" si="1"/>
        <v>0</v>
      </c>
      <c r="G22" s="54" t="str">
        <f t="shared" si="2"/>
        <v>Январь</v>
      </c>
      <c r="H22" s="54" t="str">
        <f t="shared" si="3"/>
        <v>Февраль</v>
      </c>
      <c r="I22" s="54">
        <f t="shared" si="4"/>
        <v>0</v>
      </c>
      <c r="J22" s="59">
        <f t="shared" si="5"/>
        <v>0</v>
      </c>
      <c r="K22" s="59">
        <f t="shared" si="6"/>
        <v>6</v>
      </c>
      <c r="L22" s="58">
        <f t="shared" si="7"/>
        <v>0</v>
      </c>
      <c r="M22" s="58">
        <f t="shared" si="8"/>
        <v>0</v>
      </c>
      <c r="N22" s="57">
        <f t="shared" si="9"/>
        <v>0</v>
      </c>
      <c r="O22" s="1" t="str">
        <f>IF(D22&lt;&gt;'[1]Этапы производства'!$D22,'[1]Этапы производства'!$D22-D22,"")</f>
        <v/>
      </c>
    </row>
    <row r="23" spans="1:15">
      <c r="A23" s="12" t="s">
        <v>33</v>
      </c>
      <c r="B23" s="42">
        <f>WORKDAY(B16,-28,'Исходные данные'!$A$4:$A$22)</f>
        <v>43122</v>
      </c>
      <c r="C23" s="48">
        <f>IF(B23="-","-",WORKDAY(B23,'Исходные данные'!$D23-1,'Исходные данные'!$A$4:$A$22))</f>
        <v>43126</v>
      </c>
      <c r="D23" s="44">
        <f>IF(C23="-","-",'Исходные данные'!$F23)</f>
        <v>0</v>
      </c>
      <c r="E23" s="54">
        <f t="shared" si="0"/>
        <v>4</v>
      </c>
      <c r="F23" s="58">
        <f t="shared" si="1"/>
        <v>0</v>
      </c>
      <c r="G23" s="54" t="str">
        <f t="shared" si="2"/>
        <v>Январь</v>
      </c>
      <c r="H23" s="54" t="str">
        <f t="shared" si="3"/>
        <v>Январь</v>
      </c>
      <c r="I23" s="54">
        <f t="shared" si="4"/>
        <v>4</v>
      </c>
      <c r="J23" s="59">
        <f t="shared" si="5"/>
        <v>9</v>
      </c>
      <c r="K23" s="59" t="str">
        <f t="shared" si="6"/>
        <v/>
      </c>
      <c r="L23" s="58">
        <f t="shared" si="7"/>
        <v>0</v>
      </c>
      <c r="M23" s="58">
        <f t="shared" si="8"/>
        <v>0</v>
      </c>
      <c r="N23" s="57">
        <f t="shared" si="9"/>
        <v>0</v>
      </c>
      <c r="O23" s="1" t="str">
        <f>IF(D23&lt;&gt;'[1]Этапы производства'!$D23,'[1]Этапы производства'!$D23-D23,"")</f>
        <v/>
      </c>
    </row>
    <row r="24" spans="1:15">
      <c r="A24" s="12" t="s">
        <v>34</v>
      </c>
      <c r="B24" s="42">
        <f>WORKDAY(B16,-28,'Исходные данные'!$A$4:$A$22)</f>
        <v>43122</v>
      </c>
      <c r="C24" s="48">
        <f>IF(B24="-","-",WORKDAY(B24,'Исходные данные'!$D24-1,'Исходные данные'!$A$4:$A$22))</f>
        <v>43124</v>
      </c>
      <c r="D24" s="44">
        <f>IF(C24="-","-",'Исходные данные'!$F24)</f>
        <v>0</v>
      </c>
      <c r="E24" s="54">
        <f t="shared" si="0"/>
        <v>2</v>
      </c>
      <c r="F24" s="58">
        <f t="shared" si="1"/>
        <v>0</v>
      </c>
      <c r="G24" s="54" t="str">
        <f t="shared" si="2"/>
        <v>Январь</v>
      </c>
      <c r="H24" s="54" t="str">
        <f t="shared" si="3"/>
        <v>Январь</v>
      </c>
      <c r="I24" s="54">
        <f t="shared" si="4"/>
        <v>2</v>
      </c>
      <c r="J24" s="59">
        <f t="shared" si="5"/>
        <v>9</v>
      </c>
      <c r="K24" s="59" t="str">
        <f t="shared" si="6"/>
        <v/>
      </c>
      <c r="L24" s="58">
        <f t="shared" si="7"/>
        <v>0</v>
      </c>
      <c r="M24" s="58">
        <f t="shared" si="8"/>
        <v>0</v>
      </c>
      <c r="N24" s="57">
        <f t="shared" si="9"/>
        <v>0</v>
      </c>
      <c r="O24" s="1" t="str">
        <f>IF(D24&lt;&gt;'[1]Этапы производства'!$D24,'[1]Этапы производства'!$D24-D24,"")</f>
        <v/>
      </c>
    </row>
    <row r="25" spans="1:15">
      <c r="A25" s="12" t="s">
        <v>35</v>
      </c>
      <c r="B25" s="42">
        <f>WORKDAY(B16,-28,'Исходные данные'!$A$4:$A$22)</f>
        <v>43122</v>
      </c>
      <c r="C25" s="48">
        <f>IF(B25="-","-",WORKDAY(B25,'Исходные данные'!$D25-1,'Исходные данные'!$A$4:$A$22))</f>
        <v>43124</v>
      </c>
      <c r="D25" s="44">
        <f>IF(C25="-","-",'Исходные данные'!$F25)</f>
        <v>0</v>
      </c>
      <c r="E25" s="54">
        <f t="shared" si="0"/>
        <v>2</v>
      </c>
      <c r="F25" s="58">
        <f t="shared" si="1"/>
        <v>0</v>
      </c>
      <c r="G25" s="54" t="str">
        <f t="shared" si="2"/>
        <v>Январь</v>
      </c>
      <c r="H25" s="54" t="str">
        <f t="shared" si="3"/>
        <v>Январь</v>
      </c>
      <c r="I25" s="54">
        <f t="shared" si="4"/>
        <v>2</v>
      </c>
      <c r="J25" s="59">
        <f t="shared" si="5"/>
        <v>9</v>
      </c>
      <c r="K25" s="59" t="str">
        <f t="shared" si="6"/>
        <v/>
      </c>
      <c r="L25" s="58">
        <f t="shared" si="7"/>
        <v>0</v>
      </c>
      <c r="M25" s="58">
        <f t="shared" si="8"/>
        <v>0</v>
      </c>
      <c r="N25" s="57">
        <f t="shared" si="9"/>
        <v>0</v>
      </c>
      <c r="O25" s="1" t="str">
        <f>IF(D25&lt;&gt;'[1]Этапы производства'!$D25,'[1]Этапы производства'!$D25-D25,"")</f>
        <v/>
      </c>
    </row>
    <row r="26" spans="1:15">
      <c r="A26" s="12" t="s">
        <v>36</v>
      </c>
      <c r="B26" s="42">
        <f>WORKDAY(B20,17,'Исходные данные'!$A$4:$A$22)</f>
        <v>43145</v>
      </c>
      <c r="C26" s="48">
        <f>IF(B26="-","-",WORKDAY(B26,'Исходные данные'!$D26-1,'Исходные данные'!$A$4:$A$22))</f>
        <v>43150</v>
      </c>
      <c r="D26" s="44">
        <f>IF(C26="-","-",'Исходные данные'!$F26)</f>
        <v>0</v>
      </c>
      <c r="E26" s="54">
        <f t="shared" si="0"/>
        <v>5</v>
      </c>
      <c r="F26" s="58">
        <f t="shared" si="1"/>
        <v>0</v>
      </c>
      <c r="G26" s="54" t="str">
        <f t="shared" si="2"/>
        <v>Февраль</v>
      </c>
      <c r="H26" s="54" t="str">
        <f t="shared" si="3"/>
        <v>Февраль</v>
      </c>
      <c r="I26" s="54">
        <f t="shared" si="4"/>
        <v>5</v>
      </c>
      <c r="J26" s="59">
        <f t="shared" si="5"/>
        <v>14</v>
      </c>
      <c r="K26" s="59" t="str">
        <f t="shared" si="6"/>
        <v/>
      </c>
      <c r="L26" s="58">
        <f t="shared" si="7"/>
        <v>0</v>
      </c>
      <c r="M26" s="58">
        <f t="shared" si="8"/>
        <v>0</v>
      </c>
      <c r="N26" s="57">
        <f t="shared" si="9"/>
        <v>0</v>
      </c>
      <c r="O26" s="1" t="str">
        <f>IF(D26&lt;&gt;'[1]Этапы производства'!$D26,'[1]Этапы производства'!$D26-D26,"")</f>
        <v/>
      </c>
    </row>
    <row r="27" spans="1:15">
      <c r="A27" s="12" t="s">
        <v>37</v>
      </c>
      <c r="B27" s="42">
        <f>WORKDAY(B26,4,'Исходные данные'!$A$4:$A$22)</f>
        <v>43151</v>
      </c>
      <c r="C27" s="48">
        <f>IF(B27="-","-",WORKDAY(B27,'Исходные данные'!$D27-1,'Исходные данные'!$A$4:$A$22))</f>
        <v>43157</v>
      </c>
      <c r="D27" s="44">
        <f>IF(C27="-","-",'Исходные данные'!$F27)</f>
        <v>0</v>
      </c>
      <c r="E27" s="54">
        <f t="shared" si="0"/>
        <v>6</v>
      </c>
      <c r="F27" s="58">
        <f t="shared" si="1"/>
        <v>0</v>
      </c>
      <c r="G27" s="54" t="str">
        <f t="shared" si="2"/>
        <v>Февраль</v>
      </c>
      <c r="H27" s="54" t="str">
        <f t="shared" si="3"/>
        <v>Февраль</v>
      </c>
      <c r="I27" s="54">
        <f t="shared" si="4"/>
        <v>6</v>
      </c>
      <c r="J27" s="59">
        <f t="shared" si="5"/>
        <v>8</v>
      </c>
      <c r="K27" s="59" t="str">
        <f t="shared" si="6"/>
        <v/>
      </c>
      <c r="L27" s="58">
        <f t="shared" si="7"/>
        <v>0</v>
      </c>
      <c r="M27" s="58">
        <f t="shared" si="8"/>
        <v>0</v>
      </c>
      <c r="N27" s="57">
        <f t="shared" si="9"/>
        <v>0</v>
      </c>
      <c r="O27" s="1" t="str">
        <f>IF(D27&lt;&gt;'[1]Этапы производства'!$D27,'[1]Этапы производства'!$D27-D27,"")</f>
        <v/>
      </c>
    </row>
    <row r="28" spans="1:15">
      <c r="A28" s="12" t="s">
        <v>38</v>
      </c>
      <c r="B28" s="42">
        <f>WORKDAY(B22,5,'Исходные данные'!$A$4:$A$22)</f>
        <v>43138</v>
      </c>
      <c r="C28" s="48">
        <f>IF(B28="-","-",WORKDAY(B28,'Исходные данные'!$D28-1,'Исходные данные'!$A$4:$A$22))</f>
        <v>43144</v>
      </c>
      <c r="D28" s="44">
        <f>IF(C28="-","-",'Исходные данные'!$F28)</f>
        <v>0</v>
      </c>
      <c r="E28" s="54">
        <f t="shared" si="0"/>
        <v>6</v>
      </c>
      <c r="F28" s="58">
        <f t="shared" si="1"/>
        <v>0</v>
      </c>
      <c r="G28" s="54" t="str">
        <f t="shared" si="2"/>
        <v>Февраль</v>
      </c>
      <c r="H28" s="54" t="str">
        <f t="shared" si="3"/>
        <v>Февраль</v>
      </c>
      <c r="I28" s="54">
        <f t="shared" si="4"/>
        <v>6</v>
      </c>
      <c r="J28" s="59">
        <f t="shared" si="5"/>
        <v>21</v>
      </c>
      <c r="K28" s="59" t="str">
        <f t="shared" si="6"/>
        <v/>
      </c>
      <c r="L28" s="58">
        <f t="shared" si="7"/>
        <v>0</v>
      </c>
      <c r="M28" s="58">
        <f t="shared" si="8"/>
        <v>0</v>
      </c>
      <c r="N28" s="57">
        <f t="shared" si="9"/>
        <v>0</v>
      </c>
      <c r="O28" s="1" t="str">
        <f>IF(D28&lt;&gt;'[1]Этапы производства'!$D28,'[1]Этапы производства'!$D28-D28,"")</f>
        <v/>
      </c>
    </row>
    <row r="29" spans="1:15">
      <c r="A29" s="12" t="s">
        <v>39</v>
      </c>
      <c r="B29" s="42">
        <f>WORKDAY(B27,4,'Исходные данные'!$A$4:$A$22)</f>
        <v>43158</v>
      </c>
      <c r="C29" s="48">
        <f>IF(B29="-","-",WORKDAY(B29,'Исходные данные'!$D29-1,'Исходные данные'!$A$4:$A$22))</f>
        <v>43164</v>
      </c>
      <c r="D29" s="44">
        <f>IF(C29="-","-",'Исходные данные'!$F29)</f>
        <v>5560</v>
      </c>
      <c r="E29" s="54">
        <f t="shared" si="0"/>
        <v>6</v>
      </c>
      <c r="F29" s="58">
        <f t="shared" si="1"/>
        <v>926.66666666666663</v>
      </c>
      <c r="G29" s="54" t="str">
        <f t="shared" si="2"/>
        <v>Февраль</v>
      </c>
      <c r="H29" s="54" t="str">
        <f t="shared" si="3"/>
        <v>Март</v>
      </c>
      <c r="I29" s="54">
        <f t="shared" si="4"/>
        <v>1</v>
      </c>
      <c r="J29" s="59">
        <f t="shared" si="5"/>
        <v>1</v>
      </c>
      <c r="K29" s="59">
        <f t="shared" si="6"/>
        <v>5</v>
      </c>
      <c r="L29" s="58">
        <f t="shared" si="7"/>
        <v>926.66666666666663</v>
      </c>
      <c r="M29" s="58">
        <f t="shared" si="8"/>
        <v>4633.333333333333</v>
      </c>
      <c r="N29" s="57">
        <f t="shared" si="9"/>
        <v>5560</v>
      </c>
      <c r="O29" s="1" t="str">
        <f>IF(D29&lt;&gt;'[1]Этапы производства'!$D29,'[1]Этапы производства'!$D29-D29,"")</f>
        <v/>
      </c>
    </row>
    <row r="30" spans="1:15">
      <c r="A30" s="12" t="s">
        <v>40</v>
      </c>
      <c r="B30" s="42" t="str">
        <f>IF('Исходные данные'!$D30&gt;0,WORKDAY(B29,'Исходные данные'!$E29,'Исходные данные'!$A$4:$A$22),"-")</f>
        <v>-</v>
      </c>
      <c r="C30" s="48" t="str">
        <f>IF(B30="-","-",WORKDAY(B30,'Исходные данные'!$D30-1,'Исходные данные'!$A$4:$A$22))</f>
        <v>-</v>
      </c>
      <c r="D30" s="44" t="str">
        <f>IF(C30="-","-",'Исходные данные'!$F30)</f>
        <v>-</v>
      </c>
      <c r="E30" s="54" t="str">
        <f t="shared" si="0"/>
        <v/>
      </c>
      <c r="F30" s="58" t="str">
        <f t="shared" si="1"/>
        <v/>
      </c>
      <c r="G30" s="54" t="str">
        <f t="shared" si="2"/>
        <v>-</v>
      </c>
      <c r="H30" s="54" t="str">
        <f t="shared" si="3"/>
        <v>-</v>
      </c>
      <c r="I30" s="54" t="str">
        <f t="shared" si="4"/>
        <v/>
      </c>
      <c r="J30" s="59" t="str">
        <f t="shared" si="5"/>
        <v/>
      </c>
      <c r="K30" s="59" t="str">
        <f t="shared" si="6"/>
        <v/>
      </c>
      <c r="L30" s="58">
        <f t="shared" si="7"/>
        <v>0</v>
      </c>
      <c r="M30" s="58">
        <f t="shared" si="8"/>
        <v>0</v>
      </c>
      <c r="N30" s="57">
        <f t="shared" si="9"/>
        <v>0</v>
      </c>
      <c r="O30" s="1" t="str">
        <f>IF(D30&lt;&gt;'[1]Этапы производства'!$D30,'[1]Этапы производства'!$D30-D30,"")</f>
        <v/>
      </c>
    </row>
    <row r="31" spans="1:15">
      <c r="A31" s="12" t="s">
        <v>41</v>
      </c>
      <c r="B31" s="42" t="str">
        <f>IF('Исходные данные'!$D31&gt;0,WORKDAY(B30,'Исходные данные'!$E30,'Исходные данные'!$A$4:$A$22),"-")</f>
        <v>-</v>
      </c>
      <c r="C31" s="48" t="str">
        <f>IF(B31="-","-",WORKDAY(B31,'Исходные данные'!$D31-1,'Исходные данные'!$A$4:$A$22))</f>
        <v>-</v>
      </c>
      <c r="D31" s="44" t="str">
        <f>IF(C31="-","-",'Исходные данные'!$F31)</f>
        <v>-</v>
      </c>
      <c r="E31" s="54" t="str">
        <f t="shared" si="0"/>
        <v/>
      </c>
      <c r="F31" s="58" t="str">
        <f t="shared" si="1"/>
        <v/>
      </c>
      <c r="G31" s="54" t="str">
        <f t="shared" si="2"/>
        <v>-</v>
      </c>
      <c r="H31" s="54" t="str">
        <f t="shared" si="3"/>
        <v>-</v>
      </c>
      <c r="I31" s="54" t="str">
        <f t="shared" si="4"/>
        <v/>
      </c>
      <c r="J31" s="59" t="str">
        <f t="shared" si="5"/>
        <v/>
      </c>
      <c r="K31" s="59" t="str">
        <f t="shared" si="6"/>
        <v/>
      </c>
      <c r="L31" s="58">
        <f t="shared" si="7"/>
        <v>0</v>
      </c>
      <c r="M31" s="58">
        <f t="shared" si="8"/>
        <v>0</v>
      </c>
      <c r="N31" s="57">
        <f t="shared" si="9"/>
        <v>0</v>
      </c>
      <c r="O31" s="1" t="str">
        <f>IF(D31&lt;&gt;'[1]Этапы производства'!$D31,'[1]Этапы производства'!$D31-D31,"")</f>
        <v/>
      </c>
    </row>
    <row r="32" spans="1:15">
      <c r="A32" s="12" t="s">
        <v>42</v>
      </c>
      <c r="B32" s="42" t="str">
        <f>IF('Исходные данные'!$D32&gt;0,WORKDAY(B31,'Исходные данные'!$E31,'Исходные данные'!$A$4:$A$22),"-")</f>
        <v>-</v>
      </c>
      <c r="C32" s="48" t="str">
        <f>IF(B32="-","-",WORKDAY(B32,'Исходные данные'!$D32-1,'Исходные данные'!$A$4:$A$22))</f>
        <v>-</v>
      </c>
      <c r="D32" s="44" t="str">
        <f>IF(C32="-","-",'Исходные данные'!$F32)</f>
        <v>-</v>
      </c>
      <c r="E32" s="54" t="str">
        <f t="shared" si="0"/>
        <v/>
      </c>
      <c r="F32" s="58" t="str">
        <f t="shared" si="1"/>
        <v/>
      </c>
      <c r="G32" s="54" t="str">
        <f t="shared" si="2"/>
        <v>-</v>
      </c>
      <c r="H32" s="54" t="str">
        <f t="shared" si="3"/>
        <v>-</v>
      </c>
      <c r="I32" s="54" t="str">
        <f t="shared" si="4"/>
        <v/>
      </c>
      <c r="J32" s="59" t="str">
        <f t="shared" si="5"/>
        <v/>
      </c>
      <c r="K32" s="59" t="str">
        <f t="shared" si="6"/>
        <v/>
      </c>
      <c r="L32" s="58">
        <f t="shared" si="7"/>
        <v>0</v>
      </c>
      <c r="M32" s="58">
        <f t="shared" si="8"/>
        <v>0</v>
      </c>
      <c r="N32" s="57">
        <f t="shared" si="9"/>
        <v>0</v>
      </c>
      <c r="O32" s="1" t="str">
        <f>IF(D32&lt;&gt;'[1]Этапы производства'!$D32,'[1]Этапы производства'!$D32-D32,"")</f>
        <v/>
      </c>
    </row>
    <row r="33" spans="1:15">
      <c r="A33" s="12" t="s">
        <v>43</v>
      </c>
      <c r="B33" s="42" t="str">
        <f>IF('Исходные данные'!$D33&gt;0,WORKDAY(B32,'Исходные данные'!$E32,'Исходные данные'!$A$4:$A$22),"-")</f>
        <v>-</v>
      </c>
      <c r="C33" s="48" t="str">
        <f>IF(B33="-","-",WORKDAY(B33,'Исходные данные'!$D33-1,'Исходные данные'!$A$4:$A$22))</f>
        <v>-</v>
      </c>
      <c r="D33" s="44" t="str">
        <f>IF(C33="-","-",'Исходные данные'!$F33)</f>
        <v>-</v>
      </c>
      <c r="E33" s="54" t="str">
        <f t="shared" si="0"/>
        <v/>
      </c>
      <c r="F33" s="58" t="str">
        <f t="shared" si="1"/>
        <v/>
      </c>
      <c r="G33" s="54" t="str">
        <f t="shared" si="2"/>
        <v>-</v>
      </c>
      <c r="H33" s="54" t="str">
        <f t="shared" si="3"/>
        <v>-</v>
      </c>
      <c r="I33" s="54" t="str">
        <f t="shared" si="4"/>
        <v/>
      </c>
      <c r="J33" s="59" t="str">
        <f t="shared" si="5"/>
        <v/>
      </c>
      <c r="K33" s="59" t="str">
        <f t="shared" si="6"/>
        <v/>
      </c>
      <c r="L33" s="58">
        <f t="shared" si="7"/>
        <v>0</v>
      </c>
      <c r="M33" s="58">
        <f t="shared" si="8"/>
        <v>0</v>
      </c>
      <c r="N33" s="57">
        <f t="shared" si="9"/>
        <v>0</v>
      </c>
      <c r="O33" s="1" t="str">
        <f>IF(D33&lt;&gt;'[1]Этапы производства'!$D33,'[1]Этапы производства'!$D33-D33,"")</f>
        <v/>
      </c>
    </row>
    <row r="34" spans="1:15">
      <c r="A34" s="12" t="s">
        <v>44</v>
      </c>
      <c r="B34" s="42" t="str">
        <f>IF('Исходные данные'!$D34&gt;0,WORKDAY(B33,'Исходные данные'!$E33,'Исходные данные'!$A$4:$A$22),"-")</f>
        <v>-</v>
      </c>
      <c r="C34" s="48" t="str">
        <f>IF(B34="-","-",WORKDAY(B34,'Исходные данные'!$D34-1,'Исходные данные'!$A$4:$A$22))</f>
        <v>-</v>
      </c>
      <c r="D34" s="44" t="str">
        <f>IF(C34="-","-",'Исходные данные'!$F34)</f>
        <v>-</v>
      </c>
      <c r="E34" s="54" t="str">
        <f t="shared" si="0"/>
        <v/>
      </c>
      <c r="F34" s="58" t="str">
        <f t="shared" si="1"/>
        <v/>
      </c>
      <c r="G34" s="54" t="str">
        <f t="shared" si="2"/>
        <v>-</v>
      </c>
      <c r="H34" s="54" t="str">
        <f t="shared" si="3"/>
        <v>-</v>
      </c>
      <c r="I34" s="54" t="str">
        <f t="shared" si="4"/>
        <v/>
      </c>
      <c r="J34" s="59" t="str">
        <f t="shared" si="5"/>
        <v/>
      </c>
      <c r="K34" s="59" t="str">
        <f t="shared" si="6"/>
        <v/>
      </c>
      <c r="L34" s="58">
        <f t="shared" si="7"/>
        <v>0</v>
      </c>
      <c r="M34" s="58">
        <f t="shared" si="8"/>
        <v>0</v>
      </c>
      <c r="N34" s="57">
        <f t="shared" si="9"/>
        <v>0</v>
      </c>
      <c r="O34" s="1" t="str">
        <f>IF(D34&lt;&gt;'[1]Этапы производства'!$D34,'[1]Этапы производства'!$D34-D34,"")</f>
        <v/>
      </c>
    </row>
    <row r="35" spans="1:15">
      <c r="A35" s="12" t="s">
        <v>45</v>
      </c>
      <c r="B35" s="42" t="str">
        <f>IF('Исходные данные'!$D35&gt;0,WORKDAY(B34,'Исходные данные'!$E34,'Исходные данные'!$A$4:$A$22),"-")</f>
        <v>-</v>
      </c>
      <c r="C35" s="48" t="str">
        <f>IF(B35="-","-",WORKDAY(B35,'Исходные данные'!$D35-1,'Исходные данные'!$A$4:$A$22))</f>
        <v>-</v>
      </c>
      <c r="D35" s="44" t="str">
        <f>IF(C35="-","-",'Исходные данные'!$F35)</f>
        <v>-</v>
      </c>
      <c r="E35" s="54" t="str">
        <f t="shared" si="0"/>
        <v/>
      </c>
      <c r="F35" s="58" t="str">
        <f t="shared" si="1"/>
        <v/>
      </c>
      <c r="G35" s="54" t="str">
        <f t="shared" si="2"/>
        <v>-</v>
      </c>
      <c r="H35" s="54" t="str">
        <f t="shared" si="3"/>
        <v>-</v>
      </c>
      <c r="I35" s="54" t="str">
        <f t="shared" si="4"/>
        <v/>
      </c>
      <c r="J35" s="59" t="str">
        <f t="shared" si="5"/>
        <v/>
      </c>
      <c r="K35" s="59" t="str">
        <f t="shared" si="6"/>
        <v/>
      </c>
      <c r="L35" s="58">
        <f t="shared" si="7"/>
        <v>0</v>
      </c>
      <c r="M35" s="58">
        <f t="shared" si="8"/>
        <v>0</v>
      </c>
      <c r="N35" s="57">
        <f t="shared" si="9"/>
        <v>0</v>
      </c>
      <c r="O35" s="1" t="str">
        <f>IF(D35&lt;&gt;'[1]Этапы производства'!$D35,'[1]Этапы производства'!$D35-D35,"")</f>
        <v/>
      </c>
    </row>
    <row r="36" spans="1:15">
      <c r="A36" s="12" t="s">
        <v>46</v>
      </c>
      <c r="B36" s="42" t="str">
        <f>IF('Исходные данные'!$D36&gt;0,WORKDAY(B35,'Исходные данные'!$E35,'Исходные данные'!$A$4:$A$22),"-")</f>
        <v>-</v>
      </c>
      <c r="C36" s="48" t="str">
        <f>IF(B36="-","-",WORKDAY(B36,'Исходные данные'!$D36-1,'Исходные данные'!$A$4:$A$22))</f>
        <v>-</v>
      </c>
      <c r="D36" s="44" t="str">
        <f>IF(C36="-","-",'Исходные данные'!$F36)</f>
        <v>-</v>
      </c>
      <c r="E36" s="54" t="str">
        <f t="shared" si="0"/>
        <v/>
      </c>
      <c r="F36" s="58" t="str">
        <f t="shared" si="1"/>
        <v/>
      </c>
      <c r="G36" s="54" t="str">
        <f t="shared" si="2"/>
        <v>-</v>
      </c>
      <c r="H36" s="54" t="str">
        <f t="shared" si="3"/>
        <v>-</v>
      </c>
      <c r="I36" s="54" t="str">
        <f t="shared" si="4"/>
        <v/>
      </c>
      <c r="J36" s="59" t="str">
        <f t="shared" si="5"/>
        <v/>
      </c>
      <c r="K36" s="59" t="str">
        <f t="shared" si="6"/>
        <v/>
      </c>
      <c r="L36" s="58">
        <f t="shared" si="7"/>
        <v>0</v>
      </c>
      <c r="M36" s="58">
        <f t="shared" si="8"/>
        <v>0</v>
      </c>
      <c r="N36" s="57">
        <f t="shared" si="9"/>
        <v>0</v>
      </c>
      <c r="O36" s="1" t="str">
        <f>IF(D36&lt;&gt;'[1]Этапы производства'!$D36,'[1]Этапы производства'!$D36-D36,"")</f>
        <v/>
      </c>
    </row>
    <row r="37" spans="1:15">
      <c r="A37" s="12" t="s">
        <v>47</v>
      </c>
      <c r="B37" s="42" t="str">
        <f>IF('Исходные данные'!$D37&gt;0,WORKDAY(B36,'Исходные данные'!$E36,'Исходные данные'!$A$4:$A$22),"-")</f>
        <v>-</v>
      </c>
      <c r="C37" s="48" t="str">
        <f>IF(B37="-","-",WORKDAY(B37,'Исходные данные'!$D37-1,'Исходные данные'!$A$4:$A$22))</f>
        <v>-</v>
      </c>
      <c r="D37" s="44" t="str">
        <f>IF(C37="-","-",'Исходные данные'!$F37)</f>
        <v>-</v>
      </c>
      <c r="E37" s="54" t="str">
        <f t="shared" si="0"/>
        <v/>
      </c>
      <c r="F37" s="58" t="str">
        <f t="shared" si="1"/>
        <v/>
      </c>
      <c r="G37" s="54" t="str">
        <f t="shared" si="2"/>
        <v>-</v>
      </c>
      <c r="H37" s="54" t="str">
        <f t="shared" si="3"/>
        <v>-</v>
      </c>
      <c r="I37" s="54" t="str">
        <f t="shared" si="4"/>
        <v/>
      </c>
      <c r="J37" s="59" t="str">
        <f t="shared" si="5"/>
        <v/>
      </c>
      <c r="K37" s="59" t="str">
        <f t="shared" si="6"/>
        <v/>
      </c>
      <c r="L37" s="58">
        <f t="shared" si="7"/>
        <v>0</v>
      </c>
      <c r="M37" s="58">
        <f t="shared" si="8"/>
        <v>0</v>
      </c>
      <c r="N37" s="57">
        <f t="shared" si="9"/>
        <v>0</v>
      </c>
      <c r="O37" s="1" t="str">
        <f>IF(D37&lt;&gt;'[1]Этапы производства'!$D37,'[1]Этапы производства'!$D37-D37,"")</f>
        <v/>
      </c>
    </row>
    <row r="38" spans="1:15">
      <c r="A38" s="12" t="s">
        <v>48</v>
      </c>
      <c r="B38" s="42" t="str">
        <f>IF('Исходные данные'!$D38&gt;0,WORKDAY(B37,'Исходные данные'!$E37,'Исходные данные'!$A$4:$A$22),"-")</f>
        <v>-</v>
      </c>
      <c r="C38" s="48" t="str">
        <f>IF(B38="-","-",WORKDAY(B38,'Исходные данные'!$D38-1,'Исходные данные'!$A$4:$A$22))</f>
        <v>-</v>
      </c>
      <c r="D38" s="44" t="str">
        <f>IF(C38="-","-",'Исходные данные'!$F38)</f>
        <v>-</v>
      </c>
      <c r="E38" s="54" t="str">
        <f t="shared" si="0"/>
        <v/>
      </c>
      <c r="F38" s="58" t="str">
        <f t="shared" si="1"/>
        <v/>
      </c>
      <c r="G38" s="54" t="str">
        <f t="shared" si="2"/>
        <v>-</v>
      </c>
      <c r="H38" s="54" t="str">
        <f t="shared" si="3"/>
        <v>-</v>
      </c>
      <c r="I38" s="54" t="str">
        <f t="shared" si="4"/>
        <v/>
      </c>
      <c r="J38" s="59" t="str">
        <f t="shared" si="5"/>
        <v/>
      </c>
      <c r="K38" s="59" t="str">
        <f t="shared" si="6"/>
        <v/>
      </c>
      <c r="L38" s="58">
        <f t="shared" si="7"/>
        <v>0</v>
      </c>
      <c r="M38" s="58">
        <f t="shared" si="8"/>
        <v>0</v>
      </c>
      <c r="N38" s="57">
        <f t="shared" si="9"/>
        <v>0</v>
      </c>
      <c r="O38" s="1" t="str">
        <f>IF(D38&lt;&gt;'[1]Этапы производства'!$D38,'[1]Этапы производства'!$D38-D38,"")</f>
        <v/>
      </c>
    </row>
    <row r="39" spans="1:15">
      <c r="A39" s="12" t="s">
        <v>49</v>
      </c>
      <c r="B39" s="42">
        <f>WORKDAY(B29,5,'Исходные данные'!$A$4:$A$22)</f>
        <v>43165</v>
      </c>
      <c r="C39" s="48">
        <f>IF(B39="-","-",WORKDAY(B39,'Исходные данные'!$D39-1,'Исходные данные'!$A$4:$A$22))</f>
        <v>43174</v>
      </c>
      <c r="D39" s="44">
        <f>IF(C39="-","-",'Исходные данные'!$F39)</f>
        <v>0</v>
      </c>
      <c r="E39" s="54">
        <f t="shared" si="0"/>
        <v>9</v>
      </c>
      <c r="F39" s="58">
        <f t="shared" si="1"/>
        <v>0</v>
      </c>
      <c r="G39" s="54" t="str">
        <f t="shared" si="2"/>
        <v>Март</v>
      </c>
      <c r="H39" s="54" t="str">
        <f t="shared" si="3"/>
        <v>Март</v>
      </c>
      <c r="I39" s="54">
        <f t="shared" si="4"/>
        <v>9</v>
      </c>
      <c r="J39" s="59">
        <f t="shared" si="5"/>
        <v>25</v>
      </c>
      <c r="K39" s="59" t="str">
        <f t="shared" si="6"/>
        <v/>
      </c>
      <c r="L39" s="58">
        <f t="shared" si="7"/>
        <v>0</v>
      </c>
      <c r="M39" s="58">
        <f t="shared" si="8"/>
        <v>0</v>
      </c>
      <c r="N39" s="57">
        <f t="shared" si="9"/>
        <v>0</v>
      </c>
      <c r="O39" s="1" t="str">
        <f>IF(D39&lt;&gt;'[1]Этапы производства'!$D39,'[1]Этапы производства'!$D39-D39,"")</f>
        <v/>
      </c>
    </row>
    <row r="40" spans="1:15">
      <c r="A40" s="12" t="s">
        <v>50</v>
      </c>
      <c r="B40" s="42">
        <f>IF('Исходные данные'!$D40&gt;0,WORKDAY(B39,'Исходные данные'!$E39,'Исходные данные'!$A$4:$A$22),"-")</f>
        <v>43175</v>
      </c>
      <c r="C40" s="48">
        <f>IF(B40="-","-",WORKDAY(B40,'Исходные данные'!$D40-1,'Исходные данные'!$A$4:$A$22))</f>
        <v>43178</v>
      </c>
      <c r="D40" s="44">
        <f>IF(C40="-","-",'Исходные данные'!$F40)</f>
        <v>0</v>
      </c>
      <c r="E40" s="54">
        <f t="shared" si="0"/>
        <v>3</v>
      </c>
      <c r="F40" s="58">
        <f t="shared" si="1"/>
        <v>0</v>
      </c>
      <c r="G40" s="54" t="str">
        <f t="shared" si="2"/>
        <v>Март</v>
      </c>
      <c r="H40" s="54" t="str">
        <f t="shared" si="3"/>
        <v>Март</v>
      </c>
      <c r="I40" s="54">
        <f t="shared" si="4"/>
        <v>3</v>
      </c>
      <c r="J40" s="59">
        <f t="shared" si="5"/>
        <v>15</v>
      </c>
      <c r="K40" s="59" t="str">
        <f t="shared" si="6"/>
        <v/>
      </c>
      <c r="L40" s="58">
        <f t="shared" si="7"/>
        <v>0</v>
      </c>
      <c r="M40" s="58">
        <f t="shared" si="8"/>
        <v>0</v>
      </c>
      <c r="N40" s="57">
        <f t="shared" si="9"/>
        <v>0</v>
      </c>
      <c r="O40" s="1" t="str">
        <f>IF(D40&lt;&gt;'[1]Этапы производства'!$D40,'[1]Этапы производства'!$D40-D40,"")</f>
        <v/>
      </c>
    </row>
    <row r="41" spans="1:15">
      <c r="A41" s="12" t="s">
        <v>51</v>
      </c>
      <c r="B41" s="42">
        <f>IF('Исходные данные'!$D41&gt;0,WORKDAY(B40,'Исходные данные'!$E40,'Исходные данные'!$A$4:$A$22),"-")</f>
        <v>43179</v>
      </c>
      <c r="C41" s="48">
        <f>IF(B41="-","-",WORKDAY(B41,'Исходные данные'!$D41-1,'Исходные данные'!$A$4:$A$22))</f>
        <v>43186</v>
      </c>
      <c r="D41" s="44">
        <f>IF(C41="-","-",'Исходные данные'!$F41)</f>
        <v>0</v>
      </c>
      <c r="E41" s="54">
        <f t="shared" si="0"/>
        <v>7</v>
      </c>
      <c r="F41" s="58">
        <f t="shared" si="1"/>
        <v>0</v>
      </c>
      <c r="G41" s="54" t="str">
        <f t="shared" si="2"/>
        <v>Март</v>
      </c>
      <c r="H41" s="54" t="str">
        <f t="shared" si="3"/>
        <v>Март</v>
      </c>
      <c r="I41" s="54">
        <f t="shared" si="4"/>
        <v>7</v>
      </c>
      <c r="J41" s="59">
        <f t="shared" si="5"/>
        <v>11</v>
      </c>
      <c r="K41" s="59" t="str">
        <f t="shared" si="6"/>
        <v/>
      </c>
      <c r="L41" s="58">
        <f t="shared" si="7"/>
        <v>0</v>
      </c>
      <c r="M41" s="58">
        <f t="shared" si="8"/>
        <v>0</v>
      </c>
      <c r="N41" s="57">
        <f t="shared" si="9"/>
        <v>0</v>
      </c>
      <c r="O41" s="1" t="str">
        <f>IF(D41&lt;&gt;'[1]Этапы производства'!$D41,'[1]Этапы производства'!$D41-D41,"")</f>
        <v/>
      </c>
    </row>
    <row r="42" spans="1:15">
      <c r="A42" s="12" t="s">
        <v>52</v>
      </c>
      <c r="B42" s="42">
        <f>IF('Исходные данные'!$D42&gt;0,WORKDAY(B41,'Исходные данные'!$E41,'Исходные данные'!$A$4:$A$22),"-")</f>
        <v>43187</v>
      </c>
      <c r="C42" s="48">
        <f>IF(B42="-","-",WORKDAY(B42,'Исходные данные'!$D42-1,'Исходные данные'!$A$4:$A$22))</f>
        <v>43187</v>
      </c>
      <c r="D42" s="44">
        <f>IF(C42="-","-",'Исходные данные'!$F42)</f>
        <v>0</v>
      </c>
      <c r="E42" s="54">
        <f t="shared" si="0"/>
        <v>1</v>
      </c>
      <c r="F42" s="58">
        <f t="shared" si="1"/>
        <v>0</v>
      </c>
      <c r="G42" s="54" t="str">
        <f t="shared" si="2"/>
        <v>Март</v>
      </c>
      <c r="H42" s="54" t="str">
        <f t="shared" si="3"/>
        <v>Март</v>
      </c>
      <c r="I42" s="54">
        <f t="shared" si="4"/>
        <v>1</v>
      </c>
      <c r="J42" s="59">
        <f t="shared" si="5"/>
        <v>3</v>
      </c>
      <c r="K42" s="59" t="str">
        <f t="shared" si="6"/>
        <v/>
      </c>
      <c r="L42" s="58">
        <f t="shared" si="7"/>
        <v>0</v>
      </c>
      <c r="M42" s="58">
        <f t="shared" si="8"/>
        <v>0</v>
      </c>
      <c r="N42" s="57">
        <f t="shared" si="9"/>
        <v>0</v>
      </c>
      <c r="O42" s="1" t="str">
        <f>IF(D42&lt;&gt;'[1]Этапы производства'!$D42,'[1]Этапы производства'!$D42-D42,"")</f>
        <v/>
      </c>
    </row>
    <row r="43" spans="1:15">
      <c r="A43" s="12" t="s">
        <v>53</v>
      </c>
      <c r="B43" s="42">
        <f>IF('Исходные данные'!$D43&gt;0,WORKDAY(B42,'Исходные данные'!$E42,'Исходные данные'!$A$4:$A$22),"-")</f>
        <v>43188</v>
      </c>
      <c r="C43" s="48">
        <f>IF(B43="-","-",WORKDAY(B43,'Исходные данные'!$D43-1,'Исходные данные'!$A$4:$A$22))</f>
        <v>43189</v>
      </c>
      <c r="D43" s="44">
        <f>IF(C43="-","-",'Исходные данные'!$F43)</f>
        <v>0</v>
      </c>
      <c r="E43" s="54">
        <f t="shared" si="0"/>
        <v>1</v>
      </c>
      <c r="F43" s="58">
        <f t="shared" si="1"/>
        <v>0</v>
      </c>
      <c r="G43" s="54" t="str">
        <f t="shared" si="2"/>
        <v>Март</v>
      </c>
      <c r="H43" s="54" t="str">
        <f t="shared" si="3"/>
        <v>Март</v>
      </c>
      <c r="I43" s="54">
        <f t="shared" si="4"/>
        <v>1</v>
      </c>
      <c r="J43" s="59">
        <f t="shared" si="5"/>
        <v>2</v>
      </c>
      <c r="K43" s="59" t="str">
        <f t="shared" si="6"/>
        <v/>
      </c>
      <c r="L43" s="58">
        <f t="shared" si="7"/>
        <v>0</v>
      </c>
      <c r="M43" s="58">
        <f t="shared" si="8"/>
        <v>0</v>
      </c>
      <c r="N43" s="57">
        <f t="shared" si="9"/>
        <v>0</v>
      </c>
      <c r="O43" s="1" t="str">
        <f>IF(D43&lt;&gt;'[1]Этапы производства'!$D43,'[1]Этапы производства'!$D43-D43,"")</f>
        <v/>
      </c>
    </row>
    <row r="44" spans="1:15">
      <c r="A44" s="12" t="s">
        <v>54</v>
      </c>
      <c r="B44" s="42">
        <f>IF('Исходные данные'!$D44&gt;0,WORKDAY(B43,'Исходные данные'!$E43,'Исходные данные'!$A$4:$A$22),"-")</f>
        <v>43192</v>
      </c>
      <c r="C44" s="48">
        <f>IF(B44="-","-",WORKDAY(B44,'Исходные данные'!$D44-1,'Исходные данные'!$A$4:$A$22))</f>
        <v>43192</v>
      </c>
      <c r="D44" s="44">
        <f>IF(C44="-","-",'Исходные данные'!$F44)</f>
        <v>0</v>
      </c>
      <c r="E44" s="54">
        <f t="shared" si="0"/>
        <v>1</v>
      </c>
      <c r="F44" s="58">
        <f t="shared" si="1"/>
        <v>0</v>
      </c>
      <c r="G44" s="54" t="str">
        <f t="shared" si="2"/>
        <v>Апрель</v>
      </c>
      <c r="H44" s="54" t="str">
        <f t="shared" si="3"/>
        <v>Апрель</v>
      </c>
      <c r="I44" s="54">
        <f t="shared" si="4"/>
        <v>1</v>
      </c>
      <c r="J44" s="59" t="str">
        <f t="shared" si="5"/>
        <v/>
      </c>
      <c r="K44" s="59" t="str">
        <f t="shared" si="6"/>
        <v/>
      </c>
      <c r="L44" s="58">
        <f t="shared" si="7"/>
        <v>0</v>
      </c>
      <c r="M44" s="58">
        <f t="shared" si="8"/>
        <v>0</v>
      </c>
      <c r="N44" s="57">
        <f t="shared" si="9"/>
        <v>0</v>
      </c>
      <c r="O44" s="1" t="str">
        <f>IF(D44&lt;&gt;'[1]Этапы производства'!$D44,'[1]Этапы производства'!$D44-D44,"")</f>
        <v/>
      </c>
    </row>
    <row r="45" spans="1:15">
      <c r="A45" s="12" t="s">
        <v>55</v>
      </c>
      <c r="B45" s="42">
        <f>IF('Исходные данные'!$D45&gt;0,WORKDAY(B44,'Исходные данные'!$E44,'Исходные данные'!$A$4:$A$22),"-")</f>
        <v>43193</v>
      </c>
      <c r="C45" s="48">
        <f>IF(B45="-","-",WORKDAY(B45,'Исходные данные'!$D45-1,'Исходные данные'!$A$4:$A$22))</f>
        <v>43200</v>
      </c>
      <c r="D45" s="44">
        <f>IF(C45="-","-",'Исходные данные'!$F45)</f>
        <v>0</v>
      </c>
      <c r="E45" s="54">
        <f t="shared" si="0"/>
        <v>7</v>
      </c>
      <c r="F45" s="58">
        <f t="shared" si="1"/>
        <v>0</v>
      </c>
      <c r="G45" s="54" t="str">
        <f t="shared" si="2"/>
        <v>Апрель</v>
      </c>
      <c r="H45" s="54" t="str">
        <f t="shared" si="3"/>
        <v>Апрель</v>
      </c>
      <c r="I45" s="54">
        <f t="shared" si="4"/>
        <v>7</v>
      </c>
      <c r="J45" s="59" t="str">
        <f t="shared" si="5"/>
        <v/>
      </c>
      <c r="K45" s="59" t="str">
        <f t="shared" si="6"/>
        <v/>
      </c>
      <c r="L45" s="58">
        <f t="shared" si="7"/>
        <v>0</v>
      </c>
      <c r="M45" s="58">
        <f t="shared" si="8"/>
        <v>0</v>
      </c>
      <c r="N45" s="57">
        <f t="shared" si="9"/>
        <v>0</v>
      </c>
      <c r="O45" s="1" t="str">
        <f>IF(D45&lt;&gt;'[1]Этапы производства'!$D45,'[1]Этапы производства'!$D45-D45,"")</f>
        <v/>
      </c>
    </row>
    <row r="46" spans="1:15">
      <c r="A46" s="12" t="s">
        <v>56</v>
      </c>
      <c r="B46" s="42" t="str">
        <f>IF('Исходные данные'!$D46&gt;0,WORKDAY(B45,'Исходные данные'!$E45,'Исходные данные'!$A$4:$A$22),"-")</f>
        <v>-</v>
      </c>
      <c r="C46" s="48" t="str">
        <f>IF(B46="-","-",WORKDAY(B46,'Исходные данные'!$D46-1,'Исходные данные'!$A$4:$A$22))</f>
        <v>-</v>
      </c>
      <c r="D46" s="44" t="str">
        <f>IF(C46="-","-",'Исходные данные'!$F46)</f>
        <v>-</v>
      </c>
      <c r="E46" s="54" t="str">
        <f t="shared" si="0"/>
        <v/>
      </c>
      <c r="F46" s="58" t="str">
        <f t="shared" si="1"/>
        <v/>
      </c>
      <c r="G46" s="54" t="str">
        <f t="shared" si="2"/>
        <v>-</v>
      </c>
      <c r="H46" s="54" t="str">
        <f t="shared" si="3"/>
        <v>-</v>
      </c>
      <c r="I46" s="54" t="str">
        <f t="shared" si="4"/>
        <v/>
      </c>
      <c r="J46" s="59" t="str">
        <f t="shared" si="5"/>
        <v/>
      </c>
      <c r="K46" s="59" t="str">
        <f t="shared" si="6"/>
        <v/>
      </c>
      <c r="L46" s="58">
        <f t="shared" si="7"/>
        <v>0</v>
      </c>
      <c r="M46" s="58">
        <f t="shared" si="8"/>
        <v>0</v>
      </c>
      <c r="N46" s="57">
        <f t="shared" si="9"/>
        <v>0</v>
      </c>
      <c r="O46" s="1" t="str">
        <f>IF(D46&lt;&gt;'[1]Этапы производства'!$D46,'[1]Этапы производства'!$D46-D46,"")</f>
        <v/>
      </c>
    </row>
    <row r="47" spans="1:15">
      <c r="A47" s="12" t="s">
        <v>57</v>
      </c>
      <c r="B47" s="42">
        <f>WORKDAY(B45,6,'Исходные данные'!$A$4:$A$22)</f>
        <v>43201</v>
      </c>
      <c r="C47" s="48">
        <f>IF(B47="-","-",WORKDAY(B47,'Исходные данные'!$D47-1,'Исходные данные'!$A$4:$A$22))</f>
        <v>43202</v>
      </c>
      <c r="D47" s="44">
        <f>IF(C47="-","-",'Исходные данные'!$F47)</f>
        <v>0</v>
      </c>
      <c r="E47" s="54">
        <f t="shared" si="0"/>
        <v>1</v>
      </c>
      <c r="F47" s="58">
        <f t="shared" si="1"/>
        <v>0</v>
      </c>
      <c r="G47" s="54" t="str">
        <f t="shared" si="2"/>
        <v>Апрель</v>
      </c>
      <c r="H47" s="54" t="str">
        <f t="shared" si="3"/>
        <v>Апрель</v>
      </c>
      <c r="I47" s="54">
        <f t="shared" si="4"/>
        <v>1</v>
      </c>
      <c r="J47" s="59" t="str">
        <f t="shared" si="5"/>
        <v/>
      </c>
      <c r="K47" s="59" t="str">
        <f t="shared" si="6"/>
        <v/>
      </c>
      <c r="L47" s="58">
        <f t="shared" si="7"/>
        <v>0</v>
      </c>
      <c r="M47" s="58">
        <f t="shared" si="8"/>
        <v>0</v>
      </c>
      <c r="N47" s="57">
        <f t="shared" si="9"/>
        <v>0</v>
      </c>
      <c r="O47" s="1" t="str">
        <f>IF(D47&lt;&gt;'[1]Этапы производства'!$D47,'[1]Этапы производства'!$D47-D47,"")</f>
        <v/>
      </c>
    </row>
    <row r="48" spans="1:15">
      <c r="A48" s="12" t="s">
        <v>58</v>
      </c>
      <c r="B48" s="42">
        <f>IF('Исходные данные'!$D48&gt;0,WORKDAY(B47,'Исходные данные'!$E47,'Исходные данные'!$A$4:$A$22),"-")</f>
        <v>43203</v>
      </c>
      <c r="C48" s="48">
        <f>IF(B48="-","-",WORKDAY(B48,'Исходные данные'!$D48-1,'Исходные данные'!$A$4:$A$22))</f>
        <v>43203</v>
      </c>
      <c r="D48" s="44">
        <f>IF(C48="-","-",'Исходные данные'!$F48)</f>
        <v>0</v>
      </c>
      <c r="E48" s="54">
        <f t="shared" si="0"/>
        <v>1</v>
      </c>
      <c r="F48" s="58">
        <f t="shared" si="1"/>
        <v>0</v>
      </c>
      <c r="G48" s="54" t="str">
        <f t="shared" si="2"/>
        <v>Апрель</v>
      </c>
      <c r="H48" s="54" t="str">
        <f t="shared" si="3"/>
        <v>Апрель</v>
      </c>
      <c r="I48" s="54">
        <f t="shared" si="4"/>
        <v>1</v>
      </c>
      <c r="J48" s="59" t="str">
        <f t="shared" si="5"/>
        <v/>
      </c>
      <c r="K48" s="59" t="str">
        <f t="shared" si="6"/>
        <v/>
      </c>
      <c r="L48" s="58">
        <f t="shared" si="7"/>
        <v>0</v>
      </c>
      <c r="M48" s="58">
        <f t="shared" si="8"/>
        <v>0</v>
      </c>
      <c r="N48" s="57">
        <f t="shared" si="9"/>
        <v>0</v>
      </c>
      <c r="O48" s="1" t="str">
        <f>IF(D48&lt;&gt;'[1]Этапы производства'!$D48,'[1]Этапы производства'!$D48-D48,"")</f>
        <v/>
      </c>
    </row>
    <row r="49" spans="1:15">
      <c r="A49" s="12" t="s">
        <v>59</v>
      </c>
      <c r="B49" s="42" t="str">
        <f>IF('Исходные данные'!$D49&gt;0,WORKDAY(B48,'Исходные данные'!$E48,'Исходные данные'!$A$4:$A$22),"-")</f>
        <v>-</v>
      </c>
      <c r="C49" s="48" t="str">
        <f>IF(B49="-","-",WORKDAY(B49,'Исходные данные'!$D49-1,'Исходные данные'!$A$4:$A$22))</f>
        <v>-</v>
      </c>
      <c r="D49" s="44" t="str">
        <f>IF(C49="-","-",'Исходные данные'!$F49)</f>
        <v>-</v>
      </c>
      <c r="E49" s="54" t="str">
        <f t="shared" si="0"/>
        <v/>
      </c>
      <c r="F49" s="58" t="str">
        <f t="shared" si="1"/>
        <v/>
      </c>
      <c r="G49" s="54" t="str">
        <f t="shared" si="2"/>
        <v>-</v>
      </c>
      <c r="H49" s="54" t="str">
        <f t="shared" si="3"/>
        <v>-</v>
      </c>
      <c r="I49" s="54" t="str">
        <f t="shared" si="4"/>
        <v/>
      </c>
      <c r="J49" s="59" t="str">
        <f t="shared" si="5"/>
        <v/>
      </c>
      <c r="K49" s="59" t="str">
        <f t="shared" si="6"/>
        <v/>
      </c>
      <c r="L49" s="58">
        <f t="shared" si="7"/>
        <v>0</v>
      </c>
      <c r="M49" s="58">
        <f t="shared" si="8"/>
        <v>0</v>
      </c>
      <c r="N49" s="57">
        <f t="shared" si="9"/>
        <v>0</v>
      </c>
      <c r="O49" s="1" t="str">
        <f>IF(D49&lt;&gt;'[1]Этапы производства'!$D49,'[1]Этапы производства'!$D49-D49,"")</f>
        <v/>
      </c>
    </row>
    <row r="50" spans="1:15">
      <c r="A50" s="12" t="s">
        <v>60</v>
      </c>
      <c r="B50" s="42" t="str">
        <f>IF('Исходные данные'!$D50&gt;0,WORKDAY(B49,'Исходные данные'!$E49,'Исходные данные'!$A$4:$A$22),"-")</f>
        <v>-</v>
      </c>
      <c r="C50" s="48" t="str">
        <f>IF(B50="-","-",WORKDAY(B50,'Исходные данные'!$D50-1,'Исходные данные'!$A$4:$A$22))</f>
        <v>-</v>
      </c>
      <c r="D50" s="44" t="str">
        <f>IF(C50="-","-",'Исходные данные'!$F50)</f>
        <v>-</v>
      </c>
      <c r="E50" s="54" t="str">
        <f t="shared" si="0"/>
        <v/>
      </c>
      <c r="F50" s="58" t="str">
        <f t="shared" si="1"/>
        <v/>
      </c>
      <c r="G50" s="54" t="str">
        <f t="shared" si="2"/>
        <v>-</v>
      </c>
      <c r="H50" s="54" t="str">
        <f t="shared" si="3"/>
        <v>-</v>
      </c>
      <c r="I50" s="54" t="str">
        <f t="shared" si="4"/>
        <v/>
      </c>
      <c r="J50" s="59" t="str">
        <f t="shared" si="5"/>
        <v/>
      </c>
      <c r="K50" s="59" t="str">
        <f t="shared" si="6"/>
        <v/>
      </c>
      <c r="L50" s="58">
        <f t="shared" si="7"/>
        <v>0</v>
      </c>
      <c r="M50" s="58">
        <f t="shared" si="8"/>
        <v>0</v>
      </c>
      <c r="N50" s="57">
        <f t="shared" si="9"/>
        <v>0</v>
      </c>
      <c r="O50" s="1" t="str">
        <f>IF(D50&lt;&gt;'[1]Этапы производства'!$D50,'[1]Этапы производства'!$D50-D50,"")</f>
        <v/>
      </c>
    </row>
    <row r="51" spans="1:15">
      <c r="A51" s="12" t="s">
        <v>61</v>
      </c>
      <c r="B51" s="42">
        <f>WORKDAY(B48,1,'Исходные данные'!$A$4:$A$22)</f>
        <v>43206</v>
      </c>
      <c r="C51" s="48">
        <f>IF(B51="-","-",WORKDAY(B51,'Исходные данные'!$D51-1,'Исходные данные'!$A$4:$A$22))</f>
        <v>43210</v>
      </c>
      <c r="D51" s="44">
        <f>IF(C51="-","-",'Исходные данные'!$F51)</f>
        <v>0</v>
      </c>
      <c r="E51" s="54">
        <f t="shared" si="0"/>
        <v>4</v>
      </c>
      <c r="F51" s="58">
        <f t="shared" si="1"/>
        <v>0</v>
      </c>
      <c r="G51" s="54" t="str">
        <f t="shared" si="2"/>
        <v>Апрель</v>
      </c>
      <c r="H51" s="54" t="str">
        <f t="shared" si="3"/>
        <v>Апрель</v>
      </c>
      <c r="I51" s="54">
        <f t="shared" si="4"/>
        <v>4</v>
      </c>
      <c r="J51" s="59" t="str">
        <f t="shared" si="5"/>
        <v/>
      </c>
      <c r="K51" s="59" t="str">
        <f t="shared" si="6"/>
        <v/>
      </c>
      <c r="L51" s="58">
        <f t="shared" si="7"/>
        <v>0</v>
      </c>
      <c r="M51" s="58">
        <f t="shared" si="8"/>
        <v>0</v>
      </c>
      <c r="N51" s="57">
        <f t="shared" si="9"/>
        <v>0</v>
      </c>
      <c r="O51" s="1" t="str">
        <f>IF(D51&lt;&gt;'[1]Этапы производства'!$D51,'[1]Этапы производства'!$D51-D51,"")</f>
        <v/>
      </c>
    </row>
    <row r="52" spans="1:15">
      <c r="A52" s="12" t="s">
        <v>62</v>
      </c>
      <c r="B52" s="42" t="str">
        <f>IF('Исходные данные'!$D52&gt;0,WORKDAY(B51,'Исходные данные'!$E51,'Исходные данные'!$A$4:$A$22),"-")</f>
        <v>-</v>
      </c>
      <c r="C52" s="48" t="str">
        <f>IF(B52="-","-",WORKDAY(B52,'Исходные данные'!$D52-1,'Исходные данные'!$A$4:$A$22))</f>
        <v>-</v>
      </c>
      <c r="D52" s="44" t="str">
        <f>IF(C52="-","-",'Исходные данные'!$F52)</f>
        <v>-</v>
      </c>
      <c r="E52" s="54" t="str">
        <f t="shared" si="0"/>
        <v/>
      </c>
      <c r="F52" s="58" t="str">
        <f t="shared" si="1"/>
        <v/>
      </c>
      <c r="G52" s="54" t="str">
        <f t="shared" si="2"/>
        <v>-</v>
      </c>
      <c r="H52" s="54" t="str">
        <f t="shared" si="3"/>
        <v>-</v>
      </c>
      <c r="I52" s="54" t="str">
        <f t="shared" si="4"/>
        <v/>
      </c>
      <c r="J52" s="59" t="str">
        <f t="shared" si="5"/>
        <v/>
      </c>
      <c r="K52" s="59" t="str">
        <f t="shared" si="6"/>
        <v/>
      </c>
      <c r="L52" s="58">
        <f t="shared" si="7"/>
        <v>0</v>
      </c>
      <c r="M52" s="58">
        <f t="shared" si="8"/>
        <v>0</v>
      </c>
      <c r="N52" s="57">
        <f t="shared" si="9"/>
        <v>0</v>
      </c>
      <c r="O52" s="1" t="str">
        <f>IF(D52&lt;&gt;'[1]Этапы производства'!$D52,'[1]Этапы производства'!$D52-D52,"")</f>
        <v/>
      </c>
    </row>
    <row r="53" spans="1:15">
      <c r="A53" s="12" t="s">
        <v>63</v>
      </c>
      <c r="B53" s="42">
        <f>WORKDAY(B51,5,'Исходные данные'!$A$4:$A$22)</f>
        <v>43213</v>
      </c>
      <c r="C53" s="48">
        <f>IF(B53="-","-",WORKDAY(B53,'Исходные данные'!$D53-1,'Исходные данные'!$A$4:$A$22))</f>
        <v>43214</v>
      </c>
      <c r="D53" s="44">
        <f>IF(C53="-","-",'Исходные данные'!$F53)</f>
        <v>0</v>
      </c>
      <c r="E53" s="54">
        <f t="shared" si="0"/>
        <v>1</v>
      </c>
      <c r="F53" s="58">
        <f t="shared" si="1"/>
        <v>0</v>
      </c>
      <c r="G53" s="54" t="str">
        <f t="shared" si="2"/>
        <v>Апрель</v>
      </c>
      <c r="H53" s="54" t="str">
        <f t="shared" si="3"/>
        <v>Апрель</v>
      </c>
      <c r="I53" s="54">
        <f t="shared" si="4"/>
        <v>1</v>
      </c>
      <c r="J53" s="59" t="str">
        <f t="shared" si="5"/>
        <v/>
      </c>
      <c r="K53" s="59" t="str">
        <f t="shared" si="6"/>
        <v/>
      </c>
      <c r="L53" s="58">
        <f t="shared" si="7"/>
        <v>0</v>
      </c>
      <c r="M53" s="58">
        <f t="shared" si="8"/>
        <v>0</v>
      </c>
      <c r="N53" s="57">
        <f t="shared" si="9"/>
        <v>0</v>
      </c>
      <c r="O53" s="1" t="str">
        <f>IF(D53&lt;&gt;'[1]Этапы производства'!$D53,'[1]Этапы производства'!$D53-D53,"")</f>
        <v/>
      </c>
    </row>
    <row r="54" spans="1:15">
      <c r="A54" s="12" t="s">
        <v>64</v>
      </c>
      <c r="B54" s="42">
        <f>IF('Исходные данные'!$D54&gt;0,WORKDAY(B53,'Исходные данные'!$E53,'Исходные данные'!$A$4:$A$22),"-")</f>
        <v>43215</v>
      </c>
      <c r="C54" s="48">
        <f>IF(B54="-","-",WORKDAY(B54,'Исходные данные'!$D54-1,'Исходные данные'!$A$4:$A$22))</f>
        <v>43215</v>
      </c>
      <c r="D54" s="44">
        <f>IF(C54="-","-",'Исходные данные'!$F54)</f>
        <v>0</v>
      </c>
      <c r="E54" s="54">
        <f t="shared" si="0"/>
        <v>1</v>
      </c>
      <c r="F54" s="58">
        <f t="shared" si="1"/>
        <v>0</v>
      </c>
      <c r="G54" s="54" t="str">
        <f t="shared" si="2"/>
        <v>Апрель</v>
      </c>
      <c r="H54" s="54" t="str">
        <f t="shared" si="3"/>
        <v>Апрель</v>
      </c>
      <c r="I54" s="54">
        <f t="shared" si="4"/>
        <v>1</v>
      </c>
      <c r="J54" s="59" t="str">
        <f t="shared" si="5"/>
        <v/>
      </c>
      <c r="K54" s="59" t="str">
        <f t="shared" si="6"/>
        <v/>
      </c>
      <c r="L54" s="58">
        <f t="shared" si="7"/>
        <v>0</v>
      </c>
      <c r="M54" s="58">
        <f t="shared" si="8"/>
        <v>0</v>
      </c>
      <c r="N54" s="57">
        <f t="shared" si="9"/>
        <v>0</v>
      </c>
      <c r="O54" s="1" t="str">
        <f>IF(D54&lt;&gt;'[1]Этапы производства'!$D54,'[1]Этапы производства'!$D54-D54,"")</f>
        <v/>
      </c>
    </row>
    <row r="55" spans="1:15">
      <c r="A55" s="12" t="s">
        <v>65</v>
      </c>
      <c r="B55" s="42">
        <f>IF('Исходные данные'!$D55&gt;0,WORKDAY(B54,'Исходные данные'!$E54,'Исходные данные'!$A$4:$A$22),"-")</f>
        <v>43216</v>
      </c>
      <c r="C55" s="48">
        <f>IF(B55="-","-",WORKDAY(B55,'Исходные данные'!$D55-1,'Исходные данные'!$A$4:$A$22))</f>
        <v>43215</v>
      </c>
      <c r="D55" s="44">
        <f>IF(C55="-","-",'Исходные данные'!$F55)</f>
        <v>0</v>
      </c>
      <c r="E55" s="54">
        <f t="shared" si="0"/>
        <v>-1</v>
      </c>
      <c r="F55" s="58">
        <f t="shared" si="1"/>
        <v>0</v>
      </c>
      <c r="G55" s="54" t="str">
        <f t="shared" si="2"/>
        <v>Апрель</v>
      </c>
      <c r="H55" s="54" t="str">
        <f t="shared" si="3"/>
        <v>Апрель</v>
      </c>
      <c r="I55" s="54">
        <f t="shared" si="4"/>
        <v>-1</v>
      </c>
      <c r="J55" s="59" t="str">
        <f t="shared" si="5"/>
        <v/>
      </c>
      <c r="K55" s="59" t="str">
        <f t="shared" si="6"/>
        <v/>
      </c>
      <c r="L55" s="58">
        <f t="shared" si="7"/>
        <v>0</v>
      </c>
      <c r="M55" s="58">
        <f t="shared" si="8"/>
        <v>0</v>
      </c>
      <c r="N55" s="57">
        <f t="shared" si="9"/>
        <v>0</v>
      </c>
      <c r="O55" s="1" t="str">
        <f>IF(D55&lt;&gt;'[1]Этапы производства'!$D55,'[1]Этапы производства'!$D55-D55,"")</f>
        <v/>
      </c>
    </row>
    <row r="56" spans="1:15">
      <c r="A56" s="12" t="s">
        <v>66</v>
      </c>
      <c r="B56" s="42">
        <f>IF('Исходные данные'!$D56&gt;0,WORKDAY(B55,'Исходные данные'!$E55,'Исходные данные'!$A$4:$A$22),"-")</f>
        <v>43216</v>
      </c>
      <c r="C56" s="48">
        <f>IF(B56="-","-",WORKDAY(B56,'Исходные данные'!$D56-1,'Исходные данные'!$A$4:$A$22))</f>
        <v>43215</v>
      </c>
      <c r="D56" s="44">
        <f>IF(C56="-","-",'Исходные данные'!$F56)</f>
        <v>0</v>
      </c>
      <c r="E56" s="54">
        <f t="shared" si="0"/>
        <v>-1</v>
      </c>
      <c r="F56" s="58">
        <f t="shared" si="1"/>
        <v>0</v>
      </c>
      <c r="G56" s="54" t="str">
        <f t="shared" si="2"/>
        <v>Апрель</v>
      </c>
      <c r="H56" s="54" t="str">
        <f t="shared" si="3"/>
        <v>Апрель</v>
      </c>
      <c r="I56" s="54">
        <f t="shared" si="4"/>
        <v>-1</v>
      </c>
      <c r="J56" s="59" t="str">
        <f t="shared" si="5"/>
        <v/>
      </c>
      <c r="K56" s="59" t="str">
        <f t="shared" si="6"/>
        <v/>
      </c>
      <c r="L56" s="58">
        <f t="shared" si="7"/>
        <v>0</v>
      </c>
      <c r="M56" s="58">
        <f t="shared" si="8"/>
        <v>0</v>
      </c>
      <c r="N56" s="57">
        <f t="shared" si="9"/>
        <v>0</v>
      </c>
      <c r="O56" s="1" t="str">
        <f>IF(D56&lt;&gt;'[1]Этапы производства'!$D56,'[1]Этапы производства'!$D56-D56,"")</f>
        <v/>
      </c>
    </row>
    <row r="57" spans="1:15">
      <c r="A57" s="12" t="s">
        <v>67</v>
      </c>
      <c r="B57" s="42">
        <f>IF('Исходные данные'!$D57&gt;0,WORKDAY(B56,'Исходные данные'!$E56,'Исходные данные'!$A$4:$A$22),"-")</f>
        <v>43216</v>
      </c>
      <c r="C57" s="48">
        <f>IF(B57="-","-",WORKDAY(B57,'Исходные данные'!$D57-1,'Исходные данные'!$A$4:$A$22))</f>
        <v>43216</v>
      </c>
      <c r="D57" s="44">
        <f>IF(C57="-","-",'Исходные данные'!$F57)</f>
        <v>0</v>
      </c>
      <c r="E57" s="54">
        <f t="shared" si="0"/>
        <v>1</v>
      </c>
      <c r="F57" s="58">
        <f t="shared" si="1"/>
        <v>0</v>
      </c>
      <c r="G57" s="54" t="str">
        <f t="shared" si="2"/>
        <v>Апрель</v>
      </c>
      <c r="H57" s="54" t="str">
        <f t="shared" si="3"/>
        <v>Апрель</v>
      </c>
      <c r="I57" s="54">
        <f t="shared" si="4"/>
        <v>1</v>
      </c>
      <c r="J57" s="59" t="str">
        <f t="shared" si="5"/>
        <v/>
      </c>
      <c r="K57" s="59" t="str">
        <f t="shared" si="6"/>
        <v/>
      </c>
      <c r="L57" s="58">
        <f t="shared" si="7"/>
        <v>0</v>
      </c>
      <c r="M57" s="58">
        <f t="shared" si="8"/>
        <v>0</v>
      </c>
      <c r="N57" s="57">
        <f t="shared" si="9"/>
        <v>0</v>
      </c>
      <c r="O57" s="1" t="str">
        <f>IF(D57&lt;&gt;'[1]Этапы производства'!$D57,'[1]Этапы производства'!$D57-D57,"")</f>
        <v/>
      </c>
    </row>
    <row r="58" spans="1:15">
      <c r="A58" s="12" t="s">
        <v>68</v>
      </c>
      <c r="B58" s="42">
        <f>IF('Исходные данные'!$D58&gt;0,WORKDAY(B57,'Исходные данные'!$E57,'Исходные данные'!$A$4:$A$22),"-")</f>
        <v>43217</v>
      </c>
      <c r="C58" s="48">
        <f>IF(B58="-","-",WORKDAY(B58,'Исходные данные'!$D58-1,'Исходные данные'!$A$4:$A$22))</f>
        <v>43223</v>
      </c>
      <c r="D58" s="44">
        <f>IF(C58="-","-",'Исходные данные'!$F58)</f>
        <v>425</v>
      </c>
      <c r="E58" s="54">
        <f t="shared" si="0"/>
        <v>6</v>
      </c>
      <c r="F58" s="58">
        <f t="shared" si="1"/>
        <v>70.833333333333329</v>
      </c>
      <c r="G58" s="54" t="str">
        <f t="shared" si="2"/>
        <v>Апрель</v>
      </c>
      <c r="H58" s="54" t="str">
        <f t="shared" si="3"/>
        <v>Май</v>
      </c>
      <c r="I58" s="54" t="e">
        <f t="shared" si="4"/>
        <v>#N/A</v>
      </c>
      <c r="J58" s="59" t="str">
        <f t="shared" si="5"/>
        <v/>
      </c>
      <c r="K58" s="59">
        <f t="shared" si="6"/>
        <v>3</v>
      </c>
      <c r="L58" s="58">
        <f t="shared" si="7"/>
        <v>0</v>
      </c>
      <c r="M58" s="58">
        <f t="shared" si="8"/>
        <v>212.5</v>
      </c>
      <c r="N58" s="57">
        <f t="shared" si="9"/>
        <v>212.5</v>
      </c>
      <c r="O58" s="1" t="str">
        <f>IF(D58&lt;&gt;'[1]Этапы производства'!$D58,'[1]Этапы производства'!$D58-D58,"")</f>
        <v/>
      </c>
    </row>
    <row r="59" spans="1:15">
      <c r="A59" s="12" t="s">
        <v>69</v>
      </c>
      <c r="B59" s="42">
        <f>IF('Исходные данные'!$D59&gt;0,WORKDAY(B58,'Исходные данные'!$E58,'Исходные данные'!$A$4:$A$22),"-")</f>
        <v>43224</v>
      </c>
      <c r="C59" s="48">
        <f>IF(B59="-","-",WORKDAY(B59,'Исходные данные'!$D59-1,'Исходные данные'!$A$4:$A$22))</f>
        <v>43224</v>
      </c>
      <c r="D59" s="44">
        <f>IF(C59="-","-",'Исходные данные'!$F59)</f>
        <v>0</v>
      </c>
      <c r="E59" s="54">
        <f t="shared" si="0"/>
        <v>1</v>
      </c>
      <c r="F59" s="58">
        <f t="shared" si="1"/>
        <v>0</v>
      </c>
      <c r="G59" s="54" t="str">
        <f t="shared" si="2"/>
        <v>Май</v>
      </c>
      <c r="H59" s="54" t="str">
        <f t="shared" si="3"/>
        <v>Май</v>
      </c>
      <c r="I59" s="54">
        <f t="shared" si="4"/>
        <v>1</v>
      </c>
      <c r="J59" s="59" t="str">
        <f t="shared" si="5"/>
        <v/>
      </c>
      <c r="K59" s="59" t="str">
        <f t="shared" si="6"/>
        <v/>
      </c>
      <c r="L59" s="58">
        <f t="shared" si="7"/>
        <v>0</v>
      </c>
      <c r="M59" s="58">
        <f t="shared" si="8"/>
        <v>0</v>
      </c>
      <c r="N59" s="57">
        <f t="shared" si="9"/>
        <v>0</v>
      </c>
      <c r="O59" s="1" t="str">
        <f>IF(D59&lt;&gt;'[1]Этапы производства'!$D59,'[1]Этапы производства'!$D59-D59,"")</f>
        <v/>
      </c>
    </row>
    <row r="60" spans="1:15">
      <c r="A60" s="12" t="s">
        <v>70</v>
      </c>
      <c r="B60" s="42">
        <f>IF('Исходные данные'!$D60&gt;0,WORKDAY(B59,'Исходные данные'!$E59,'Исходные данные'!$A$4:$A$22),"-")</f>
        <v>43227</v>
      </c>
      <c r="C60" s="48">
        <f>IF(B60="-","-",WORKDAY(B60,'Исходные данные'!$D60-1,'Исходные данные'!$A$4:$A$22))</f>
        <v>43230</v>
      </c>
      <c r="D60" s="44">
        <f>IF(C60="-","-",'Исходные данные'!$F60)</f>
        <v>0</v>
      </c>
      <c r="E60" s="54">
        <f t="shared" si="0"/>
        <v>3</v>
      </c>
      <c r="F60" s="58">
        <f t="shared" si="1"/>
        <v>0</v>
      </c>
      <c r="G60" s="54" t="str">
        <f t="shared" si="2"/>
        <v>Май</v>
      </c>
      <c r="H60" s="54" t="str">
        <f t="shared" si="3"/>
        <v>Май</v>
      </c>
      <c r="I60" s="54">
        <f t="shared" si="4"/>
        <v>3</v>
      </c>
      <c r="J60" s="59" t="str">
        <f t="shared" si="5"/>
        <v/>
      </c>
      <c r="K60" s="59" t="str">
        <f t="shared" si="6"/>
        <v/>
      </c>
      <c r="L60" s="58">
        <f t="shared" si="7"/>
        <v>0</v>
      </c>
      <c r="M60" s="58">
        <f t="shared" si="8"/>
        <v>0</v>
      </c>
      <c r="N60" s="57">
        <f t="shared" si="9"/>
        <v>0</v>
      </c>
      <c r="O60" s="1" t="str">
        <f>IF(D60&lt;&gt;'[1]Этапы производства'!$D60,'[1]Этапы производства'!$D60-D60,"")</f>
        <v/>
      </c>
    </row>
    <row r="61" spans="1:15" ht="13.5" thickBot="1">
      <c r="A61" s="13" t="s">
        <v>71</v>
      </c>
      <c r="B61" s="49">
        <f>IF('Исходные данные'!$D61&gt;0,WORKDAY(B60,'Исходные данные'!$E60,'Исходные данные'!$A$4:$A$22),"-")</f>
        <v>43231</v>
      </c>
      <c r="C61" s="50">
        <f>IF(B61="-","-",WORKDAY(B61,'Исходные данные'!$D61-1,'Исходные данные'!$A$4:$A$22))</f>
        <v>43231</v>
      </c>
      <c r="D61" s="45">
        <f>IF(C61="-","-",'Исходные данные'!$F61)</f>
        <v>0</v>
      </c>
      <c r="E61" s="54">
        <f t="shared" si="0"/>
        <v>1</v>
      </c>
      <c r="F61" s="58">
        <f t="shared" si="1"/>
        <v>0</v>
      </c>
      <c r="G61" s="54" t="str">
        <f t="shared" si="2"/>
        <v>Май</v>
      </c>
      <c r="H61" s="54" t="str">
        <f t="shared" si="3"/>
        <v>Май</v>
      </c>
      <c r="I61" s="54">
        <f t="shared" si="4"/>
        <v>1</v>
      </c>
      <c r="J61" s="59" t="str">
        <f t="shared" si="5"/>
        <v/>
      </c>
      <c r="K61" s="59" t="str">
        <f t="shared" si="6"/>
        <v/>
      </c>
      <c r="L61" s="58">
        <f t="shared" si="7"/>
        <v>0</v>
      </c>
      <c r="M61" s="58">
        <f t="shared" si="8"/>
        <v>0</v>
      </c>
      <c r="N61" s="57">
        <f t="shared" si="9"/>
        <v>0</v>
      </c>
      <c r="O61" s="1" t="str">
        <f>IF(D61&lt;&gt;'[1]Этапы производства'!$D61,'[1]Этапы производства'!$D61-D61,"")</f>
        <v/>
      </c>
    </row>
    <row r="62" spans="1:15" ht="13.5" thickTop="1"/>
    <row r="69" spans="2:4">
      <c r="B69" s="47"/>
      <c r="C69" s="47"/>
      <c r="D69" s="47"/>
    </row>
  </sheetData>
  <mergeCells count="4">
    <mergeCell ref="A2:A3"/>
    <mergeCell ref="B3:D3"/>
    <mergeCell ref="B2:D2"/>
    <mergeCell ref="T2:W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Исходные данные</vt:lpstr>
      <vt:lpstr>Этапы производства</vt:lpstr>
      <vt:lpstr>Лист3</vt:lpstr>
      <vt:lpstr>Лист1</vt:lpstr>
      <vt:lpstr>Лист4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Агамирзян</dc:creator>
  <cp:lastModifiedBy>Игорь</cp:lastModifiedBy>
  <cp:lastPrinted>2017-09-06T06:50:14Z</cp:lastPrinted>
  <dcterms:created xsi:type="dcterms:W3CDTF">2016-01-28T06:52:22Z</dcterms:created>
  <dcterms:modified xsi:type="dcterms:W3CDTF">2017-09-07T08:21:12Z</dcterms:modified>
</cp:coreProperties>
</file>