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360" yWindow="90" windowWidth="20055" windowHeight="9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H8" i="1" l="1"/>
  <c r="L9" i="1"/>
  <c r="G8" i="1"/>
  <c r="L11" i="1"/>
  <c r="G7" i="1"/>
  <c r="L10" i="1"/>
  <c r="E16" i="1"/>
  <c r="E15" i="1"/>
  <c r="K11" i="1"/>
  <c r="K10" i="1"/>
  <c r="K4" i="1"/>
  <c r="L4" i="1" s="1"/>
  <c r="M4" i="1" s="1"/>
  <c r="N4" i="1" s="1"/>
  <c r="O4" i="1" s="1"/>
  <c r="P4" i="1" s="1"/>
  <c r="Q4" i="1" s="1"/>
  <c r="R4" i="1" s="1"/>
  <c r="S4" i="1" s="1"/>
  <c r="T4" i="1" s="1"/>
  <c r="U4" i="1" s="1"/>
  <c r="J5" i="1"/>
  <c r="J3" i="1"/>
  <c r="K3" i="1" s="1"/>
  <c r="E69" i="1"/>
  <c r="E68" i="1"/>
  <c r="G65" i="1"/>
  <c r="F65" i="1"/>
  <c r="E65" i="1" s="1"/>
  <c r="G63" i="1"/>
  <c r="H63" i="1" s="1"/>
  <c r="I63" i="1" s="1"/>
  <c r="J63" i="1" s="1"/>
  <c r="K63" i="1" s="1"/>
  <c r="L63" i="1" s="1"/>
  <c r="M63" i="1" s="1"/>
  <c r="G62" i="1"/>
  <c r="H62" i="1" s="1"/>
  <c r="G61" i="1"/>
  <c r="H61" i="1" s="1"/>
  <c r="I61" i="1" s="1"/>
  <c r="J61" i="1" s="1"/>
  <c r="K61" i="1" s="1"/>
  <c r="L61" i="1" s="1"/>
  <c r="M61" i="1" s="1"/>
  <c r="A61" i="1"/>
  <c r="B61" i="1" s="1"/>
  <c r="C61" i="1" s="1"/>
  <c r="D61" i="1" s="1"/>
  <c r="E61" i="1" s="1"/>
  <c r="F61" i="1" s="1"/>
  <c r="G60" i="1"/>
  <c r="H60" i="1" s="1"/>
  <c r="I60" i="1" s="1"/>
  <c r="J60" i="1" s="1"/>
  <c r="K60" i="1" s="1"/>
  <c r="L60" i="1" s="1"/>
  <c r="M60" i="1" s="1"/>
  <c r="E50" i="1"/>
  <c r="E51" i="1" s="1"/>
  <c r="E53" i="1" s="1"/>
  <c r="E55" i="1" s="1"/>
  <c r="E45" i="1"/>
  <c r="E52" i="1" s="1"/>
  <c r="E54" i="1" s="1"/>
  <c r="F44" i="1"/>
  <c r="E44" i="1"/>
  <c r="E25" i="1"/>
  <c r="E24" i="1"/>
  <c r="H9" i="1" l="1"/>
  <c r="K5" i="1"/>
  <c r="L3" i="1"/>
  <c r="M3" i="1" s="1"/>
  <c r="N3" i="1" s="1"/>
  <c r="O3" i="1" s="1"/>
  <c r="P3" i="1" s="1"/>
  <c r="Q3" i="1" s="1"/>
  <c r="R3" i="1" s="1"/>
  <c r="S3" i="1" s="1"/>
  <c r="T3" i="1" s="1"/>
  <c r="U3" i="1" s="1"/>
  <c r="K6" i="1"/>
  <c r="L6" i="1" s="1"/>
  <c r="M6" i="1" s="1"/>
  <c r="N6" i="1" s="1"/>
  <c r="O6" i="1" s="1"/>
  <c r="P6" i="1" s="1"/>
  <c r="Q6" i="1" s="1"/>
  <c r="R6" i="1" s="1"/>
  <c r="S6" i="1" s="1"/>
  <c r="T6" i="1" s="1"/>
  <c r="U6" i="1" s="1"/>
  <c r="E46" i="1"/>
  <c r="E48" i="1" s="1"/>
  <c r="E70" i="1"/>
  <c r="E67" i="1"/>
  <c r="M57" i="1"/>
  <c r="M58" i="1" s="1"/>
  <c r="E66" i="1" s="1"/>
  <c r="I62" i="1"/>
  <c r="J62" i="1" s="1"/>
  <c r="K62" i="1" s="1"/>
  <c r="L62" i="1" s="1"/>
  <c r="M62" i="1" s="1"/>
  <c r="H58" i="1"/>
  <c r="L58" i="1"/>
  <c r="J58" i="1"/>
  <c r="I58" i="1"/>
  <c r="K58" i="1"/>
  <c r="G14" i="1"/>
  <c r="F14" i="1"/>
  <c r="I13" i="1"/>
  <c r="H13" i="1"/>
  <c r="G13" i="1"/>
  <c r="F13" i="1"/>
  <c r="E47" i="1" l="1"/>
  <c r="E49" i="1" s="1"/>
  <c r="E14" i="1"/>
  <c r="E26" i="1" s="1"/>
  <c r="L5" i="1"/>
  <c r="M5" i="1" s="1"/>
  <c r="N5" i="1" s="1"/>
  <c r="O5" i="1" s="1"/>
  <c r="P5" i="1" s="1"/>
  <c r="Q5" i="1" s="1"/>
  <c r="R5" i="1" s="1"/>
  <c r="S5" i="1" s="1"/>
  <c r="T5" i="1" s="1"/>
  <c r="U5" i="1" s="1"/>
  <c r="E13" i="1"/>
  <c r="E23" i="1" s="1"/>
  <c r="E19" i="1"/>
  <c r="E20" i="1" s="1"/>
  <c r="E28" i="1"/>
  <c r="E27" i="1"/>
  <c r="E17" i="1"/>
  <c r="E18" i="1" l="1"/>
  <c r="E21" i="1" l="1"/>
  <c r="E22" i="1" l="1"/>
</calcChain>
</file>

<file path=xl/sharedStrings.xml><?xml version="1.0" encoding="utf-8"?>
<sst xmlns="http://schemas.openxmlformats.org/spreadsheetml/2006/main" count="59" uniqueCount="54">
  <si>
    <t>Величина</t>
  </si>
  <si>
    <r>
      <t>U</t>
    </r>
    <r>
      <rPr>
        <i/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, В</t>
    </r>
  </si>
  <si>
    <r>
      <t>I</t>
    </r>
    <r>
      <rPr>
        <i/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, А</t>
    </r>
  </si>
  <si>
    <r>
      <t>n</t>
    </r>
    <r>
      <rPr>
        <i/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, об/мин</t>
    </r>
  </si>
  <si>
    <r>
      <t>М</t>
    </r>
    <r>
      <rPr>
        <i/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, Н·м</t>
    </r>
  </si>
  <si>
    <r>
      <t>R</t>
    </r>
    <r>
      <rPr>
        <sz val="10"/>
        <color theme="1"/>
        <rFont val="Times New Roman"/>
        <family val="1"/>
        <charset val="204"/>
      </rPr>
      <t>, Ом</t>
    </r>
  </si>
  <si>
    <r>
      <t>α</t>
    </r>
    <r>
      <rPr>
        <i/>
        <vertAlign val="subscript"/>
        <sz val="10"/>
        <color theme="1"/>
        <rFont val="Times New Roman"/>
        <family val="1"/>
        <charset val="204"/>
      </rPr>
      <t>1</t>
    </r>
  </si>
  <si>
    <r>
      <t>β</t>
    </r>
    <r>
      <rPr>
        <i/>
        <vertAlign val="subscript"/>
        <sz val="10"/>
        <color theme="1"/>
        <rFont val="Times New Roman"/>
        <family val="1"/>
        <charset val="204"/>
      </rPr>
      <t>1</t>
    </r>
  </si>
  <si>
    <t>Значение</t>
  </si>
  <si>
    <r>
      <t>С</t>
    </r>
    <r>
      <rPr>
        <vertAlign val="subscript"/>
        <sz val="14"/>
        <color theme="1"/>
        <rFont val="Times New Roman"/>
        <family val="1"/>
        <charset val="204"/>
      </rPr>
      <t>Е</t>
    </r>
    <r>
      <rPr>
        <sz val="14"/>
        <color theme="1"/>
        <rFont val="Times New Roman"/>
        <family val="1"/>
        <charset val="204"/>
      </rPr>
      <t>Ф</t>
    </r>
    <r>
      <rPr>
        <vertAlign val="subscript"/>
        <sz val="14"/>
        <color theme="1"/>
        <rFont val="Times New Roman"/>
        <family val="1"/>
        <charset val="204"/>
      </rPr>
      <t>Н</t>
    </r>
  </si>
  <si>
    <r>
      <t>С</t>
    </r>
    <r>
      <rPr>
        <vertAlign val="subscript"/>
        <sz val="14"/>
        <color theme="1"/>
        <rFont val="Times New Roman"/>
        <family val="1"/>
        <charset val="204"/>
      </rPr>
      <t>М</t>
    </r>
    <r>
      <rPr>
        <sz val="14"/>
        <color theme="1"/>
        <rFont val="Times New Roman"/>
        <family val="1"/>
        <charset val="204"/>
      </rPr>
      <t>Ф</t>
    </r>
    <r>
      <rPr>
        <vertAlign val="subscript"/>
        <sz val="14"/>
        <color theme="1"/>
        <rFont val="Times New Roman"/>
        <family val="1"/>
        <charset val="204"/>
      </rPr>
      <t>Н</t>
    </r>
  </si>
  <si>
    <t>n01</t>
  </si>
  <si>
    <t>n1</t>
  </si>
  <si>
    <t>n02</t>
  </si>
  <si>
    <t>n2</t>
  </si>
  <si>
    <t>n03</t>
  </si>
  <si>
    <t>n3</t>
  </si>
  <si>
    <t>дел n1</t>
  </si>
  <si>
    <t>дел n2</t>
  </si>
  <si>
    <t>Rд</t>
  </si>
  <si>
    <t>Iп</t>
  </si>
  <si>
    <t>Uт</t>
  </si>
  <si>
    <t>n0</t>
  </si>
  <si>
    <t>nн</t>
  </si>
  <si>
    <r>
      <t>S</t>
    </r>
    <r>
      <rPr>
        <i/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, МВА</t>
    </r>
  </si>
  <si>
    <r>
      <t>U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i/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, кВ</t>
    </r>
  </si>
  <si>
    <r>
      <t>U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i/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, кВ</t>
    </r>
  </si>
  <si>
    <r>
      <t>u</t>
    </r>
    <r>
      <rPr>
        <i/>
        <vertAlign val="subscript"/>
        <sz val="10"/>
        <color theme="1"/>
        <rFont val="Times New Roman"/>
        <family val="1"/>
        <charset val="204"/>
      </rPr>
      <t>К</t>
    </r>
    <r>
      <rPr>
        <sz val="10"/>
        <color theme="1"/>
        <rFont val="Times New Roman"/>
        <family val="1"/>
        <charset val="204"/>
      </rPr>
      <t>, %</t>
    </r>
  </si>
  <si>
    <r>
      <t>i</t>
    </r>
    <r>
      <rPr>
        <vertAlign val="sub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, %</t>
    </r>
  </si>
  <si>
    <r>
      <t>Р</t>
    </r>
    <r>
      <rPr>
        <i/>
        <vertAlign val="subscript"/>
        <sz val="10"/>
        <color theme="1"/>
        <rFont val="Times New Roman"/>
        <family val="1"/>
        <charset val="204"/>
      </rPr>
      <t>Х</t>
    </r>
    <r>
      <rPr>
        <sz val="10"/>
        <color theme="1"/>
        <rFont val="Times New Roman"/>
        <family val="1"/>
        <charset val="204"/>
      </rPr>
      <t>, кВт</t>
    </r>
  </si>
  <si>
    <r>
      <t>Р</t>
    </r>
    <r>
      <rPr>
        <i/>
        <vertAlign val="subscript"/>
        <sz val="10"/>
        <color theme="1"/>
        <rFont val="Times New Roman"/>
        <family val="1"/>
        <charset val="204"/>
      </rPr>
      <t>КН</t>
    </r>
    <r>
      <rPr>
        <sz val="10"/>
        <color theme="1"/>
        <rFont val="Times New Roman"/>
        <family val="1"/>
        <charset val="204"/>
      </rPr>
      <t>, кВт</t>
    </r>
  </si>
  <si>
    <t>Схема и группа соединения</t>
  </si>
  <si>
    <t>Y/Y-12</t>
  </si>
  <si>
    <r>
      <t>φ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</t>
    </r>
  </si>
  <si>
    <t>U1</t>
  </si>
  <si>
    <t>I1</t>
  </si>
  <si>
    <t>I0</t>
  </si>
  <si>
    <r>
      <t>z</t>
    </r>
    <r>
      <rPr>
        <vertAlign val="subscript"/>
        <sz val="14"/>
        <color theme="1"/>
        <rFont val="Times New Roman"/>
        <family val="1"/>
        <charset val="204"/>
      </rPr>
      <t>m</t>
    </r>
  </si>
  <si>
    <r>
      <t>r</t>
    </r>
    <r>
      <rPr>
        <vertAlign val="subscript"/>
        <sz val="14"/>
        <color theme="1"/>
        <rFont val="Times New Roman"/>
        <family val="1"/>
        <charset val="204"/>
      </rPr>
      <t>m</t>
    </r>
  </si>
  <si>
    <t>хm</t>
  </si>
  <si>
    <t>Uк</t>
  </si>
  <si>
    <r>
      <t>z</t>
    </r>
    <r>
      <rPr>
        <vertAlign val="subscript"/>
        <sz val="14"/>
        <color theme="1"/>
        <rFont val="Times New Roman"/>
        <family val="1"/>
        <charset val="204"/>
      </rPr>
      <t>К</t>
    </r>
  </si>
  <si>
    <r>
      <t>r</t>
    </r>
    <r>
      <rPr>
        <vertAlign val="subscript"/>
        <sz val="14"/>
        <color theme="1"/>
        <rFont val="Times New Roman"/>
        <family val="1"/>
        <charset val="204"/>
      </rPr>
      <t>К</t>
    </r>
  </si>
  <si>
    <r>
      <t>r</t>
    </r>
    <r>
      <rPr>
        <vertAlign val="subscript"/>
        <sz val="14"/>
        <color theme="1"/>
        <rFont val="Times New Roman"/>
        <family val="1"/>
        <charset val="204"/>
      </rPr>
      <t>1</t>
    </r>
  </si>
  <si>
    <r>
      <t>х</t>
    </r>
    <r>
      <rPr>
        <vertAlign val="subscript"/>
        <sz val="14"/>
        <color theme="1"/>
        <rFont val="Times New Roman"/>
        <family val="1"/>
        <charset val="204"/>
      </rPr>
      <t>1</t>
    </r>
  </si>
  <si>
    <t>хк</t>
  </si>
  <si>
    <t>h</t>
  </si>
  <si>
    <r>
      <t>k</t>
    </r>
    <r>
      <rPr>
        <vertAlign val="subscript"/>
        <sz val="14"/>
        <color theme="1"/>
        <rFont val="Times New Roman"/>
        <family val="1"/>
        <charset val="204"/>
      </rPr>
      <t>НГ</t>
    </r>
  </si>
  <si>
    <t>hmax</t>
  </si>
  <si>
    <t>Pа</t>
  </si>
  <si>
    <t>uка</t>
  </si>
  <si>
    <t>uкр</t>
  </si>
  <si>
    <t>дел U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</si>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</sst>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b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Symbol"/>
      <family val="1"/>
      <charset val="2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2" borderId="0" xfId="0" applyFill="1"/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3" borderId="0" xfId="0" applyFill="1"/>
    <xf numFmtId="0" fontId="1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Лист1!$H$7:$H$9</c:f>
              <c:numCache>
                <c:formatCode>General</c:formatCode>
                <c:ptCount val="3"/>
                <c:pt idx="0">
                  <c:v>0</c:v>
                </c:pt>
                <c:pt idx="1">
                  <c:v>0.67</c:v>
                </c:pt>
                <c:pt idx="2">
                  <c:v>7.3575840768702836</c:v>
                </c:pt>
              </c:numCache>
            </c:numRef>
          </c:xVal>
          <c:yVal>
            <c:numRef>
              <c:f>Лист1!$G$7:$G$9</c:f>
              <c:numCache>
                <c:formatCode>#,##0</c:formatCode>
                <c:ptCount val="3"/>
                <c:pt idx="0">
                  <c:v>2420.4084439249123</c:v>
                </c:pt>
                <c:pt idx="1">
                  <c:v>2200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599232"/>
        <c:axId val="-69598688"/>
      </c:scatterChart>
      <c:valAx>
        <c:axId val="-6959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9598688"/>
        <c:crosses val="autoZero"/>
        <c:crossBetween val="midCat"/>
      </c:valAx>
      <c:valAx>
        <c:axId val="-695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6959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0</xdr:rowOff>
    </xdr:from>
    <xdr:to>
      <xdr:col>19</xdr:col>
      <xdr:colOff>304800</xdr:colOff>
      <xdr:row>25</xdr:row>
      <xdr:rowOff>133350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72;&#1075;_M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B1" t="str">
            <v>х</v>
          </cell>
        </row>
        <row r="2">
          <cell r="A2">
            <v>2420</v>
          </cell>
          <cell r="B2">
            <v>0</v>
          </cell>
        </row>
        <row r="3">
          <cell r="A3">
            <v>2200</v>
          </cell>
          <cell r="B3">
            <v>0.67</v>
          </cell>
        </row>
        <row r="4">
          <cell r="A4">
            <v>0</v>
          </cell>
          <cell r="B4">
            <v>7.37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U70"/>
  <sheetViews>
    <sheetView tabSelected="1" workbookViewId="0">
      <selection activeCell="I18" sqref="I18"/>
    </sheetView>
  </sheetViews>
  <sheetFormatPr defaultRowHeight="15" x14ac:dyDescent="0.25"/>
  <cols>
    <col min="2" max="2" width="15.28515625" customWidth="1"/>
    <col min="3" max="3" width="10.7109375" customWidth="1"/>
  </cols>
  <sheetData>
    <row r="3" spans="2:21" x14ac:dyDescent="0.25">
      <c r="B3" s="14" t="s">
        <v>0</v>
      </c>
      <c r="C3" s="15" t="s">
        <v>8</v>
      </c>
      <c r="J3">
        <f>C8</f>
        <v>0.67</v>
      </c>
      <c r="K3">
        <f>J3</f>
        <v>0.67</v>
      </c>
      <c r="L3">
        <f t="shared" ref="L3:U4" si="0">K3</f>
        <v>0.67</v>
      </c>
      <c r="M3">
        <f t="shared" si="0"/>
        <v>0.67</v>
      </c>
      <c r="N3">
        <f t="shared" si="0"/>
        <v>0.67</v>
      </c>
      <c r="O3">
        <f t="shared" si="0"/>
        <v>0.67</v>
      </c>
      <c r="P3">
        <f t="shared" si="0"/>
        <v>0.67</v>
      </c>
      <c r="Q3">
        <f t="shared" si="0"/>
        <v>0.67</v>
      </c>
      <c r="R3">
        <f t="shared" si="0"/>
        <v>0.67</v>
      </c>
      <c r="S3">
        <f t="shared" si="0"/>
        <v>0.67</v>
      </c>
      <c r="T3">
        <f t="shared" si="0"/>
        <v>0.67</v>
      </c>
      <c r="U3">
        <f t="shared" si="0"/>
        <v>0.67</v>
      </c>
    </row>
    <row r="4" spans="2:21" x14ac:dyDescent="0.25">
      <c r="B4" s="14"/>
      <c r="C4" s="16"/>
      <c r="J4" s="12">
        <v>500</v>
      </c>
      <c r="K4">
        <f>J4</f>
        <v>500</v>
      </c>
      <c r="L4">
        <f t="shared" si="0"/>
        <v>500</v>
      </c>
      <c r="M4">
        <f t="shared" si="0"/>
        <v>500</v>
      </c>
      <c r="N4">
        <f t="shared" si="0"/>
        <v>500</v>
      </c>
      <c r="O4">
        <f t="shared" si="0"/>
        <v>500</v>
      </c>
      <c r="P4">
        <f t="shared" si="0"/>
        <v>500</v>
      </c>
      <c r="Q4">
        <f t="shared" si="0"/>
        <v>500</v>
      </c>
      <c r="R4">
        <f t="shared" si="0"/>
        <v>500</v>
      </c>
      <c r="S4">
        <f t="shared" si="0"/>
        <v>500</v>
      </c>
      <c r="T4">
        <f t="shared" si="0"/>
        <v>500</v>
      </c>
      <c r="U4">
        <f t="shared" si="0"/>
        <v>500</v>
      </c>
    </row>
    <row r="5" spans="2:21" x14ac:dyDescent="0.25">
      <c r="B5" s="2" t="s">
        <v>1</v>
      </c>
      <c r="C5" s="1">
        <v>24</v>
      </c>
      <c r="J5">
        <f>C8/10</f>
        <v>6.7000000000000004E-2</v>
      </c>
      <c r="K5">
        <f>J5+K3/10</f>
        <v>0.13400000000000001</v>
      </c>
      <c r="L5">
        <f t="shared" ref="L5:U5" si="1">K5+L3/10</f>
        <v>0.20100000000000001</v>
      </c>
      <c r="M5">
        <f t="shared" si="1"/>
        <v>0.26800000000000002</v>
      </c>
      <c r="N5">
        <f t="shared" si="1"/>
        <v>0.33500000000000002</v>
      </c>
      <c r="O5">
        <f t="shared" si="1"/>
        <v>0.40200000000000002</v>
      </c>
      <c r="P5">
        <f t="shared" si="1"/>
        <v>0.46900000000000003</v>
      </c>
      <c r="Q5">
        <f t="shared" si="1"/>
        <v>0.53600000000000003</v>
      </c>
      <c r="R5">
        <f t="shared" si="1"/>
        <v>0.60299999999999998</v>
      </c>
      <c r="S5">
        <f t="shared" si="1"/>
        <v>0.66999999999999993</v>
      </c>
      <c r="T5">
        <f t="shared" si="1"/>
        <v>0.73699999999999988</v>
      </c>
      <c r="U5">
        <f t="shared" si="1"/>
        <v>0.80399999999999983</v>
      </c>
    </row>
    <row r="6" spans="2:21" x14ac:dyDescent="0.25">
      <c r="B6" s="2" t="s">
        <v>2</v>
      </c>
      <c r="C6" s="1">
        <v>7.05</v>
      </c>
      <c r="J6">
        <v>0</v>
      </c>
      <c r="K6">
        <f>J6+K4</f>
        <v>500</v>
      </c>
      <c r="L6">
        <f t="shared" ref="L6:U6" si="2">K6+L4</f>
        <v>1000</v>
      </c>
      <c r="M6">
        <f t="shared" si="2"/>
        <v>1500</v>
      </c>
      <c r="N6">
        <f t="shared" si="2"/>
        <v>2000</v>
      </c>
      <c r="O6">
        <f t="shared" si="2"/>
        <v>2500</v>
      </c>
      <c r="P6">
        <f t="shared" si="2"/>
        <v>3000</v>
      </c>
      <c r="Q6">
        <f t="shared" si="2"/>
        <v>3500</v>
      </c>
      <c r="R6">
        <f t="shared" si="2"/>
        <v>4000</v>
      </c>
      <c r="S6">
        <f t="shared" si="2"/>
        <v>4500</v>
      </c>
      <c r="T6">
        <f t="shared" si="2"/>
        <v>5000</v>
      </c>
      <c r="U6">
        <f t="shared" si="2"/>
        <v>5500</v>
      </c>
    </row>
    <row r="7" spans="2:21" x14ac:dyDescent="0.25">
      <c r="B7" s="2" t="s">
        <v>3</v>
      </c>
      <c r="C7" s="1">
        <v>2200</v>
      </c>
      <c r="G7" s="18">
        <f>E15</f>
        <v>2420.4084439249123</v>
      </c>
      <c r="H7">
        <v>0</v>
      </c>
    </row>
    <row r="8" spans="2:21" x14ac:dyDescent="0.25">
      <c r="B8" s="2" t="s">
        <v>4</v>
      </c>
      <c r="C8" s="1">
        <v>0.67</v>
      </c>
      <c r="G8" s="18">
        <f>E16</f>
        <v>2200</v>
      </c>
      <c r="H8">
        <f>C8</f>
        <v>0.67</v>
      </c>
      <c r="K8" s="13" t="s">
        <v>53</v>
      </c>
      <c r="L8" s="13">
        <v>0</v>
      </c>
    </row>
    <row r="9" spans="2:21" x14ac:dyDescent="0.25">
      <c r="B9" s="2" t="s">
        <v>5</v>
      </c>
      <c r="C9" s="1">
        <v>0.31</v>
      </c>
      <c r="G9" s="18">
        <v>0</v>
      </c>
      <c r="H9">
        <f>-G7*H8/(G8-G7)</f>
        <v>7.3575840768702836</v>
      </c>
      <c r="K9" s="13" t="s">
        <v>53</v>
      </c>
      <c r="L9" s="13">
        <f>C8</f>
        <v>0.67</v>
      </c>
    </row>
    <row r="10" spans="2:21" x14ac:dyDescent="0.25">
      <c r="B10" s="2" t="s">
        <v>6</v>
      </c>
      <c r="C10" s="1">
        <v>0.7</v>
      </c>
      <c r="K10" s="13" t="str">
        <f>D15</f>
        <v>n01</v>
      </c>
      <c r="L10" s="13">
        <f>E15</f>
        <v>2420.4084439249123</v>
      </c>
    </row>
    <row r="11" spans="2:21" x14ac:dyDescent="0.25">
      <c r="B11" s="2" t="s">
        <v>7</v>
      </c>
      <c r="C11" s="1">
        <v>0.6</v>
      </c>
      <c r="K11" s="13" t="str">
        <f>D16</f>
        <v>n1</v>
      </c>
      <c r="L11" s="13">
        <f>E16</f>
        <v>2200</v>
      </c>
    </row>
    <row r="13" spans="2:21" ht="20.25" x14ac:dyDescent="0.35">
      <c r="D13" s="3" t="s">
        <v>9</v>
      </c>
      <c r="E13">
        <f>(F13-G13*H13)/I13</f>
        <v>9.9156818181818183E-3</v>
      </c>
      <c r="F13">
        <f>C5</f>
        <v>24</v>
      </c>
      <c r="G13">
        <f>C6</f>
        <v>7.05</v>
      </c>
      <c r="H13">
        <f>C9</f>
        <v>0.31</v>
      </c>
      <c r="I13">
        <f>C7</f>
        <v>2200</v>
      </c>
    </row>
    <row r="14" spans="2:21" ht="20.25" x14ac:dyDescent="0.35">
      <c r="D14" s="3" t="s">
        <v>10</v>
      </c>
      <c r="E14">
        <f>F14/G14</f>
        <v>9.5035460992907814E-2</v>
      </c>
      <c r="F14">
        <f>C8</f>
        <v>0.67</v>
      </c>
      <c r="G14">
        <f>C6</f>
        <v>7.05</v>
      </c>
    </row>
    <row r="15" spans="2:21" x14ac:dyDescent="0.25">
      <c r="D15" s="13" t="s">
        <v>11</v>
      </c>
      <c r="E15" s="13">
        <f>C5/E13</f>
        <v>2420.4084439249123</v>
      </c>
    </row>
    <row r="16" spans="2:21" x14ac:dyDescent="0.25">
      <c r="D16" s="13" t="s">
        <v>12</v>
      </c>
      <c r="E16" s="13">
        <f>E15-C8*C9/E13/E14</f>
        <v>2200</v>
      </c>
    </row>
    <row r="17" spans="1:11" x14ac:dyDescent="0.25">
      <c r="D17" t="s">
        <v>13</v>
      </c>
      <c r="E17">
        <f>C10*C5/E13</f>
        <v>1694.2859107474383</v>
      </c>
    </row>
    <row r="18" spans="1:11" x14ac:dyDescent="0.25">
      <c r="D18" t="s">
        <v>14</v>
      </c>
      <c r="E18">
        <f>C10*C5/E13-C8*C9/E13/E14</f>
        <v>1473.877466822526</v>
      </c>
    </row>
    <row r="19" spans="1:11" x14ac:dyDescent="0.25">
      <c r="D19" t="s">
        <v>15</v>
      </c>
      <c r="E19">
        <f>C5/C10/E13</f>
        <v>3457.7263484641603</v>
      </c>
    </row>
    <row r="20" spans="1:11" x14ac:dyDescent="0.25">
      <c r="D20" t="s">
        <v>16</v>
      </c>
      <c r="E20">
        <f>E19-C8*C9/C10^2/E13/E14</f>
        <v>3007.9131975969922</v>
      </c>
    </row>
    <row r="21" spans="1:11" x14ac:dyDescent="0.25">
      <c r="D21" t="s">
        <v>17</v>
      </c>
      <c r="E21">
        <f>E16-E18</f>
        <v>726.122533177474</v>
      </c>
    </row>
    <row r="22" spans="1:11" x14ac:dyDescent="0.25">
      <c r="D22" t="s">
        <v>18</v>
      </c>
      <c r="E22">
        <f>E16-E20</f>
        <v>-807.91319759699218</v>
      </c>
    </row>
    <row r="23" spans="1:11" x14ac:dyDescent="0.25">
      <c r="D23" t="s">
        <v>19</v>
      </c>
      <c r="E23">
        <f>(C5*E14-0.5*C7*E13*E14)/C8-C9</f>
        <v>1.5471276595744681</v>
      </c>
    </row>
    <row r="24" spans="1:11" x14ac:dyDescent="0.25">
      <c r="D24" t="s">
        <v>20</v>
      </c>
      <c r="E24">
        <f>C5/C9</f>
        <v>77.41935483870968</v>
      </c>
    </row>
    <row r="25" spans="1:11" x14ac:dyDescent="0.25">
      <c r="D25" t="s">
        <v>19</v>
      </c>
      <c r="E25">
        <f>C5/1.3/C6-C9</f>
        <v>2.3086579378068737</v>
      </c>
    </row>
    <row r="26" spans="1:11" x14ac:dyDescent="0.25">
      <c r="D26" t="s">
        <v>21</v>
      </c>
      <c r="E26">
        <f>0.7*C8*(C9+E25)/E14</f>
        <v>12.92307692307692</v>
      </c>
    </row>
    <row r="27" spans="1:11" x14ac:dyDescent="0.25">
      <c r="D27" t="s">
        <v>22</v>
      </c>
      <c r="E27">
        <f>C8*C9/E13/E14</f>
        <v>220.40844392491232</v>
      </c>
    </row>
    <row r="28" spans="1:11" x14ac:dyDescent="0.25">
      <c r="D28" t="s">
        <v>23</v>
      </c>
      <c r="E28">
        <f>C5/E13-C8*C9/E13/E14</f>
        <v>2200</v>
      </c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2" spans="1:11" x14ac:dyDescent="0.25">
      <c r="B32" s="14" t="s">
        <v>0</v>
      </c>
      <c r="C32" s="17" t="s">
        <v>8</v>
      </c>
    </row>
    <row r="33" spans="2:6" x14ac:dyDescent="0.25">
      <c r="B33" s="14"/>
      <c r="C33" s="17"/>
    </row>
    <row r="34" spans="2:6" x14ac:dyDescent="0.25">
      <c r="B34" s="2" t="s">
        <v>24</v>
      </c>
      <c r="C34" s="11">
        <v>400</v>
      </c>
    </row>
    <row r="35" spans="2:6" x14ac:dyDescent="0.25">
      <c r="B35" s="2" t="s">
        <v>25</v>
      </c>
      <c r="C35" s="11">
        <v>525</v>
      </c>
    </row>
    <row r="36" spans="2:6" x14ac:dyDescent="0.25">
      <c r="B36" s="2" t="s">
        <v>26</v>
      </c>
      <c r="C36" s="11">
        <v>20</v>
      </c>
    </row>
    <row r="37" spans="2:6" x14ac:dyDescent="0.25">
      <c r="B37" s="2" t="s">
        <v>27</v>
      </c>
      <c r="C37" s="11">
        <v>13</v>
      </c>
    </row>
    <row r="38" spans="2:6" x14ac:dyDescent="0.25">
      <c r="B38" s="2" t="s">
        <v>28</v>
      </c>
      <c r="C38" s="11">
        <v>0.4</v>
      </c>
    </row>
    <row r="39" spans="2:6" x14ac:dyDescent="0.25">
      <c r="B39" s="2" t="s">
        <v>29</v>
      </c>
      <c r="C39" s="11">
        <v>385</v>
      </c>
    </row>
    <row r="40" spans="2:6" x14ac:dyDescent="0.25">
      <c r="B40" s="2" t="s">
        <v>30</v>
      </c>
      <c r="C40" s="11">
        <v>800</v>
      </c>
    </row>
    <row r="41" spans="2:6" ht="25.5" x14ac:dyDescent="0.25">
      <c r="B41" s="1" t="s">
        <v>31</v>
      </c>
      <c r="C41" s="1" t="s">
        <v>32</v>
      </c>
    </row>
    <row r="42" spans="2:6" x14ac:dyDescent="0.25">
      <c r="B42" s="5" t="s">
        <v>33</v>
      </c>
      <c r="C42" s="6">
        <v>50</v>
      </c>
    </row>
    <row r="44" spans="2:6" x14ac:dyDescent="0.25">
      <c r="D44" t="s">
        <v>34</v>
      </c>
      <c r="E44">
        <f>C35/1.732</f>
        <v>303.11778290993072</v>
      </c>
      <c r="F44">
        <f>C35</f>
        <v>525</v>
      </c>
    </row>
    <row r="45" spans="2:6" x14ac:dyDescent="0.25">
      <c r="D45" t="s">
        <v>35</v>
      </c>
      <c r="E45">
        <f>C34/3/C35*1000</f>
        <v>253.968253968254</v>
      </c>
    </row>
    <row r="46" spans="2:6" x14ac:dyDescent="0.25">
      <c r="D46" t="s">
        <v>36</v>
      </c>
      <c r="E46">
        <f>C38/100*E45</f>
        <v>1.015873015873016</v>
      </c>
    </row>
    <row r="47" spans="2:6" ht="20.25" x14ac:dyDescent="0.35">
      <c r="D47" s="3" t="s">
        <v>37</v>
      </c>
      <c r="E47">
        <f>E44/E46</f>
        <v>298.38156755196303</v>
      </c>
    </row>
    <row r="48" spans="2:6" ht="20.25" x14ac:dyDescent="0.35">
      <c r="D48" s="3" t="s">
        <v>38</v>
      </c>
      <c r="E48">
        <f>C39/3/E46^2</f>
        <v>124.35424804687497</v>
      </c>
    </row>
    <row r="49" spans="1:13" ht="20.25" x14ac:dyDescent="0.35">
      <c r="D49" s="7" t="s">
        <v>39</v>
      </c>
      <c r="E49">
        <f>(E47^2-E48^2)^0.5</f>
        <v>271.23344345316815</v>
      </c>
    </row>
    <row r="50" spans="1:13" x14ac:dyDescent="0.25">
      <c r="D50" t="s">
        <v>40</v>
      </c>
      <c r="E50">
        <f>C37/100*E44</f>
        <v>39.405311778290994</v>
      </c>
    </row>
    <row r="51" spans="1:13" ht="20.25" x14ac:dyDescent="0.35">
      <c r="D51" s="3" t="s">
        <v>41</v>
      </c>
      <c r="E51">
        <f>E50/E45*1000</f>
        <v>155.15841512702079</v>
      </c>
    </row>
    <row r="52" spans="1:13" ht="20.25" x14ac:dyDescent="0.35">
      <c r="D52" s="3" t="s">
        <v>42</v>
      </c>
      <c r="E52">
        <f>C40/3/E45^2*1000</f>
        <v>4.1343749999999995</v>
      </c>
    </row>
    <row r="53" spans="1:13" ht="20.25" x14ac:dyDescent="0.35">
      <c r="D53" s="7" t="s">
        <v>45</v>
      </c>
      <c r="E53">
        <f>(E51^2-E52^2)^0.5</f>
        <v>155.10332274999234</v>
      </c>
    </row>
    <row r="54" spans="1:13" ht="20.25" x14ac:dyDescent="0.35">
      <c r="D54" s="3" t="s">
        <v>43</v>
      </c>
      <c r="E54">
        <f>E52/2</f>
        <v>2.0671874999999997</v>
      </c>
    </row>
    <row r="55" spans="1:13" ht="20.25" x14ac:dyDescent="0.35">
      <c r="D55" s="3" t="s">
        <v>44</v>
      </c>
      <c r="E55">
        <f>E53/2</f>
        <v>77.551661374996172</v>
      </c>
    </row>
    <row r="57" spans="1:13" ht="20.25" x14ac:dyDescent="0.25">
      <c r="G57" s="8" t="s">
        <v>47</v>
      </c>
      <c r="H57" s="9">
        <v>0.25</v>
      </c>
      <c r="I57" s="9">
        <v>0.5</v>
      </c>
      <c r="J57" s="9">
        <v>0.75</v>
      </c>
      <c r="K57" s="9">
        <v>1</v>
      </c>
      <c r="L57" s="9">
        <v>1.25</v>
      </c>
      <c r="M57">
        <f>E65</f>
        <v>0.69372184627558042</v>
      </c>
    </row>
    <row r="58" spans="1:13" ht="18" x14ac:dyDescent="0.25">
      <c r="G58" s="10" t="s">
        <v>46</v>
      </c>
      <c r="H58" s="9">
        <f>H57*H60*H61*10^6/(H57*H60*H61*10^6+H62*10^3+H57^2*H63*10^3)</f>
        <v>0.99327860258947653</v>
      </c>
      <c r="I58" s="9">
        <f t="shared" ref="I58:M58" si="3">I57*I60*I61*10^6/(I57*I60*I61*10^6+I62*10^3+I57^2*I63*10^3)</f>
        <v>0.99547046637713577</v>
      </c>
      <c r="J58" s="9">
        <f t="shared" si="3"/>
        <v>0.9956888997330825</v>
      </c>
      <c r="K58" s="9">
        <f t="shared" si="3"/>
        <v>0.99541266182431065</v>
      </c>
      <c r="L58" s="9">
        <f t="shared" si="3"/>
        <v>0.99493891759027331</v>
      </c>
      <c r="M58" s="9">
        <f t="shared" si="3"/>
        <v>0.99570192542088942</v>
      </c>
    </row>
    <row r="60" spans="1:13" x14ac:dyDescent="0.25">
      <c r="G60">
        <f>C34</f>
        <v>400</v>
      </c>
      <c r="H60">
        <f>G60</f>
        <v>400</v>
      </c>
      <c r="I60">
        <f t="shared" ref="I60:L61" si="4">H60</f>
        <v>400</v>
      </c>
      <c r="J60">
        <f t="shared" si="4"/>
        <v>400</v>
      </c>
      <c r="K60">
        <f t="shared" si="4"/>
        <v>400</v>
      </c>
      <c r="L60">
        <f t="shared" si="4"/>
        <v>400</v>
      </c>
      <c r="M60">
        <f t="shared" ref="M60" si="5">L60</f>
        <v>400</v>
      </c>
    </row>
    <row r="61" spans="1:13" x14ac:dyDescent="0.25">
      <c r="A61">
        <f>C42/57.3</f>
        <v>0.87260034904013961</v>
      </c>
      <c r="B61">
        <f>A61</f>
        <v>0.87260034904013961</v>
      </c>
      <c r="C61">
        <f>B61</f>
        <v>0.87260034904013961</v>
      </c>
      <c r="D61">
        <f t="shared" ref="D61:F61" si="6">C61</f>
        <v>0.87260034904013961</v>
      </c>
      <c r="E61">
        <f t="shared" si="6"/>
        <v>0.87260034904013961</v>
      </c>
      <c r="F61">
        <f t="shared" si="6"/>
        <v>0.87260034904013961</v>
      </c>
      <c r="G61">
        <f>COS(A61)</f>
        <v>0.64283684736440794</v>
      </c>
      <c r="H61">
        <f>G61</f>
        <v>0.64283684736440794</v>
      </c>
      <c r="I61">
        <f t="shared" si="4"/>
        <v>0.64283684736440794</v>
      </c>
      <c r="J61">
        <f t="shared" si="4"/>
        <v>0.64283684736440794</v>
      </c>
      <c r="K61">
        <f t="shared" si="4"/>
        <v>0.64283684736440794</v>
      </c>
      <c r="L61">
        <f t="shared" si="4"/>
        <v>0.64283684736440794</v>
      </c>
      <c r="M61">
        <f t="shared" ref="M61" si="7">L61</f>
        <v>0.64283684736440794</v>
      </c>
    </row>
    <row r="62" spans="1:13" x14ac:dyDescent="0.25">
      <c r="G62">
        <f>C39</f>
        <v>385</v>
      </c>
      <c r="H62">
        <f t="shared" ref="H62:L62" si="8">G62</f>
        <v>385</v>
      </c>
      <c r="I62">
        <f t="shared" si="8"/>
        <v>385</v>
      </c>
      <c r="J62">
        <f t="shared" si="8"/>
        <v>385</v>
      </c>
      <c r="K62">
        <f t="shared" si="8"/>
        <v>385</v>
      </c>
      <c r="L62">
        <f t="shared" si="8"/>
        <v>385</v>
      </c>
      <c r="M62">
        <f t="shared" ref="M62" si="9">L62</f>
        <v>385</v>
      </c>
    </row>
    <row r="63" spans="1:13" x14ac:dyDescent="0.25">
      <c r="G63">
        <f>C40</f>
        <v>800</v>
      </c>
      <c r="H63">
        <f t="shared" ref="H63:L63" si="10">G63</f>
        <v>800</v>
      </c>
      <c r="I63">
        <f t="shared" si="10"/>
        <v>800</v>
      </c>
      <c r="J63">
        <f t="shared" si="10"/>
        <v>800</v>
      </c>
      <c r="K63">
        <f t="shared" si="10"/>
        <v>800</v>
      </c>
      <c r="L63">
        <f t="shared" si="10"/>
        <v>800</v>
      </c>
      <c r="M63">
        <f t="shared" ref="M63" si="11">L63</f>
        <v>800</v>
      </c>
    </row>
    <row r="65" spans="4:7" ht="20.25" x14ac:dyDescent="0.25">
      <c r="D65" s="8" t="s">
        <v>47</v>
      </c>
      <c r="E65">
        <f>(F65/G65)^0.5</f>
        <v>0.69372184627558042</v>
      </c>
      <c r="F65">
        <f>C39</f>
        <v>385</v>
      </c>
      <c r="G65">
        <f>C40</f>
        <v>800</v>
      </c>
    </row>
    <row r="66" spans="4:7" ht="18" x14ac:dyDescent="0.25">
      <c r="D66" s="10" t="s">
        <v>48</v>
      </c>
      <c r="E66">
        <f>M58</f>
        <v>0.99570192542088942</v>
      </c>
    </row>
    <row r="67" spans="4:7" x14ac:dyDescent="0.25">
      <c r="D67" t="s">
        <v>49</v>
      </c>
      <c r="E67">
        <f>E65*G60*G61</f>
        <v>178.37998584304421</v>
      </c>
    </row>
    <row r="68" spans="4:7" x14ac:dyDescent="0.25">
      <c r="D68" t="s">
        <v>50</v>
      </c>
      <c r="E68">
        <f>C40/C34/10</f>
        <v>0.2</v>
      </c>
      <c r="G68" s="9"/>
    </row>
    <row r="69" spans="4:7" x14ac:dyDescent="0.25">
      <c r="D69" t="s">
        <v>51</v>
      </c>
      <c r="E69">
        <f>(C37^2-E68^2)^0.5</f>
        <v>12.998461447417537</v>
      </c>
    </row>
    <row r="70" spans="4:7" x14ac:dyDescent="0.25">
      <c r="D70" t="s">
        <v>52</v>
      </c>
      <c r="E70">
        <f>E68*G61+E69*SIN(ACOS(G61))</f>
        <v>10.085429459751259</v>
      </c>
    </row>
  </sheetData>
  <mergeCells count="4">
    <mergeCell ref="B3:B4"/>
    <mergeCell ref="C3:C4"/>
    <mergeCell ref="B32:B33"/>
    <mergeCell ref="C32:C3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ieshaman1985</dc:creator>
  <cp:lastModifiedBy>ГАВ</cp:lastModifiedBy>
  <dcterms:created xsi:type="dcterms:W3CDTF">2017-09-10T07:55:27Z</dcterms:created>
  <dcterms:modified xsi:type="dcterms:W3CDTF">2017-09-20T08:08:26Z</dcterms:modified>
</cp:coreProperties>
</file>