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383" activeTab="2"/>
  </bookViews>
  <sheets>
    <sheet name="серпень 2017" sheetId="1" r:id="rId1"/>
    <sheet name="Страви" sheetId="2" r:id="rId2"/>
    <sheet name="КК" sheetId="3" r:id="rId3"/>
    <sheet name="План-меню" sheetId="4" r:id="rId4"/>
  </sheets>
  <definedNames/>
  <calcPr fullCalcOnLoad="1"/>
</workbook>
</file>

<file path=xl/sharedStrings.xml><?xml version="1.0" encoding="utf-8"?>
<sst xmlns="http://schemas.openxmlformats.org/spreadsheetml/2006/main" count="314" uniqueCount="113">
  <si>
    <t>№ п/п</t>
  </si>
  <si>
    <t>Назва продукта</t>
  </si>
  <si>
    <t>Од. виміру</t>
  </si>
  <si>
    <t>Капуста</t>
  </si>
  <si>
    <t>Картопля</t>
  </si>
  <si>
    <t>Морква</t>
  </si>
  <si>
    <t>Огірки</t>
  </si>
  <si>
    <t>Помідори</t>
  </si>
  <si>
    <t>Цибуля</t>
  </si>
  <si>
    <t>Часник</t>
  </si>
  <si>
    <t>Борошно</t>
  </si>
  <si>
    <t>Горох</t>
  </si>
  <si>
    <t>Крупа гречки</t>
  </si>
  <si>
    <t>Макаронні вироби</t>
  </si>
  <si>
    <t>Рис</t>
  </si>
  <si>
    <t>М'ясо свинне</t>
  </si>
  <si>
    <t>Сало свинне</t>
  </si>
  <si>
    <t>Голубці</t>
  </si>
  <si>
    <t>Яйця</t>
  </si>
  <si>
    <t>Олія</t>
  </si>
  <si>
    <t>Масло вершкове</t>
  </si>
  <si>
    <t>Лист лавровий</t>
  </si>
  <si>
    <t>Перець мелений</t>
  </si>
  <si>
    <t>Перець горошок</t>
  </si>
  <si>
    <t>Приправа мівіна</t>
  </si>
  <si>
    <t>Оцет</t>
  </si>
  <si>
    <t>Хліб</t>
  </si>
  <si>
    <t>Сухарі панірувальні</t>
  </si>
  <si>
    <t>Кава</t>
  </si>
  <si>
    <t>Дріжжі</t>
  </si>
  <si>
    <t>Сода</t>
  </si>
  <si>
    <t>Пшоно</t>
  </si>
  <si>
    <t>К-ть</t>
  </si>
  <si>
    <t>Ціна</t>
  </si>
  <si>
    <t>Сума</t>
  </si>
  <si>
    <t>Витрати</t>
  </si>
  <si>
    <t>Цукор ванільний</t>
  </si>
  <si>
    <t>п.</t>
  </si>
  <si>
    <t>Сальник</t>
  </si>
  <si>
    <t xml:space="preserve">Чай </t>
  </si>
  <si>
    <t xml:space="preserve">Хліб </t>
  </si>
  <si>
    <t>цукор</t>
  </si>
  <si>
    <t>кг.</t>
  </si>
  <si>
    <t>шт.</t>
  </si>
  <si>
    <t>б.</t>
  </si>
  <si>
    <t>Лимонна кислота, 100г.</t>
  </si>
  <si>
    <t>Майонез, 200 гр.</t>
  </si>
  <si>
    <t>Буряк</t>
  </si>
  <si>
    <t>Сирки плавлені</t>
  </si>
  <si>
    <t>сметана</t>
  </si>
  <si>
    <t>Хинкали</t>
  </si>
  <si>
    <t xml:space="preserve"> </t>
  </si>
  <si>
    <t>Крупа ячнева</t>
  </si>
  <si>
    <t>Крупа перлова</t>
  </si>
  <si>
    <t>Крупа пшенична (січка)</t>
  </si>
  <si>
    <t>Гірчичний порошок,гірчиця</t>
  </si>
  <si>
    <t>Сіль      1пач=1,5кг</t>
  </si>
  <si>
    <t xml:space="preserve">Батон   </t>
  </si>
  <si>
    <t xml:space="preserve">Крохмал    </t>
  </si>
  <si>
    <t>л</t>
  </si>
  <si>
    <t>Риба с/м</t>
  </si>
  <si>
    <t>Пельмені</t>
  </si>
  <si>
    <t>Сардельки,сосиски</t>
  </si>
  <si>
    <t>Гречка (січка)</t>
  </si>
  <si>
    <t>Приправа різна</t>
  </si>
  <si>
    <t>Крупа манна</t>
  </si>
  <si>
    <t>соус томатний,паста</t>
  </si>
  <si>
    <t>Розпушувач тіста</t>
  </si>
  <si>
    <t>Печінка</t>
  </si>
  <si>
    <t>Окорочка кур.,кури с/м,голень</t>
  </si>
  <si>
    <t>Маргарин</t>
  </si>
  <si>
    <t>смородина</t>
  </si>
  <si>
    <t>Вишні</t>
  </si>
  <si>
    <t>Печиво</t>
  </si>
  <si>
    <t>Мін.вода</t>
  </si>
  <si>
    <t>Баклажани</t>
  </si>
  <si>
    <t>Перець</t>
  </si>
  <si>
    <t>ребра свині</t>
  </si>
  <si>
    <t>Капусняк</t>
  </si>
  <si>
    <t>Норма на 1 чел</t>
  </si>
  <si>
    <t>Макарони по-флотськи</t>
  </si>
  <si>
    <t>Салат з моркви</t>
  </si>
  <si>
    <t>Компот, батон</t>
  </si>
  <si>
    <t xml:space="preserve">N п/п </t>
  </si>
  <si>
    <t xml:space="preserve">Порядковий номер калькуляції і дата її затвердження </t>
  </si>
  <si>
    <t>N 1</t>
  </si>
  <si>
    <t>N 2</t>
  </si>
  <si>
    <t>N 3</t>
  </si>
  <si>
    <t xml:space="preserve">N 4 </t>
  </si>
  <si>
    <t xml:space="preserve">N 5 </t>
  </si>
  <si>
    <t xml:space="preserve">Найменування продуктів </t>
  </si>
  <si>
    <t xml:space="preserve">норма кг </t>
  </si>
  <si>
    <t xml:space="preserve">ціна грн.  </t>
  </si>
  <si>
    <t xml:space="preserve">сума грн. </t>
  </si>
  <si>
    <t xml:space="preserve">ціна  грн. </t>
  </si>
  <si>
    <t>ціна  грн.</t>
  </si>
  <si>
    <t xml:space="preserve">ціна грн. </t>
  </si>
  <si>
    <t>сума грн.</t>
  </si>
  <si>
    <t>Загальна вартість страви, грн.</t>
  </si>
  <si>
    <t>Cобівартість одніїє порції, грн.</t>
  </si>
  <si>
    <t>Ціна прожажу однієї порції з ПДВ, грн.</t>
  </si>
  <si>
    <t xml:space="preserve">Калькуляцію склав </t>
  </si>
  <si>
    <t xml:space="preserve">ЗАТВЕРДЖУЮ Керівник закладу (підприємства) </t>
  </si>
  <si>
    <t xml:space="preserve">КАЛЬКУЛЯЦІЙНА КАРТА N </t>
  </si>
  <si>
    <t>К-ть порцій</t>
  </si>
  <si>
    <t xml:space="preserve">Найменування страви </t>
  </si>
  <si>
    <t>серпня</t>
  </si>
  <si>
    <t xml:space="preserve">Кількість, порцій </t>
  </si>
  <si>
    <t xml:space="preserve">Ціна, грн. </t>
  </si>
  <si>
    <t>Контрольні суми</t>
  </si>
  <si>
    <t xml:space="preserve">Найменування і коротка характеристика страв і гарніру </t>
  </si>
  <si>
    <t>ПЛАН-МЕНЮ</t>
  </si>
  <si>
    <t>Обід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</si>
</sst>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#,##0.00&quot;р.&quot;;[Red]#,##0.00&quot;р.&quot;"/>
    <numFmt numFmtId="190" formatCode="#,##0.00_р_.;[Red]#,##0.00_р_."/>
    <numFmt numFmtId="191" formatCode="0.000;[Red]0.000"/>
    <numFmt numFmtId="192" formatCode="#,##0.00;[Red]#,##0.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0.0000"/>
    <numFmt numFmtId="199" formatCode="0.0"/>
    <numFmt numFmtId="200" formatCode="0.000000"/>
    <numFmt numFmtId="201" formatCode="0.00000"/>
    <numFmt numFmtId="202" formatCode="0.0000000000"/>
    <numFmt numFmtId="203" formatCode="0.000000000"/>
    <numFmt numFmtId="204" formatCode="0.00000000"/>
    <numFmt numFmtId="205" formatCode="0.0000000"/>
    <numFmt numFmtId="206" formatCode="0.00000000000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197" fontId="0" fillId="0" borderId="1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3" borderId="0" xfId="0" applyFont="1" applyFill="1" applyAlignment="1">
      <alignment/>
    </xf>
    <xf numFmtId="0" fontId="9" fillId="33" borderId="17" xfId="0" applyFont="1" applyFill="1" applyBorder="1" applyAlignment="1">
      <alignment horizontal="center" vertical="center"/>
    </xf>
    <xf numFmtId="6" fontId="0" fillId="0" borderId="0" xfId="0" applyNumberFormat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8" fillId="34" borderId="10" xfId="0" applyFont="1" applyFill="1" applyBorder="1" applyAlignment="1">
      <alignment vertical="center" wrapText="1"/>
    </xf>
    <xf numFmtId="6" fontId="8" fillId="34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197" fontId="7" fillId="0" borderId="10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6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6.7109375" style="0" customWidth="1"/>
  </cols>
  <sheetData>
    <row r="2" spans="2:6" ht="12.75" customHeight="1">
      <c r="B2" s="31" t="s">
        <v>1</v>
      </c>
      <c r="C2" s="33" t="s">
        <v>2</v>
      </c>
      <c r="D2" s="35" t="s">
        <v>35</v>
      </c>
      <c r="E2" s="36"/>
      <c r="F2" s="37"/>
    </row>
    <row r="3" spans="2:6" ht="12.75">
      <c r="B3" s="32"/>
      <c r="C3" s="34"/>
      <c r="D3" s="2" t="s">
        <v>32</v>
      </c>
      <c r="E3" s="2" t="s">
        <v>33</v>
      </c>
      <c r="F3" s="2" t="s">
        <v>34</v>
      </c>
    </row>
    <row r="4" spans="2:6" ht="12.75">
      <c r="B4" s="14" t="s">
        <v>57</v>
      </c>
      <c r="C4" s="5" t="s">
        <v>43</v>
      </c>
      <c r="D4" s="3">
        <v>127</v>
      </c>
      <c r="E4" s="3">
        <v>7.5</v>
      </c>
      <c r="F4" s="3">
        <f aca="true" t="shared" si="0" ref="F4:F13">D4*E4</f>
        <v>952.5</v>
      </c>
    </row>
    <row r="5" spans="2:6" ht="12.75">
      <c r="B5" s="15" t="s">
        <v>75</v>
      </c>
      <c r="C5" s="6" t="s">
        <v>42</v>
      </c>
      <c r="D5" s="3">
        <v>10</v>
      </c>
      <c r="E5" s="3">
        <v>11</v>
      </c>
      <c r="F5" s="3">
        <f t="shared" si="0"/>
        <v>110</v>
      </c>
    </row>
    <row r="6" spans="2:6" ht="12.75">
      <c r="B6" s="15" t="s">
        <v>10</v>
      </c>
      <c r="C6" s="6" t="s">
        <v>42</v>
      </c>
      <c r="D6" s="3">
        <v>24.6</v>
      </c>
      <c r="E6" s="3">
        <v>8.01</v>
      </c>
      <c r="F6" s="3">
        <f t="shared" si="0"/>
        <v>197.046</v>
      </c>
    </row>
    <row r="7" spans="2:6" ht="12.75">
      <c r="B7" s="15" t="s">
        <v>47</v>
      </c>
      <c r="C7" s="7" t="s">
        <v>42</v>
      </c>
      <c r="D7" s="3"/>
      <c r="E7" s="3" t="e">
        <f>#REF!</f>
        <v>#REF!</v>
      </c>
      <c r="F7" s="3" t="e">
        <f t="shared" si="0"/>
        <v>#REF!</v>
      </c>
    </row>
    <row r="8" spans="2:6" ht="12.75">
      <c r="B8" s="15" t="s">
        <v>72</v>
      </c>
      <c r="C8" s="7" t="s">
        <v>42</v>
      </c>
      <c r="D8" s="3">
        <v>17</v>
      </c>
      <c r="E8" s="3">
        <v>20</v>
      </c>
      <c r="F8" s="3">
        <f t="shared" si="0"/>
        <v>340</v>
      </c>
    </row>
    <row r="9" spans="2:6" ht="15" customHeight="1">
      <c r="B9" s="15" t="s">
        <v>55</v>
      </c>
      <c r="C9" s="7" t="s">
        <v>37</v>
      </c>
      <c r="D9" s="3">
        <v>11</v>
      </c>
      <c r="E9" s="3">
        <v>5</v>
      </c>
      <c r="F9" s="3">
        <f t="shared" si="0"/>
        <v>55</v>
      </c>
    </row>
    <row r="10" spans="2:6" ht="12.75">
      <c r="B10" s="15" t="s">
        <v>17</v>
      </c>
      <c r="C10" s="7" t="s">
        <v>42</v>
      </c>
      <c r="D10" s="3">
        <v>13</v>
      </c>
      <c r="E10" s="3">
        <v>35.65</v>
      </c>
      <c r="F10" s="3">
        <f t="shared" si="0"/>
        <v>463.45</v>
      </c>
    </row>
    <row r="11" spans="2:6" ht="12.75">
      <c r="B11" s="15" t="s">
        <v>11</v>
      </c>
      <c r="C11" s="7" t="s">
        <v>42</v>
      </c>
      <c r="D11" s="3">
        <v>10.2</v>
      </c>
      <c r="E11" s="3">
        <v>12</v>
      </c>
      <c r="F11" s="3">
        <f t="shared" si="0"/>
        <v>122.39999999999999</v>
      </c>
    </row>
    <row r="12" spans="2:6" ht="12.75">
      <c r="B12" s="15" t="s">
        <v>29</v>
      </c>
      <c r="C12" s="7" t="s">
        <v>37</v>
      </c>
      <c r="D12" s="3"/>
      <c r="E12" s="3" t="e">
        <f>#REF!</f>
        <v>#REF!</v>
      </c>
      <c r="F12" s="3" t="e">
        <f t="shared" si="0"/>
        <v>#REF!</v>
      </c>
    </row>
    <row r="13" spans="2:6" ht="12.75">
      <c r="B13" s="15" t="s">
        <v>28</v>
      </c>
      <c r="C13" s="7" t="s">
        <v>42</v>
      </c>
      <c r="D13" s="3">
        <v>0.07</v>
      </c>
      <c r="E13" s="3">
        <v>985</v>
      </c>
      <c r="F13" s="3">
        <f t="shared" si="0"/>
        <v>68.95</v>
      </c>
    </row>
    <row r="14" spans="2:6" ht="12.75">
      <c r="B14" s="15" t="s">
        <v>3</v>
      </c>
      <c r="C14" s="7" t="s">
        <v>42</v>
      </c>
      <c r="D14" s="3">
        <v>15</v>
      </c>
      <c r="E14" s="3">
        <v>10</v>
      </c>
      <c r="F14" s="3">
        <f aca="true" t="shared" si="1" ref="F14:F64">D14*E14</f>
        <v>150</v>
      </c>
    </row>
    <row r="15" spans="2:6" ht="12.75">
      <c r="B15" s="15" t="s">
        <v>4</v>
      </c>
      <c r="C15" s="7" t="s">
        <v>42</v>
      </c>
      <c r="D15" s="3"/>
      <c r="E15" s="3" t="e">
        <f>#REF!</f>
        <v>#REF!</v>
      </c>
      <c r="F15" s="3" t="e">
        <f t="shared" si="1"/>
        <v>#REF!</v>
      </c>
    </row>
    <row r="16" spans="2:6" ht="12.75">
      <c r="B16" s="15" t="s">
        <v>63</v>
      </c>
      <c r="C16" s="7" t="s">
        <v>42</v>
      </c>
      <c r="D16" s="3"/>
      <c r="E16" s="3" t="e">
        <f>#REF!</f>
        <v>#REF!</v>
      </c>
      <c r="F16" s="3" t="e">
        <f t="shared" si="1"/>
        <v>#REF!</v>
      </c>
    </row>
    <row r="17" spans="2:6" ht="12.75">
      <c r="B17" s="15" t="s">
        <v>58</v>
      </c>
      <c r="C17" s="7" t="s">
        <v>42</v>
      </c>
      <c r="D17" s="3">
        <v>1.5</v>
      </c>
      <c r="E17" s="3">
        <v>34</v>
      </c>
      <c r="F17" s="3">
        <f t="shared" si="1"/>
        <v>51</v>
      </c>
    </row>
    <row r="18" spans="2:6" ht="12.75">
      <c r="B18" s="15" t="s">
        <v>12</v>
      </c>
      <c r="C18" s="7" t="s">
        <v>42</v>
      </c>
      <c r="D18" s="3">
        <v>19.7</v>
      </c>
      <c r="E18" s="3">
        <v>27.55</v>
      </c>
      <c r="F18" s="3">
        <f t="shared" si="1"/>
        <v>542.735</v>
      </c>
    </row>
    <row r="19" spans="2:6" ht="12.75">
      <c r="B19" s="15" t="s">
        <v>65</v>
      </c>
      <c r="C19" s="7" t="s">
        <v>42</v>
      </c>
      <c r="D19" s="3"/>
      <c r="E19" s="3" t="e">
        <f>#REF!</f>
        <v>#REF!</v>
      </c>
      <c r="F19" s="3" t="e">
        <f t="shared" si="1"/>
        <v>#REF!</v>
      </c>
    </row>
    <row r="20" spans="2:6" ht="12.75">
      <c r="B20" s="15" t="s">
        <v>53</v>
      </c>
      <c r="C20" s="7" t="s">
        <v>42</v>
      </c>
      <c r="D20" s="3">
        <v>5.8</v>
      </c>
      <c r="E20" s="3">
        <v>7.47</v>
      </c>
      <c r="F20" s="3">
        <f t="shared" si="1"/>
        <v>43.326</v>
      </c>
    </row>
    <row r="21" spans="2:6" ht="12.75">
      <c r="B21" s="15" t="s">
        <v>54</v>
      </c>
      <c r="C21" s="7" t="s">
        <v>42</v>
      </c>
      <c r="D21" s="3"/>
      <c r="E21" s="3" t="e">
        <f>#REF!</f>
        <v>#REF!</v>
      </c>
      <c r="F21" s="3" t="e">
        <f t="shared" si="1"/>
        <v>#REF!</v>
      </c>
    </row>
    <row r="22" spans="2:6" ht="12.75">
      <c r="B22" s="15" t="s">
        <v>52</v>
      </c>
      <c r="C22" s="7" t="s">
        <v>42</v>
      </c>
      <c r="D22" s="3">
        <v>14.8</v>
      </c>
      <c r="E22" s="3">
        <v>7.31</v>
      </c>
      <c r="F22" s="3">
        <f t="shared" si="1"/>
        <v>108.188</v>
      </c>
    </row>
    <row r="23" spans="2:6" ht="12.75">
      <c r="B23" s="15" t="s">
        <v>45</v>
      </c>
      <c r="C23" s="7" t="s">
        <v>37</v>
      </c>
      <c r="D23" s="3"/>
      <c r="E23" s="3" t="e">
        <f>#REF!</f>
        <v>#REF!</v>
      </c>
      <c r="F23" s="3" t="e">
        <f t="shared" si="1"/>
        <v>#REF!</v>
      </c>
    </row>
    <row r="24" spans="2:6" ht="12.75">
      <c r="B24" s="15" t="s">
        <v>21</v>
      </c>
      <c r="C24" s="7" t="s">
        <v>37</v>
      </c>
      <c r="D24" s="3">
        <v>7</v>
      </c>
      <c r="E24" s="3">
        <v>3</v>
      </c>
      <c r="F24" s="3">
        <f t="shared" si="1"/>
        <v>21</v>
      </c>
    </row>
    <row r="25" spans="2:6" ht="12.75">
      <c r="B25" s="15" t="s">
        <v>5</v>
      </c>
      <c r="C25" s="7" t="s">
        <v>42</v>
      </c>
      <c r="D25" s="3">
        <v>18.2</v>
      </c>
      <c r="E25" s="3">
        <v>10.48</v>
      </c>
      <c r="F25" s="3">
        <f t="shared" si="1"/>
        <v>190.736</v>
      </c>
    </row>
    <row r="26" spans="2:6" ht="12.75">
      <c r="B26" s="15" t="s">
        <v>46</v>
      </c>
      <c r="C26" s="8" t="s">
        <v>37</v>
      </c>
      <c r="D26" s="3">
        <v>87</v>
      </c>
      <c r="E26" s="3">
        <v>6.03</v>
      </c>
      <c r="F26" s="3">
        <f t="shared" si="1"/>
        <v>524.61</v>
      </c>
    </row>
    <row r="27" spans="2:6" ht="12.75">
      <c r="B27" s="15" t="s">
        <v>13</v>
      </c>
      <c r="C27" s="7" t="s">
        <v>42</v>
      </c>
      <c r="D27" s="3">
        <v>18.5</v>
      </c>
      <c r="E27" s="3">
        <v>12.01</v>
      </c>
      <c r="F27" s="3">
        <f t="shared" si="1"/>
        <v>222.185</v>
      </c>
    </row>
    <row r="28" spans="2:6" ht="12.75">
      <c r="B28" s="15" t="s">
        <v>20</v>
      </c>
      <c r="C28" s="7" t="s">
        <v>42</v>
      </c>
      <c r="D28" s="3">
        <v>6.2</v>
      </c>
      <c r="E28" s="3">
        <v>61.35</v>
      </c>
      <c r="F28" s="3">
        <f t="shared" si="1"/>
        <v>380.37</v>
      </c>
    </row>
    <row r="29" spans="2:6" ht="12.75">
      <c r="B29" s="15" t="s">
        <v>70</v>
      </c>
      <c r="C29" s="7" t="s">
        <v>42</v>
      </c>
      <c r="D29" s="3"/>
      <c r="E29" s="3" t="e">
        <f>#REF!</f>
        <v>#REF!</v>
      </c>
      <c r="F29" s="3" t="e">
        <f t="shared" si="1"/>
        <v>#REF!</v>
      </c>
    </row>
    <row r="30" spans="2:6" ht="12.75">
      <c r="B30" s="15" t="s">
        <v>15</v>
      </c>
      <c r="C30" s="7" t="s">
        <v>42</v>
      </c>
      <c r="D30" s="3">
        <v>30</v>
      </c>
      <c r="E30" s="3">
        <v>124.74</v>
      </c>
      <c r="F30" s="3">
        <f t="shared" si="1"/>
        <v>3742.2</v>
      </c>
    </row>
    <row r="31" spans="2:6" ht="12.75">
      <c r="B31" s="15" t="s">
        <v>74</v>
      </c>
      <c r="C31" s="7" t="s">
        <v>59</v>
      </c>
      <c r="D31" s="3">
        <v>3</v>
      </c>
      <c r="E31" s="3">
        <v>6.95</v>
      </c>
      <c r="F31" s="3">
        <f t="shared" si="1"/>
        <v>20.85</v>
      </c>
    </row>
    <row r="32" spans="2:6" ht="12.75">
      <c r="B32" s="15" t="s">
        <v>6</v>
      </c>
      <c r="C32" s="7" t="s">
        <v>42</v>
      </c>
      <c r="D32" s="3"/>
      <c r="E32" s="3" t="e">
        <f>#REF!</f>
        <v>#REF!</v>
      </c>
      <c r="F32" s="3" t="e">
        <f t="shared" si="1"/>
        <v>#REF!</v>
      </c>
    </row>
    <row r="33" spans="2:6" ht="12.75">
      <c r="B33" s="15" t="s">
        <v>69</v>
      </c>
      <c r="C33" s="7" t="s">
        <v>42</v>
      </c>
      <c r="D33" s="3">
        <v>59.3</v>
      </c>
      <c r="E33" s="3">
        <v>45.21</v>
      </c>
      <c r="F33" s="3">
        <f t="shared" si="1"/>
        <v>2680.953</v>
      </c>
    </row>
    <row r="34" spans="2:6" ht="12.75">
      <c r="B34" s="15" t="s">
        <v>19</v>
      </c>
      <c r="C34" s="8" t="s">
        <v>42</v>
      </c>
      <c r="D34" s="3">
        <v>12.75</v>
      </c>
      <c r="E34" s="3">
        <v>34.07</v>
      </c>
      <c r="F34" s="3">
        <f t="shared" si="1"/>
        <v>434.3925</v>
      </c>
    </row>
    <row r="35" spans="2:6" ht="12.75">
      <c r="B35" s="15" t="s">
        <v>25</v>
      </c>
      <c r="C35" s="7" t="s">
        <v>44</v>
      </c>
      <c r="D35" s="3">
        <v>2</v>
      </c>
      <c r="E35" s="3">
        <v>7.43</v>
      </c>
      <c r="F35" s="3">
        <f t="shared" si="1"/>
        <v>14.86</v>
      </c>
    </row>
    <row r="36" spans="2:6" ht="12.75">
      <c r="B36" s="15" t="s">
        <v>61</v>
      </c>
      <c r="C36" s="7" t="s">
        <v>42</v>
      </c>
      <c r="D36" s="3">
        <v>14.9</v>
      </c>
      <c r="E36" s="3">
        <v>32</v>
      </c>
      <c r="F36" s="3">
        <f t="shared" si="1"/>
        <v>476.8</v>
      </c>
    </row>
    <row r="37" spans="2:6" ht="12.75">
      <c r="B37" s="15" t="s">
        <v>23</v>
      </c>
      <c r="C37" s="8" t="s">
        <v>37</v>
      </c>
      <c r="D37" s="3">
        <v>4</v>
      </c>
      <c r="E37" s="3">
        <v>10</v>
      </c>
      <c r="F37" s="3">
        <f t="shared" si="1"/>
        <v>40</v>
      </c>
    </row>
    <row r="38" spans="2:6" ht="12.75">
      <c r="B38" s="15" t="s">
        <v>22</v>
      </c>
      <c r="C38" s="7" t="s">
        <v>37</v>
      </c>
      <c r="D38" s="3">
        <v>28</v>
      </c>
      <c r="E38" s="3">
        <v>4.46</v>
      </c>
      <c r="F38" s="3">
        <f t="shared" si="1"/>
        <v>124.88</v>
      </c>
    </row>
    <row r="39" spans="2:6" ht="12.75">
      <c r="B39" s="15" t="s">
        <v>68</v>
      </c>
      <c r="C39" s="7" t="s">
        <v>42</v>
      </c>
      <c r="D39" s="3">
        <v>16.9</v>
      </c>
      <c r="E39" s="3">
        <v>53.65</v>
      </c>
      <c r="F39" s="3">
        <f t="shared" si="1"/>
        <v>906.685</v>
      </c>
    </row>
    <row r="40" spans="2:6" ht="12.75">
      <c r="B40" s="15" t="s">
        <v>76</v>
      </c>
      <c r="C40" s="7" t="s">
        <v>42</v>
      </c>
      <c r="D40" s="3">
        <v>10</v>
      </c>
      <c r="E40" s="3">
        <v>11</v>
      </c>
      <c r="F40" s="3">
        <f t="shared" si="1"/>
        <v>110</v>
      </c>
    </row>
    <row r="41" spans="2:6" ht="12.75">
      <c r="B41" s="16" t="s">
        <v>73</v>
      </c>
      <c r="C41" s="7" t="s">
        <v>42</v>
      </c>
      <c r="D41" s="3"/>
      <c r="E41" s="3" t="e">
        <f>#REF!</f>
        <v>#REF!</v>
      </c>
      <c r="F41" s="3" t="e">
        <f t="shared" si="1"/>
        <v>#REF!</v>
      </c>
    </row>
    <row r="42" spans="2:6" ht="12.75">
      <c r="B42" s="15" t="s">
        <v>7</v>
      </c>
      <c r="C42" s="7" t="s">
        <v>42</v>
      </c>
      <c r="D42" s="3">
        <v>21.2</v>
      </c>
      <c r="E42" s="3">
        <v>8.94</v>
      </c>
      <c r="F42" s="3">
        <f t="shared" si="1"/>
        <v>189.528</v>
      </c>
    </row>
    <row r="43" spans="2:6" ht="12.75">
      <c r="B43" s="15" t="s">
        <v>64</v>
      </c>
      <c r="C43" s="8" t="s">
        <v>37</v>
      </c>
      <c r="D43" s="3">
        <v>7</v>
      </c>
      <c r="E43" s="3">
        <v>20</v>
      </c>
      <c r="F43" s="3">
        <f t="shared" si="1"/>
        <v>140</v>
      </c>
    </row>
    <row r="44" spans="2:6" ht="12.75">
      <c r="B44" s="15" t="s">
        <v>24</v>
      </c>
      <c r="C44" s="7" t="s">
        <v>37</v>
      </c>
      <c r="D44" s="3">
        <v>14</v>
      </c>
      <c r="E44" s="3">
        <v>6.38</v>
      </c>
      <c r="F44" s="3">
        <f t="shared" si="1"/>
        <v>89.32</v>
      </c>
    </row>
    <row r="45" spans="2:6" ht="12.75">
      <c r="B45" s="15" t="s">
        <v>31</v>
      </c>
      <c r="C45" s="7" t="s">
        <v>42</v>
      </c>
      <c r="D45" s="3">
        <v>5.3</v>
      </c>
      <c r="E45" s="3">
        <v>10</v>
      </c>
      <c r="F45" s="3">
        <f t="shared" si="1"/>
        <v>53</v>
      </c>
    </row>
    <row r="46" spans="2:6" ht="12.75">
      <c r="B46" s="15" t="s">
        <v>14</v>
      </c>
      <c r="C46" s="7" t="s">
        <v>42</v>
      </c>
      <c r="D46" s="3">
        <v>28.6</v>
      </c>
      <c r="E46" s="3">
        <v>20.96</v>
      </c>
      <c r="F46" s="3">
        <f t="shared" si="1"/>
        <v>599.456</v>
      </c>
    </row>
    <row r="47" spans="2:6" ht="12.75">
      <c r="B47" s="15" t="s">
        <v>60</v>
      </c>
      <c r="C47" s="7" t="s">
        <v>42</v>
      </c>
      <c r="D47" s="3">
        <v>11.2</v>
      </c>
      <c r="E47" s="3">
        <v>52.85</v>
      </c>
      <c r="F47" s="3">
        <f t="shared" si="1"/>
        <v>591.92</v>
      </c>
    </row>
    <row r="48" spans="2:6" ht="12.75">
      <c r="B48" s="16" t="s">
        <v>67</v>
      </c>
      <c r="C48" s="7" t="s">
        <v>37</v>
      </c>
      <c r="D48" s="3"/>
      <c r="E48" s="3" t="e">
        <f>#REF!</f>
        <v>#REF!</v>
      </c>
      <c r="F48" s="3" t="e">
        <f t="shared" si="1"/>
        <v>#REF!</v>
      </c>
    </row>
    <row r="49" spans="2:6" ht="12.75">
      <c r="B49" s="15" t="s">
        <v>16</v>
      </c>
      <c r="C49" s="7" t="s">
        <v>42</v>
      </c>
      <c r="D49" s="3">
        <v>25.3</v>
      </c>
      <c r="E49" s="3">
        <v>84.79</v>
      </c>
      <c r="F49" s="3">
        <f t="shared" si="1"/>
        <v>2145.1870000000004</v>
      </c>
    </row>
    <row r="50" spans="2:6" ht="12.75">
      <c r="B50" s="15" t="s">
        <v>38</v>
      </c>
      <c r="C50" s="7" t="s">
        <v>42</v>
      </c>
      <c r="D50" s="3">
        <v>1.3</v>
      </c>
      <c r="E50" s="3">
        <v>25</v>
      </c>
      <c r="F50" s="3">
        <f t="shared" si="1"/>
        <v>32.5</v>
      </c>
    </row>
    <row r="51" spans="2:6" ht="12.75">
      <c r="B51" s="15" t="s">
        <v>62</v>
      </c>
      <c r="C51" s="7" t="s">
        <v>42</v>
      </c>
      <c r="D51" s="13">
        <v>14.5</v>
      </c>
      <c r="E51" s="3">
        <v>80.26</v>
      </c>
      <c r="F51" s="3">
        <f t="shared" si="1"/>
        <v>1163.77</v>
      </c>
    </row>
    <row r="52" spans="2:6" ht="12.75">
      <c r="B52" s="15" t="s">
        <v>48</v>
      </c>
      <c r="C52" s="7" t="s">
        <v>37</v>
      </c>
      <c r="D52" s="3"/>
      <c r="E52" s="3" t="e">
        <f>#REF!</f>
        <v>#REF!</v>
      </c>
      <c r="F52" s="3" t="e">
        <f t="shared" si="1"/>
        <v>#REF!</v>
      </c>
    </row>
    <row r="53" spans="2:6" ht="12.75">
      <c r="B53" s="15" t="s">
        <v>56</v>
      </c>
      <c r="C53" s="8" t="s">
        <v>42</v>
      </c>
      <c r="D53" s="3">
        <v>10</v>
      </c>
      <c r="E53" s="3">
        <v>3.5</v>
      </c>
      <c r="F53" s="3">
        <f t="shared" si="1"/>
        <v>35</v>
      </c>
    </row>
    <row r="54" spans="2:6" ht="12.75">
      <c r="B54" s="15" t="s">
        <v>49</v>
      </c>
      <c r="C54" s="8" t="s">
        <v>42</v>
      </c>
      <c r="D54" s="3">
        <v>2.5</v>
      </c>
      <c r="E54" s="3">
        <v>40.5</v>
      </c>
      <c r="F54" s="3">
        <f t="shared" si="1"/>
        <v>101.25</v>
      </c>
    </row>
    <row r="55" spans="2:6" ht="12.75">
      <c r="B55" s="15" t="s">
        <v>71</v>
      </c>
      <c r="C55" s="7" t="s">
        <v>42</v>
      </c>
      <c r="D55" s="3">
        <v>10.7</v>
      </c>
      <c r="E55" s="3">
        <v>22.73</v>
      </c>
      <c r="F55" s="3">
        <f t="shared" si="1"/>
        <v>243.21099999999998</v>
      </c>
    </row>
    <row r="56" spans="2:6" ht="12.75">
      <c r="B56" s="15" t="s">
        <v>30</v>
      </c>
      <c r="C56" s="7" t="s">
        <v>37</v>
      </c>
      <c r="D56" s="3"/>
      <c r="E56" s="3" t="e">
        <f>#REF!</f>
        <v>#REF!</v>
      </c>
      <c r="F56" s="3" t="e">
        <f t="shared" si="1"/>
        <v>#REF!</v>
      </c>
    </row>
    <row r="57" spans="2:6" ht="12.75">
      <c r="B57" s="15" t="s">
        <v>66</v>
      </c>
      <c r="C57" s="7" t="s">
        <v>44</v>
      </c>
      <c r="D57" s="3">
        <v>14.95</v>
      </c>
      <c r="E57" s="3">
        <v>16.92</v>
      </c>
      <c r="F57" s="3">
        <f t="shared" si="1"/>
        <v>252.954</v>
      </c>
    </row>
    <row r="58" spans="2:6" ht="12.75">
      <c r="B58" s="15" t="s">
        <v>77</v>
      </c>
      <c r="C58" s="7" t="s">
        <v>42</v>
      </c>
      <c r="D58" s="3">
        <v>8.9</v>
      </c>
      <c r="E58" s="3">
        <v>85</v>
      </c>
      <c r="F58" s="3">
        <f t="shared" si="1"/>
        <v>756.5</v>
      </c>
    </row>
    <row r="59" spans="2:6" ht="12.75">
      <c r="B59" s="15" t="s">
        <v>27</v>
      </c>
      <c r="C59" s="7" t="s">
        <v>37</v>
      </c>
      <c r="D59" s="3"/>
      <c r="E59" s="3" t="e">
        <f>#REF!</f>
        <v>#REF!</v>
      </c>
      <c r="F59" s="3" t="e">
        <f t="shared" si="1"/>
        <v>#REF!</v>
      </c>
    </row>
    <row r="60" spans="2:6" ht="12.75">
      <c r="B60" s="15" t="s">
        <v>50</v>
      </c>
      <c r="C60" s="7" t="s">
        <v>42</v>
      </c>
      <c r="D60" s="3"/>
      <c r="E60" s="3" t="e">
        <f>#REF!</f>
        <v>#REF!</v>
      </c>
      <c r="F60" s="3" t="e">
        <f t="shared" si="1"/>
        <v>#REF!</v>
      </c>
    </row>
    <row r="61" spans="2:6" ht="12.75">
      <c r="B61" s="15" t="s">
        <v>40</v>
      </c>
      <c r="C61" s="7" t="s">
        <v>43</v>
      </c>
      <c r="D61" s="3">
        <v>170</v>
      </c>
      <c r="E61" s="3">
        <v>9.03</v>
      </c>
      <c r="F61" s="3">
        <f t="shared" si="1"/>
        <v>1535.1</v>
      </c>
    </row>
    <row r="62" spans="2:6" ht="12.75">
      <c r="B62" s="15" t="s">
        <v>8</v>
      </c>
      <c r="C62" s="7" t="s">
        <v>42</v>
      </c>
      <c r="D62" s="3">
        <v>17.88</v>
      </c>
      <c r="E62" s="3">
        <v>13</v>
      </c>
      <c r="F62" s="3">
        <f t="shared" si="1"/>
        <v>232.44</v>
      </c>
    </row>
    <row r="63" spans="2:6" ht="12.75">
      <c r="B63" s="15" t="s">
        <v>41</v>
      </c>
      <c r="C63" s="7" t="s">
        <v>42</v>
      </c>
      <c r="D63" s="3">
        <v>49.3</v>
      </c>
      <c r="E63" s="3">
        <v>16.85</v>
      </c>
      <c r="F63" s="3">
        <f t="shared" si="1"/>
        <v>830.705</v>
      </c>
    </row>
    <row r="64" spans="2:6" ht="12.75">
      <c r="B64" s="15" t="s">
        <v>36</v>
      </c>
      <c r="C64" s="7" t="s">
        <v>37</v>
      </c>
      <c r="D64" s="4"/>
      <c r="E64" s="3" t="e">
        <f>#REF!</f>
        <v>#REF!</v>
      </c>
      <c r="F64" s="4" t="e">
        <f t="shared" si="1"/>
        <v>#REF!</v>
      </c>
    </row>
    <row r="65" spans="2:6" ht="12.75">
      <c r="B65" s="15" t="s">
        <v>39</v>
      </c>
      <c r="C65" s="8" t="s">
        <v>42</v>
      </c>
      <c r="D65" s="13">
        <v>0.4</v>
      </c>
      <c r="E65" s="3">
        <v>184</v>
      </c>
      <c r="F65" s="3">
        <f>D65*E65</f>
        <v>73.60000000000001</v>
      </c>
    </row>
    <row r="66" spans="2:6" ht="12.75">
      <c r="B66" s="15" t="s">
        <v>9</v>
      </c>
      <c r="C66" s="7" t="s">
        <v>42</v>
      </c>
      <c r="D66" s="3"/>
      <c r="E66" s="3" t="e">
        <f>#REF!</f>
        <v>#REF!</v>
      </c>
      <c r="F66" s="3" t="e">
        <f>D66*E66</f>
        <v>#REF!</v>
      </c>
    </row>
    <row r="67" spans="2:6" ht="12.75">
      <c r="B67" s="15" t="s">
        <v>18</v>
      </c>
      <c r="C67" s="7" t="s">
        <v>43</v>
      </c>
      <c r="D67" s="3">
        <v>190</v>
      </c>
      <c r="E67" s="3">
        <v>1.57</v>
      </c>
      <c r="F67" s="3">
        <f>D67*E67</f>
        <v>298.3</v>
      </c>
    </row>
    <row r="68" spans="2:6" ht="12.75">
      <c r="B68" s="11"/>
      <c r="C68" s="7"/>
      <c r="D68" s="3"/>
      <c r="E68" s="3" t="e">
        <f>#REF!</f>
        <v>#REF!</v>
      </c>
      <c r="F68" s="3" t="e">
        <f aca="true" t="shared" si="2" ref="F68:F75">D68*E68</f>
        <v>#REF!</v>
      </c>
    </row>
    <row r="69" spans="2:6" ht="12.75">
      <c r="B69" s="12"/>
      <c r="C69" s="9"/>
      <c r="D69" s="3"/>
      <c r="E69" s="3" t="e">
        <f>#REF!</f>
        <v>#REF!</v>
      </c>
      <c r="F69" s="3" t="e">
        <f t="shared" si="2"/>
        <v>#REF!</v>
      </c>
    </row>
    <row r="70" spans="2:6" ht="12.75">
      <c r="B70" s="12"/>
      <c r="C70" s="9"/>
      <c r="D70" s="3"/>
      <c r="E70" s="3" t="e">
        <f>#REF!</f>
        <v>#REF!</v>
      </c>
      <c r="F70" s="3" t="e">
        <f t="shared" si="2"/>
        <v>#REF!</v>
      </c>
    </row>
    <row r="71" spans="2:6" ht="12.75">
      <c r="B71" s="12"/>
      <c r="C71" s="9"/>
      <c r="D71" s="3"/>
      <c r="E71" s="3" t="e">
        <f>#REF!</f>
        <v>#REF!</v>
      </c>
      <c r="F71" s="3" t="e">
        <f t="shared" si="2"/>
        <v>#REF!</v>
      </c>
    </row>
    <row r="72" spans="2:6" ht="12.75">
      <c r="B72" s="12"/>
      <c r="C72" s="9"/>
      <c r="D72" s="3"/>
      <c r="E72" s="3" t="e">
        <f>#REF!</f>
        <v>#REF!</v>
      </c>
      <c r="F72" s="3" t="e">
        <f t="shared" si="2"/>
        <v>#REF!</v>
      </c>
    </row>
    <row r="73" spans="2:6" ht="12.75">
      <c r="B73" s="12"/>
      <c r="C73" s="9"/>
      <c r="D73" s="3"/>
      <c r="E73" s="3" t="e">
        <f>#REF!</f>
        <v>#REF!</v>
      </c>
      <c r="F73" s="3" t="e">
        <f t="shared" si="2"/>
        <v>#REF!</v>
      </c>
    </row>
    <row r="74" spans="2:6" ht="12.75">
      <c r="B74" s="12"/>
      <c r="C74" s="9"/>
      <c r="D74" s="3"/>
      <c r="E74" s="3" t="e">
        <f>#REF!</f>
        <v>#REF!</v>
      </c>
      <c r="F74" s="3" t="e">
        <f t="shared" si="2"/>
        <v>#REF!</v>
      </c>
    </row>
    <row r="75" spans="2:6" ht="12.75">
      <c r="B75" s="12"/>
      <c r="C75" s="9"/>
      <c r="D75" s="3"/>
      <c r="E75" s="3" t="e">
        <f>#REF!</f>
        <v>#REF!</v>
      </c>
      <c r="F75" s="3" t="e">
        <f t="shared" si="2"/>
        <v>#REF!</v>
      </c>
    </row>
    <row r="76" spans="2:6" ht="12.75">
      <c r="B76" s="10"/>
      <c r="C76" s="10"/>
      <c r="D76" s="10"/>
      <c r="E76" s="10"/>
      <c r="F76" s="10" t="e">
        <f>SUM(F4:F75)</f>
        <v>#REF!</v>
      </c>
    </row>
  </sheetData>
  <sheetProtection/>
  <mergeCells count="3">
    <mergeCell ref="B2:B3"/>
    <mergeCell ref="C2:C3"/>
    <mergeCell ref="D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6.8515625" style="0" customWidth="1"/>
    <col min="2" max="2" width="14.57421875" style="0" customWidth="1"/>
    <col min="3" max="3" width="21.28125" style="0" customWidth="1"/>
    <col min="4" max="4" width="14.57421875" style="0" customWidth="1"/>
    <col min="5" max="5" width="15.57421875" style="0" customWidth="1"/>
    <col min="6" max="9" width="14.57421875" style="0" customWidth="1"/>
    <col min="10" max="10" width="15.421875" style="0" customWidth="1"/>
    <col min="11" max="17" width="12.28125" style="0" customWidth="1"/>
  </cols>
  <sheetData>
    <row r="1" spans="1:17" ht="12.75">
      <c r="A1" s="17" t="s">
        <v>78</v>
      </c>
      <c r="B1" s="1" t="s">
        <v>79</v>
      </c>
      <c r="C1" s="17" t="s">
        <v>80</v>
      </c>
      <c r="D1" s="1" t="s">
        <v>79</v>
      </c>
      <c r="E1" s="17" t="s">
        <v>81</v>
      </c>
      <c r="F1" s="1" t="s">
        <v>79</v>
      </c>
      <c r="G1" s="17" t="s">
        <v>82</v>
      </c>
      <c r="H1" s="1" t="s">
        <v>79</v>
      </c>
      <c r="I1" s="17" t="s">
        <v>26</v>
      </c>
      <c r="J1" s="1" t="s">
        <v>79</v>
      </c>
      <c r="K1" s="1"/>
      <c r="L1" s="1"/>
      <c r="M1" s="1"/>
      <c r="N1" s="1"/>
      <c r="O1" s="1"/>
      <c r="P1" s="1"/>
      <c r="Q1" s="1"/>
    </row>
    <row r="2" spans="1:10" ht="12.75">
      <c r="A2" s="28" t="s">
        <v>3</v>
      </c>
      <c r="B2">
        <v>0.08</v>
      </c>
      <c r="C2" s="28" t="s">
        <v>16</v>
      </c>
      <c r="D2">
        <v>0.02</v>
      </c>
      <c r="E2" s="28" t="s">
        <v>5</v>
      </c>
      <c r="F2">
        <v>0.105</v>
      </c>
      <c r="G2" s="28" t="s">
        <v>41</v>
      </c>
      <c r="H2">
        <v>0.03</v>
      </c>
      <c r="I2" s="28" t="s">
        <v>40</v>
      </c>
      <c r="J2">
        <v>0.11</v>
      </c>
    </row>
    <row r="3" spans="1:8" ht="12.75">
      <c r="A3" s="28" t="s">
        <v>31</v>
      </c>
      <c r="B3">
        <v>0.01</v>
      </c>
      <c r="C3" s="28" t="s">
        <v>8</v>
      </c>
      <c r="D3">
        <v>0.02</v>
      </c>
      <c r="E3" s="28" t="s">
        <v>46</v>
      </c>
      <c r="F3">
        <v>0.05</v>
      </c>
      <c r="G3" s="28" t="s">
        <v>57</v>
      </c>
      <c r="H3">
        <v>0.1</v>
      </c>
    </row>
    <row r="4" spans="1:4" ht="12.75">
      <c r="A4" s="28" t="s">
        <v>16</v>
      </c>
      <c r="B4">
        <v>0.02</v>
      </c>
      <c r="C4" s="28" t="s">
        <v>5</v>
      </c>
      <c r="D4">
        <v>0.015</v>
      </c>
    </row>
    <row r="5" spans="1:4" ht="12.75">
      <c r="A5" s="28" t="s">
        <v>8</v>
      </c>
      <c r="B5">
        <v>0.02</v>
      </c>
      <c r="C5" s="28" t="s">
        <v>66</v>
      </c>
      <c r="D5">
        <v>0.012</v>
      </c>
    </row>
    <row r="6" spans="1:4" ht="12.75">
      <c r="A6" s="28" t="s">
        <v>5</v>
      </c>
      <c r="B6">
        <v>0.02</v>
      </c>
      <c r="C6" s="28" t="s">
        <v>13</v>
      </c>
      <c r="D6">
        <v>0.12</v>
      </c>
    </row>
    <row r="7" spans="1:4" ht="12.75">
      <c r="A7" s="28" t="s">
        <v>66</v>
      </c>
      <c r="B7">
        <v>0.05</v>
      </c>
      <c r="C7" s="28" t="s">
        <v>15</v>
      </c>
      <c r="D7">
        <v>0.08</v>
      </c>
    </row>
    <row r="8" spans="1:4" ht="12.75">
      <c r="A8" s="28" t="s">
        <v>69</v>
      </c>
      <c r="B8">
        <v>0.05</v>
      </c>
      <c r="C8" s="28" t="s">
        <v>46</v>
      </c>
      <c r="D8">
        <v>0.1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3"/>
  <sheetViews>
    <sheetView tabSelected="1" zoomScale="70" zoomScaleNormal="70" zoomScalePageLayoutView="0" workbookViewId="0" topLeftCell="A4">
      <selection activeCell="B18" sqref="B18"/>
    </sheetView>
  </sheetViews>
  <sheetFormatPr defaultColWidth="9.140625" defaultRowHeight="12.75"/>
  <cols>
    <col min="1" max="1" width="7.140625" style="0" customWidth="1"/>
    <col min="2" max="2" width="34.140625" style="0" customWidth="1"/>
    <col min="4" max="4" width="12.00390625" style="0" customWidth="1"/>
    <col min="5" max="5" width="12.140625" style="0" customWidth="1"/>
  </cols>
  <sheetData>
    <row r="2" ht="12.75">
      <c r="G2" t="s">
        <v>103</v>
      </c>
    </row>
    <row r="3" spans="7:9" ht="12.75">
      <c r="G3" s="20">
        <v>9</v>
      </c>
      <c r="H3" s="21" t="s">
        <v>106</v>
      </c>
      <c r="I3" s="19">
        <v>2017</v>
      </c>
    </row>
    <row r="5" spans="1:8" ht="15">
      <c r="A5" s="1" t="s">
        <v>105</v>
      </c>
      <c r="C5" s="42" t="s">
        <v>78</v>
      </c>
      <c r="D5" s="42"/>
      <c r="E5" s="42"/>
      <c r="F5" s="1" t="s">
        <v>104</v>
      </c>
      <c r="H5" s="18">
        <v>22</v>
      </c>
    </row>
    <row r="6" spans="1:6" ht="12.75">
      <c r="A6" s="1"/>
      <c r="C6" s="42" t="s">
        <v>80</v>
      </c>
      <c r="D6" s="42"/>
      <c r="E6" s="42"/>
      <c r="F6" s="1"/>
    </row>
    <row r="7" spans="1:6" ht="12.75">
      <c r="A7" s="1"/>
      <c r="C7" s="42" t="s">
        <v>81</v>
      </c>
      <c r="D7" s="42"/>
      <c r="E7" s="42"/>
      <c r="F7" s="1"/>
    </row>
    <row r="8" spans="1:6" ht="12.75">
      <c r="A8" s="1"/>
      <c r="C8" s="42" t="s">
        <v>82</v>
      </c>
      <c r="D8" s="42"/>
      <c r="E8" s="42"/>
      <c r="F8" s="1"/>
    </row>
    <row r="9" spans="1:6" ht="12.75">
      <c r="A9" s="1"/>
      <c r="C9" s="42" t="s">
        <v>26</v>
      </c>
      <c r="D9" s="42"/>
      <c r="E9" s="42"/>
      <c r="F9" s="1"/>
    </row>
    <row r="10" spans="1:6" ht="12.75">
      <c r="A10" s="1"/>
      <c r="C10" s="43"/>
      <c r="D10" s="43"/>
      <c r="E10" s="43"/>
      <c r="F10" s="1"/>
    </row>
    <row r="13" spans="1:17" ht="48.75" customHeight="1">
      <c r="A13" s="40" t="s">
        <v>83</v>
      </c>
      <c r="B13" s="40" t="s">
        <v>84</v>
      </c>
      <c r="C13" s="40" t="s">
        <v>85</v>
      </c>
      <c r="D13" s="40"/>
      <c r="E13" s="40"/>
      <c r="F13" s="40" t="s">
        <v>86</v>
      </c>
      <c r="G13" s="40"/>
      <c r="H13" s="40"/>
      <c r="I13" s="40" t="s">
        <v>87</v>
      </c>
      <c r="J13" s="40"/>
      <c r="K13" s="40"/>
      <c r="L13" s="40" t="s">
        <v>88</v>
      </c>
      <c r="M13" s="40"/>
      <c r="N13" s="40"/>
      <c r="O13" s="40" t="s">
        <v>89</v>
      </c>
      <c r="P13" s="40"/>
      <c r="Q13" s="40"/>
    </row>
    <row r="14" spans="1:17" ht="13.5" customHeight="1">
      <c r="A14" s="40"/>
      <c r="B14" s="40"/>
      <c r="C14" s="23">
        <f>$G$3</f>
        <v>9</v>
      </c>
      <c r="D14" s="23" t="str">
        <f>$H$3</f>
        <v>серпня</v>
      </c>
      <c r="E14" s="24">
        <f>$I$3</f>
        <v>2017</v>
      </c>
      <c r="F14" s="23">
        <f>$G$3</f>
        <v>9</v>
      </c>
      <c r="G14" s="23" t="str">
        <f>$H$3</f>
        <v>серпня</v>
      </c>
      <c r="H14" s="24">
        <f>$I$3</f>
        <v>2017</v>
      </c>
      <c r="I14" s="23">
        <f>$G$3</f>
        <v>9</v>
      </c>
      <c r="J14" s="23" t="str">
        <f>$H$3</f>
        <v>серпня</v>
      </c>
      <c r="K14" s="24">
        <f>$I$3</f>
        <v>2017</v>
      </c>
      <c r="L14" s="23">
        <f>$G$3</f>
        <v>9</v>
      </c>
      <c r="M14" s="23" t="str">
        <f>$H$3</f>
        <v>серпня</v>
      </c>
      <c r="N14" s="24">
        <f>$I$3</f>
        <v>2017</v>
      </c>
      <c r="O14" s="23">
        <f>$G$3</f>
        <v>9</v>
      </c>
      <c r="P14" s="23" t="str">
        <f>$H$3</f>
        <v>серпня</v>
      </c>
      <c r="Q14" s="24">
        <f>$I$3</f>
        <v>2017</v>
      </c>
    </row>
    <row r="15" spans="1:17" ht="12.75">
      <c r="A15" s="40"/>
      <c r="B15" s="40"/>
      <c r="C15" s="41" t="str">
        <f>C5</f>
        <v>Капусняк</v>
      </c>
      <c r="D15" s="41"/>
      <c r="E15" s="41"/>
      <c r="F15" s="40" t="str">
        <f>C6</f>
        <v>Макарони по-флотськи</v>
      </c>
      <c r="G15" s="40"/>
      <c r="H15" s="40"/>
      <c r="I15" s="40" t="str">
        <f>C7</f>
        <v>Салат з моркви</v>
      </c>
      <c r="J15" s="40"/>
      <c r="K15" s="40"/>
      <c r="L15" s="40" t="str">
        <f>C8</f>
        <v>Компот, батон</v>
      </c>
      <c r="M15" s="40"/>
      <c r="N15" s="40"/>
      <c r="O15" s="40" t="str">
        <f>C9</f>
        <v>Хліб</v>
      </c>
      <c r="P15" s="40"/>
      <c r="Q15" s="40"/>
    </row>
    <row r="16" spans="1:17" ht="12.75">
      <c r="A16" s="40"/>
      <c r="B16" s="40"/>
      <c r="C16" s="41"/>
      <c r="D16" s="41"/>
      <c r="E16" s="41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2.75">
      <c r="A17" s="25" t="s">
        <v>51</v>
      </c>
      <c r="B17" s="25" t="s">
        <v>90</v>
      </c>
      <c r="C17" s="25" t="s">
        <v>91</v>
      </c>
      <c r="D17" s="25" t="s">
        <v>92</v>
      </c>
      <c r="E17" s="25" t="s">
        <v>93</v>
      </c>
      <c r="F17" s="25" t="s">
        <v>91</v>
      </c>
      <c r="G17" s="25" t="s">
        <v>94</v>
      </c>
      <c r="H17" s="25" t="s">
        <v>93</v>
      </c>
      <c r="I17" s="25" t="s">
        <v>91</v>
      </c>
      <c r="J17" s="25" t="s">
        <v>95</v>
      </c>
      <c r="K17" s="25" t="s">
        <v>93</v>
      </c>
      <c r="L17" s="25" t="s">
        <v>91</v>
      </c>
      <c r="M17" s="25" t="s">
        <v>96</v>
      </c>
      <c r="N17" s="25" t="s">
        <v>97</v>
      </c>
      <c r="O17" s="25" t="s">
        <v>91</v>
      </c>
      <c r="P17" s="25" t="s">
        <v>96</v>
      </c>
      <c r="Q17" s="25" t="s">
        <v>93</v>
      </c>
    </row>
    <row r="18" spans="1:17" ht="15">
      <c r="A18" s="26" t="str">
        <f>IF(B18&lt;&gt;"",TEXT(COUNTA(B18:B38),"1"),"")</f>
        <v>1</v>
      </c>
      <c r="B18" s="28" t="s">
        <v>3</v>
      </c>
      <c r="C18" s="30">
        <f>Страви!B2*КК!$H$5</f>
        <v>1.76</v>
      </c>
      <c r="D18" s="29">
        <f>VLOOKUP(B18,'серпень 2017'!$B$4:$E$67,4,)</f>
        <v>10</v>
      </c>
      <c r="E18" s="29">
        <f>C18*D18</f>
        <v>17.6</v>
      </c>
      <c r="F18" s="26" t="s">
        <v>51</v>
      </c>
      <c r="G18" s="26" t="s">
        <v>51</v>
      </c>
      <c r="H18" s="26" t="s">
        <v>51</v>
      </c>
      <c r="I18" s="26" t="s">
        <v>51</v>
      </c>
      <c r="J18" s="26" t="s">
        <v>51</v>
      </c>
      <c r="K18" s="26" t="s">
        <v>51</v>
      </c>
      <c r="L18" s="26" t="s">
        <v>51</v>
      </c>
      <c r="M18" s="26" t="s">
        <v>51</v>
      </c>
      <c r="N18" s="26" t="s">
        <v>51</v>
      </c>
      <c r="O18" s="26" t="s">
        <v>51</v>
      </c>
      <c r="P18" s="26" t="s">
        <v>51</v>
      </c>
      <c r="Q18" s="26" t="s">
        <v>51</v>
      </c>
    </row>
    <row r="19" spans="1:17" ht="15">
      <c r="A19" s="26" t="str">
        <f>IF(B19&lt;&gt;"",TEXT(COUNTA(B18:B38),"2"),"")</f>
        <v>2</v>
      </c>
      <c r="B19" s="28" t="s">
        <v>31</v>
      </c>
      <c r="C19" s="30">
        <f>Страви!B3*КК!$H$5</f>
        <v>0.22</v>
      </c>
      <c r="D19" s="29">
        <f>VLOOKUP(B19,'серпень 2017'!$B$4:$E$67,4,)</f>
        <v>10</v>
      </c>
      <c r="E19" s="29">
        <f aca="true" t="shared" si="0" ref="E19:E24">C19*D19</f>
        <v>2.2</v>
      </c>
      <c r="F19" s="26" t="s">
        <v>51</v>
      </c>
      <c r="G19" s="26" t="s">
        <v>51</v>
      </c>
      <c r="H19" s="26" t="s">
        <v>51</v>
      </c>
      <c r="I19" s="26" t="s">
        <v>51</v>
      </c>
      <c r="J19" s="26" t="s">
        <v>51</v>
      </c>
      <c r="K19" s="26" t="s">
        <v>51</v>
      </c>
      <c r="L19" s="26" t="s">
        <v>51</v>
      </c>
      <c r="M19" s="26" t="s">
        <v>51</v>
      </c>
      <c r="N19" s="26" t="s">
        <v>51</v>
      </c>
      <c r="O19" s="26" t="s">
        <v>51</v>
      </c>
      <c r="P19" s="26" t="s">
        <v>51</v>
      </c>
      <c r="Q19" s="26" t="s">
        <v>51</v>
      </c>
    </row>
    <row r="20" spans="1:17" ht="15">
      <c r="A20" s="26" t="str">
        <f>IF(B20&lt;&gt;"",TEXT(COUNTA(B18:B38),"3"),"")</f>
        <v>3</v>
      </c>
      <c r="B20" s="28" t="s">
        <v>16</v>
      </c>
      <c r="C20" s="30">
        <f>Страви!B4*КК!$H$5</f>
        <v>0.44</v>
      </c>
      <c r="D20" s="29">
        <f>VLOOKUP(B20,'серпень 2017'!$B$4:$E$67,4,)</f>
        <v>84.79</v>
      </c>
      <c r="E20" s="29">
        <f t="shared" si="0"/>
        <v>37.3076</v>
      </c>
      <c r="F20" s="26" t="s">
        <v>51</v>
      </c>
      <c r="G20" s="26" t="s">
        <v>51</v>
      </c>
      <c r="H20" s="26" t="s">
        <v>51</v>
      </c>
      <c r="I20" s="26" t="s">
        <v>51</v>
      </c>
      <c r="J20" s="26" t="s">
        <v>51</v>
      </c>
      <c r="K20" s="26" t="s">
        <v>51</v>
      </c>
      <c r="L20" s="26" t="s">
        <v>51</v>
      </c>
      <c r="M20" s="26" t="s">
        <v>51</v>
      </c>
      <c r="N20" s="26" t="s">
        <v>51</v>
      </c>
      <c r="O20" s="26" t="s">
        <v>51</v>
      </c>
      <c r="P20" s="26" t="s">
        <v>51</v>
      </c>
      <c r="Q20" s="26" t="s">
        <v>51</v>
      </c>
    </row>
    <row r="21" spans="1:17" ht="15">
      <c r="A21" s="26" t="str">
        <f>IF(B21&lt;&gt;"",TEXT(COUNTA(B18:B38),"4"),"")</f>
        <v>4</v>
      </c>
      <c r="B21" s="28" t="s">
        <v>8</v>
      </c>
      <c r="C21" s="30">
        <f>Страви!B5*КК!$H$5</f>
        <v>0.44</v>
      </c>
      <c r="D21" s="29">
        <f>VLOOKUP(B21,'серпень 2017'!$B$4:$E$67,4,)</f>
        <v>13</v>
      </c>
      <c r="E21" s="29">
        <f t="shared" si="0"/>
        <v>5.72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5">
      <c r="A22" s="26" t="str">
        <f>IF(B22&lt;&gt;"",TEXT(COUNTA(B18:B38),"5"),"")</f>
        <v>5</v>
      </c>
      <c r="B22" s="28" t="s">
        <v>5</v>
      </c>
      <c r="C22" s="30">
        <f>Страви!B6*КК!$H$5</f>
        <v>0.44</v>
      </c>
      <c r="D22" s="29">
        <f>VLOOKUP(B22,'серпень 2017'!$B$4:$E$67,4,)</f>
        <v>10.48</v>
      </c>
      <c r="E22" s="29">
        <f t="shared" si="0"/>
        <v>4.6112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15">
      <c r="A23" s="26" t="str">
        <f>IF(B23&lt;&gt;"",TEXT(COUNTA(B18:B38),"6"),"")</f>
        <v>6</v>
      </c>
      <c r="B23" s="28" t="s">
        <v>66</v>
      </c>
      <c r="C23" s="30">
        <f>Страви!B7*КК!$H$5</f>
        <v>1.1</v>
      </c>
      <c r="D23" s="29">
        <f>VLOOKUP(B23,'серпень 2017'!$B$4:$E$67,4,)</f>
        <v>16.92</v>
      </c>
      <c r="E23" s="29">
        <f t="shared" si="0"/>
        <v>18.612000000000002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5">
      <c r="A24" s="26" t="str">
        <f>IF(B24&lt;&gt;"",TEXT(COUNTA(B18:B38),"7"),"")</f>
        <v>7</v>
      </c>
      <c r="B24" s="28" t="s">
        <v>69</v>
      </c>
      <c r="C24" s="30">
        <f>Страви!B8*КК!$H$5</f>
        <v>1.1</v>
      </c>
      <c r="D24" s="29">
        <f>VLOOKUP(B24,'серпень 2017'!$B$4:$E$67,4,)</f>
        <v>45.21</v>
      </c>
      <c r="E24" s="29">
        <f t="shared" si="0"/>
        <v>49.731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5">
      <c r="A25" s="26" t="str">
        <f>IF(B25&lt;&gt;"",TEXT(COUNTA($B$18:$B$38),"8"),"")</f>
        <v>8</v>
      </c>
      <c r="B25" s="28" t="s">
        <v>16</v>
      </c>
      <c r="C25" s="26"/>
      <c r="D25" s="26"/>
      <c r="E25" s="26"/>
      <c r="F25" s="30">
        <f>Страви!D2*КК!$H$5</f>
        <v>0.44</v>
      </c>
      <c r="G25" s="29">
        <f>VLOOKUP(B25,'серпень 2017'!$B$4:$E$67,4,)</f>
        <v>84.79</v>
      </c>
      <c r="H25" s="29">
        <f>F25*G25</f>
        <v>37.3076</v>
      </c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5">
      <c r="A26" s="26" t="str">
        <f>IF(B26&lt;&gt;"",TEXT(COUNTA($B$18:$B$38),"9"),"")</f>
        <v>9</v>
      </c>
      <c r="B26" s="28" t="s">
        <v>8</v>
      </c>
      <c r="C26" s="26"/>
      <c r="D26" s="26"/>
      <c r="E26" s="26"/>
      <c r="F26" s="30">
        <f>Страви!D3*КК!$H$5</f>
        <v>0.44</v>
      </c>
      <c r="G26" s="29">
        <f>VLOOKUP(B26,'серпень 2017'!$B$4:$E$67,4,)</f>
        <v>13</v>
      </c>
      <c r="H26" s="29">
        <f aca="true" t="shared" si="1" ref="H26:H31">F26*G26</f>
        <v>5.72</v>
      </c>
      <c r="I26" s="26"/>
      <c r="J26" s="26"/>
      <c r="K26" s="26"/>
      <c r="L26" s="26"/>
      <c r="M26" s="26"/>
      <c r="N26" s="26"/>
      <c r="O26" s="26"/>
      <c r="P26" s="26"/>
      <c r="Q26" s="26"/>
    </row>
    <row r="27" spans="1:17" ht="15">
      <c r="A27" s="26" t="str">
        <f>IF(B27&lt;&gt;"",TEXT(COUNTA($B$18:$B$38),"1О"),"")</f>
        <v>1О</v>
      </c>
      <c r="B27" s="28" t="s">
        <v>5</v>
      </c>
      <c r="C27" s="26"/>
      <c r="D27" s="26"/>
      <c r="E27" s="26"/>
      <c r="F27" s="30">
        <f>Страви!D4*КК!$H$5</f>
        <v>0.32999999999999996</v>
      </c>
      <c r="G27" s="29">
        <f>VLOOKUP(B27,'серпень 2017'!$B$4:$E$67,4,)</f>
        <v>10.48</v>
      </c>
      <c r="H27" s="29">
        <f t="shared" si="1"/>
        <v>3.4583999999999997</v>
      </c>
      <c r="I27" s="26"/>
      <c r="J27" s="26"/>
      <c r="K27" s="26"/>
      <c r="L27" s="26"/>
      <c r="M27" s="26"/>
      <c r="N27" s="26"/>
      <c r="O27" s="26"/>
      <c r="P27" s="26"/>
      <c r="Q27" s="26"/>
    </row>
    <row r="28" spans="1:17" ht="15">
      <c r="A28" s="26" t="str">
        <f>IF(B28&lt;&gt;"",TEXT(COUNTA($B$18:$B$38),"11"),"")</f>
        <v>11</v>
      </c>
      <c r="B28" s="28" t="s">
        <v>66</v>
      </c>
      <c r="C28" s="26"/>
      <c r="D28" s="26"/>
      <c r="E28" s="26"/>
      <c r="F28" s="30">
        <f>Страви!D5*КК!$H$5</f>
        <v>0.264</v>
      </c>
      <c r="G28" s="29">
        <f>VLOOKUP(B28,'серпень 2017'!$B$4:$E$67,4,)</f>
        <v>16.92</v>
      </c>
      <c r="H28" s="29">
        <f t="shared" si="1"/>
        <v>4.466880000000001</v>
      </c>
      <c r="I28" s="26"/>
      <c r="J28" s="26"/>
      <c r="K28" s="26"/>
      <c r="L28" s="26"/>
      <c r="M28" s="26"/>
      <c r="N28" s="26"/>
      <c r="O28" s="26"/>
      <c r="P28" s="26"/>
      <c r="Q28" s="26"/>
    </row>
    <row r="29" spans="1:17" ht="15">
      <c r="A29" s="26" t="str">
        <f>IF(B29&lt;&gt;"",TEXT(COUNTA($B$18:$B$38),"12"),"")</f>
        <v>12</v>
      </c>
      <c r="B29" s="28" t="s">
        <v>13</v>
      </c>
      <c r="C29" s="26"/>
      <c r="D29" s="26"/>
      <c r="E29" s="26"/>
      <c r="F29" s="30">
        <f>Страви!D6*КК!$H$5</f>
        <v>2.6399999999999997</v>
      </c>
      <c r="G29" s="29">
        <f>VLOOKUP(B29,'серпень 2017'!$B$4:$E$67,4,)</f>
        <v>12.01</v>
      </c>
      <c r="H29" s="29">
        <f t="shared" si="1"/>
        <v>31.706399999999995</v>
      </c>
      <c r="I29" s="26"/>
      <c r="J29" s="26"/>
      <c r="K29" s="26"/>
      <c r="L29" s="26"/>
      <c r="M29" s="26"/>
      <c r="N29" s="26"/>
      <c r="O29" s="26"/>
      <c r="P29" s="26"/>
      <c r="Q29" s="26"/>
    </row>
    <row r="30" spans="1:17" ht="15">
      <c r="A30" s="26" t="str">
        <f>IF(B30&lt;&gt;"",TEXT(COUNTA($B$18:$B$38),"13"),"")</f>
        <v>13</v>
      </c>
      <c r="B30" s="28" t="s">
        <v>15</v>
      </c>
      <c r="C30" s="26"/>
      <c r="D30" s="26"/>
      <c r="E30" s="26"/>
      <c r="F30" s="30">
        <f>Страви!D7*КК!$H$5</f>
        <v>1.76</v>
      </c>
      <c r="G30" s="29">
        <f>VLOOKUP(B30,'серпень 2017'!$B$4:$E$67,4,)</f>
        <v>124.74</v>
      </c>
      <c r="H30" s="29">
        <f t="shared" si="1"/>
        <v>219.5424</v>
      </c>
      <c r="I30" s="26"/>
      <c r="J30" s="26"/>
      <c r="K30" s="26"/>
      <c r="L30" s="26"/>
      <c r="M30" s="26"/>
      <c r="N30" s="26"/>
      <c r="O30" s="26"/>
      <c r="P30" s="26"/>
      <c r="Q30" s="26"/>
    </row>
    <row r="31" spans="1:17" ht="15">
      <c r="A31" s="26" t="str">
        <f>IF(B31&lt;&gt;"",TEXT(COUNTA($B$18:$B$38),"14"),"")</f>
        <v>14</v>
      </c>
      <c r="B31" s="28" t="s">
        <v>46</v>
      </c>
      <c r="C31" s="26"/>
      <c r="D31" s="26"/>
      <c r="E31" s="26"/>
      <c r="F31" s="30">
        <f>Страви!D8*КК!$H$5</f>
        <v>2.2</v>
      </c>
      <c r="G31" s="29">
        <f>VLOOKUP(B31,'серпень 2017'!$B$4:$E$67,4,)</f>
        <v>6.03</v>
      </c>
      <c r="H31" s="29">
        <f t="shared" si="1"/>
        <v>13.266000000000002</v>
      </c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5">
      <c r="A32" s="26" t="str">
        <f>IF(B32&lt;&gt;"",TEXT(COUNTA($B$18:$B$38),"15"),"")</f>
        <v>15</v>
      </c>
      <c r="B32" s="28" t="s">
        <v>5</v>
      </c>
      <c r="C32" s="26"/>
      <c r="D32" s="26"/>
      <c r="E32" s="26"/>
      <c r="F32" s="26"/>
      <c r="G32" s="26"/>
      <c r="H32" s="26"/>
      <c r="I32" s="26">
        <f>Страви!F2*КК!$H$5</f>
        <v>2.31</v>
      </c>
      <c r="J32" s="29">
        <f>VLOOKUP(B32,'серпень 2017'!$B$4:$E$67,4,)</f>
        <v>10.48</v>
      </c>
      <c r="K32" s="29">
        <f>I32*J32</f>
        <v>24.2088</v>
      </c>
      <c r="L32" s="26"/>
      <c r="M32" s="26"/>
      <c r="N32" s="26"/>
      <c r="O32" s="26"/>
      <c r="P32" s="26"/>
      <c r="Q32" s="26"/>
    </row>
    <row r="33" spans="1:17" ht="15">
      <c r="A33" s="26" t="str">
        <f>IF(B33&lt;&gt;"",TEXT(COUNTA($B$18:$B$38),"16"),"")</f>
        <v>16</v>
      </c>
      <c r="B33" s="28" t="s">
        <v>46</v>
      </c>
      <c r="C33" s="26"/>
      <c r="D33" s="26"/>
      <c r="E33" s="26"/>
      <c r="F33" s="26"/>
      <c r="G33" s="26"/>
      <c r="H33" s="26"/>
      <c r="I33" s="26">
        <f>Страви!F3*КК!$H$5</f>
        <v>1.1</v>
      </c>
      <c r="J33" s="29">
        <f>VLOOKUP(B33,'серпень 2017'!$B$4:$E$67,4,)</f>
        <v>6.03</v>
      </c>
      <c r="K33" s="29">
        <f>I33*J33</f>
        <v>6.633000000000001</v>
      </c>
      <c r="L33" s="26"/>
      <c r="M33" s="26"/>
      <c r="N33" s="26"/>
      <c r="O33" s="26"/>
      <c r="P33" s="26"/>
      <c r="Q33" s="26"/>
    </row>
    <row r="34" spans="1:17" ht="15">
      <c r="A34" s="26" t="str">
        <f>IF(B34&lt;&gt;"",TEXT(COUNTA($B$18:$B$38),"17"),"")</f>
        <v>17</v>
      </c>
      <c r="B34" s="28" t="s">
        <v>41</v>
      </c>
      <c r="C34" s="26"/>
      <c r="D34" s="26"/>
      <c r="E34" s="26"/>
      <c r="F34" s="26"/>
      <c r="G34" s="26"/>
      <c r="H34" s="26"/>
      <c r="I34" s="26"/>
      <c r="J34" s="26"/>
      <c r="K34" s="26"/>
      <c r="L34" s="26">
        <f>Страви!H2*КК!$H$5</f>
        <v>0.6599999999999999</v>
      </c>
      <c r="M34" s="29">
        <f>VLOOKUP(B34,'серпень 2017'!$B$4:$E$67,4,)</f>
        <v>16.85</v>
      </c>
      <c r="N34" s="29">
        <f>L34*M34</f>
        <v>11.121</v>
      </c>
      <c r="O34" s="26"/>
      <c r="P34" s="26"/>
      <c r="Q34" s="26"/>
    </row>
    <row r="35" spans="1:17" ht="15">
      <c r="A35" s="26" t="str">
        <f>IF(B35&lt;&gt;"",TEXT(COUNTA($B$18:$B$38),"18"),"")</f>
        <v>18</v>
      </c>
      <c r="B35" s="28" t="s">
        <v>57</v>
      </c>
      <c r="C35" s="26"/>
      <c r="D35" s="26"/>
      <c r="E35" s="26"/>
      <c r="F35" s="26"/>
      <c r="G35" s="26"/>
      <c r="H35" s="26"/>
      <c r="I35" s="26"/>
      <c r="J35" s="26"/>
      <c r="K35" s="26"/>
      <c r="L35" s="26">
        <f>Страви!H3*КК!$H$5</f>
        <v>2.2</v>
      </c>
      <c r="M35" s="29">
        <f>VLOOKUP(B35,'серпень 2017'!$B$4:$E$67,4,)</f>
        <v>7.5</v>
      </c>
      <c r="N35" s="29">
        <f>L35*M35</f>
        <v>16.5</v>
      </c>
      <c r="O35" s="26"/>
      <c r="P35" s="26"/>
      <c r="Q35" s="26"/>
    </row>
    <row r="36" spans="1:17" ht="15">
      <c r="A36" s="26" t="str">
        <f>IF(B36&lt;&gt;"",TEXT(COUNTA($B$18:$B$38),"19"),"")</f>
        <v>19</v>
      </c>
      <c r="B36" s="28" t="s">
        <v>40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>
        <f>Страви!J2*КК!$H$5</f>
        <v>2.42</v>
      </c>
      <c r="P36" s="29">
        <f>VLOOKUP(B36,'серпень 2017'!$B$4:$E$67,4,)</f>
        <v>9.03</v>
      </c>
      <c r="Q36" s="29">
        <f>O36*P36</f>
        <v>21.8526</v>
      </c>
    </row>
    <row r="37" spans="1:17" ht="15">
      <c r="A37" s="26">
        <f>IF(B37&lt;&gt;"",TEXT(COUNTA($B$18:$B$38),"2О"),"")</f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5">
      <c r="A38" s="26">
        <f>IF(B38&lt;&gt;"",TEXT(COUNTA($B$18:$B$38),"21"),"")</f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25.5" customHeight="1">
      <c r="A39" s="39" t="s">
        <v>98</v>
      </c>
      <c r="B39" s="39"/>
      <c r="C39" s="26"/>
      <c r="D39" s="26"/>
      <c r="E39" s="29">
        <f>SUM(E18:E38)</f>
        <v>135.7818</v>
      </c>
      <c r="F39" s="26"/>
      <c r="G39" s="26"/>
      <c r="H39" s="29">
        <f>SUM(H18:H38)</f>
        <v>315.46768000000003</v>
      </c>
      <c r="I39" s="26"/>
      <c r="J39" s="26"/>
      <c r="K39" s="29">
        <f>SUM(K18:K38)</f>
        <v>30.8418</v>
      </c>
      <c r="L39" s="26"/>
      <c r="M39" s="26"/>
      <c r="N39" s="29">
        <f>SUM(N18:N38)</f>
        <v>27.621000000000002</v>
      </c>
      <c r="O39" s="26"/>
      <c r="P39" s="26"/>
      <c r="Q39" s="29">
        <f>SUM(Q18:Q38)</f>
        <v>21.8526</v>
      </c>
    </row>
    <row r="40" spans="1:17" ht="25.5" customHeight="1">
      <c r="A40" s="39" t="s">
        <v>99</v>
      </c>
      <c r="B40" s="39"/>
      <c r="C40" s="27" t="s">
        <v>51</v>
      </c>
      <c r="D40" s="27" t="s">
        <v>51</v>
      </c>
      <c r="E40" s="29">
        <f>E39/$H$5</f>
        <v>6.1719</v>
      </c>
      <c r="F40" s="27" t="s">
        <v>51</v>
      </c>
      <c r="G40" s="27" t="s">
        <v>51</v>
      </c>
      <c r="H40" s="29">
        <f>H39/$H$5</f>
        <v>14.339440000000002</v>
      </c>
      <c r="I40" s="27" t="s">
        <v>51</v>
      </c>
      <c r="J40" s="27" t="s">
        <v>51</v>
      </c>
      <c r="K40" s="29">
        <f>K39/$H$5</f>
        <v>1.4019</v>
      </c>
      <c r="L40" s="27" t="s">
        <v>51</v>
      </c>
      <c r="M40" s="27" t="s">
        <v>51</v>
      </c>
      <c r="N40" s="29">
        <f>N39/$H$5</f>
        <v>1.2555</v>
      </c>
      <c r="O40" s="27" t="s">
        <v>51</v>
      </c>
      <c r="P40" s="27" t="s">
        <v>51</v>
      </c>
      <c r="Q40" s="29">
        <f>Q39/$H$5</f>
        <v>0.9933</v>
      </c>
    </row>
    <row r="41" spans="1:17" ht="25.5" customHeight="1">
      <c r="A41" s="39" t="s">
        <v>100</v>
      </c>
      <c r="B41" s="39"/>
      <c r="C41" s="27" t="s">
        <v>51</v>
      </c>
      <c r="D41" s="27" t="s">
        <v>51</v>
      </c>
      <c r="E41" s="29">
        <f>E40*1.1</f>
        <v>6.789090000000001</v>
      </c>
      <c r="F41" s="27" t="s">
        <v>51</v>
      </c>
      <c r="G41" s="27" t="s">
        <v>51</v>
      </c>
      <c r="H41" s="29">
        <f>H40*1.1</f>
        <v>15.773384000000004</v>
      </c>
      <c r="I41" s="27" t="s">
        <v>51</v>
      </c>
      <c r="J41" s="27" t="s">
        <v>51</v>
      </c>
      <c r="K41" s="29">
        <f>K40*1.1</f>
        <v>1.54209</v>
      </c>
      <c r="L41" s="27" t="s">
        <v>51</v>
      </c>
      <c r="M41" s="27" t="s">
        <v>51</v>
      </c>
      <c r="N41" s="29">
        <f>N40*1.1</f>
        <v>1.38105</v>
      </c>
      <c r="O41" s="27" t="s">
        <v>51</v>
      </c>
      <c r="P41" s="27" t="s">
        <v>51</v>
      </c>
      <c r="Q41" s="29">
        <f>Q40*1.1</f>
        <v>1.09263</v>
      </c>
    </row>
    <row r="42" spans="1:17" ht="15.75" customHeight="1">
      <c r="A42" s="38" t="s">
        <v>101</v>
      </c>
      <c r="B42" s="38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</row>
    <row r="43" spans="1:17" ht="38.25" customHeight="1">
      <c r="A43" s="38" t="s">
        <v>102</v>
      </c>
      <c r="B43" s="38"/>
      <c r="C43" s="27" t="s">
        <v>51</v>
      </c>
      <c r="D43" s="27" t="s">
        <v>51</v>
      </c>
      <c r="E43" s="27" t="s">
        <v>51</v>
      </c>
      <c r="F43" s="27" t="s">
        <v>51</v>
      </c>
      <c r="G43" s="27" t="s">
        <v>51</v>
      </c>
      <c r="H43" s="27" t="s">
        <v>51</v>
      </c>
      <c r="I43" s="27" t="s">
        <v>51</v>
      </c>
      <c r="J43" s="27" t="s">
        <v>51</v>
      </c>
      <c r="K43" s="27" t="s">
        <v>51</v>
      </c>
      <c r="L43" s="27" t="s">
        <v>51</v>
      </c>
      <c r="M43" s="27" t="s">
        <v>51</v>
      </c>
      <c r="N43" s="27" t="s">
        <v>51</v>
      </c>
      <c r="O43" s="27" t="s">
        <v>51</v>
      </c>
      <c r="P43" s="27" t="s">
        <v>51</v>
      </c>
      <c r="Q43" s="27" t="s">
        <v>51</v>
      </c>
    </row>
  </sheetData>
  <sheetProtection/>
  <mergeCells count="23">
    <mergeCell ref="C6:E6"/>
    <mergeCell ref="C7:E7"/>
    <mergeCell ref="C8:E8"/>
    <mergeCell ref="C9:E9"/>
    <mergeCell ref="C10:E10"/>
    <mergeCell ref="C5:E5"/>
    <mergeCell ref="O15:Q16"/>
    <mergeCell ref="A13:A16"/>
    <mergeCell ref="B13:B16"/>
    <mergeCell ref="C13:E13"/>
    <mergeCell ref="F13:H13"/>
    <mergeCell ref="I13:K13"/>
    <mergeCell ref="L13:N13"/>
    <mergeCell ref="A42:B42"/>
    <mergeCell ref="A43:B43"/>
    <mergeCell ref="A41:B41"/>
    <mergeCell ref="A39:B39"/>
    <mergeCell ref="A40:B40"/>
    <mergeCell ref="O13:Q13"/>
    <mergeCell ref="C15:E16"/>
    <mergeCell ref="F15:H16"/>
    <mergeCell ref="I15:K16"/>
    <mergeCell ref="L15:N1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10" sqref="F10"/>
    </sheetView>
  </sheetViews>
  <sheetFormatPr defaultColWidth="9.140625" defaultRowHeight="12.75"/>
  <cols>
    <col min="4" max="4" width="9.421875" style="0" customWidth="1"/>
    <col min="5" max="5" width="15.28125" style="0" customWidth="1"/>
  </cols>
  <sheetData>
    <row r="1" spans="1:6" ht="12.75">
      <c r="A1" s="47" t="s">
        <v>111</v>
      </c>
      <c r="B1" s="47"/>
      <c r="C1" s="47"/>
      <c r="D1" s="48"/>
      <c r="E1" s="48"/>
      <c r="F1" s="48"/>
    </row>
    <row r="2" spans="1:5" ht="12.75">
      <c r="A2" s="22"/>
      <c r="B2" s="20" t="e">
        <f>#REF!</f>
        <v>#REF!</v>
      </c>
      <c r="C2" s="21" t="e">
        <f>#REF!</f>
        <v>#REF!</v>
      </c>
      <c r="D2" s="19" t="e">
        <f>#REF!</f>
        <v>#REF!</v>
      </c>
      <c r="E2" s="19"/>
    </row>
    <row r="4" spans="1:6" ht="25.5" customHeight="1">
      <c r="A4" s="25" t="s">
        <v>0</v>
      </c>
      <c r="B4" s="40" t="s">
        <v>110</v>
      </c>
      <c r="C4" s="40"/>
      <c r="D4" s="40"/>
      <c r="E4" s="23" t="s">
        <v>107</v>
      </c>
      <c r="F4" s="23" t="s">
        <v>108</v>
      </c>
    </row>
    <row r="5" spans="1:6" ht="15">
      <c r="A5" s="27" t="s">
        <v>51</v>
      </c>
      <c r="B5" s="44" t="s">
        <v>112</v>
      </c>
      <c r="C5" s="44"/>
      <c r="D5" s="44"/>
      <c r="E5" s="26">
        <f>КК!H5</f>
        <v>22</v>
      </c>
      <c r="F5" s="26" t="s">
        <v>51</v>
      </c>
    </row>
    <row r="6" spans="1:6" ht="15">
      <c r="A6" s="27">
        <v>1</v>
      </c>
      <c r="B6" s="44" t="str">
        <f>КК!C5</f>
        <v>Капусняк</v>
      </c>
      <c r="C6" s="44"/>
      <c r="D6" s="44"/>
      <c r="E6" s="27" t="s">
        <v>51</v>
      </c>
      <c r="F6" s="29">
        <f>КК!E41</f>
        <v>6.789090000000001</v>
      </c>
    </row>
    <row r="7" spans="1:6" ht="15">
      <c r="A7" s="27">
        <v>2</v>
      </c>
      <c r="B7" s="44" t="str">
        <f>КК!C6</f>
        <v>Макарони по-флотськи</v>
      </c>
      <c r="C7" s="44"/>
      <c r="D7" s="44"/>
      <c r="E7" s="27"/>
      <c r="F7" s="29">
        <f>КК!H41</f>
        <v>15.773384000000004</v>
      </c>
    </row>
    <row r="8" spans="1:6" ht="15">
      <c r="A8" s="27">
        <v>3</v>
      </c>
      <c r="B8" s="44" t="str">
        <f>КК!C7</f>
        <v>Салат з моркви</v>
      </c>
      <c r="C8" s="44"/>
      <c r="D8" s="44"/>
      <c r="E8" s="27"/>
      <c r="F8" s="29">
        <f>КК!K41</f>
        <v>1.54209</v>
      </c>
    </row>
    <row r="9" spans="1:6" ht="15">
      <c r="A9" s="27">
        <v>4</v>
      </c>
      <c r="B9" s="44" t="str">
        <f>КК!C8</f>
        <v>Компот, батон</v>
      </c>
      <c r="C9" s="44"/>
      <c r="D9" s="44"/>
      <c r="E9" s="27"/>
      <c r="F9" s="29">
        <f>КК!N41</f>
        <v>1.38105</v>
      </c>
    </row>
    <row r="10" spans="1:6" ht="15">
      <c r="A10" s="27">
        <v>5</v>
      </c>
      <c r="B10" s="44" t="str">
        <f>КК!C9</f>
        <v>Хліб</v>
      </c>
      <c r="C10" s="44"/>
      <c r="D10" s="44"/>
      <c r="E10" s="27"/>
      <c r="F10" s="29">
        <f>КК!Q41</f>
        <v>1.09263</v>
      </c>
    </row>
    <row r="11" spans="1:6" ht="15">
      <c r="A11" s="27"/>
      <c r="B11" s="44"/>
      <c r="C11" s="44"/>
      <c r="D11" s="44"/>
      <c r="E11" s="27"/>
      <c r="F11" s="29">
        <f>SUM(F6:F10)</f>
        <v>26.578244000000005</v>
      </c>
    </row>
    <row r="12" spans="1:6" ht="15">
      <c r="A12" s="27"/>
      <c r="B12" s="44"/>
      <c r="C12" s="44"/>
      <c r="D12" s="44"/>
      <c r="E12" s="27"/>
      <c r="F12" s="26"/>
    </row>
    <row r="13" spans="1:6" ht="15">
      <c r="A13" s="27"/>
      <c r="B13" s="44"/>
      <c r="C13" s="44"/>
      <c r="D13" s="44"/>
      <c r="E13" s="27"/>
      <c r="F13" s="26"/>
    </row>
    <row r="14" spans="1:6" ht="15">
      <c r="A14" s="27"/>
      <c r="B14" s="44"/>
      <c r="C14" s="44"/>
      <c r="D14" s="44"/>
      <c r="E14" s="27"/>
      <c r="F14" s="26"/>
    </row>
    <row r="15" spans="1:6" ht="15">
      <c r="A15" s="27"/>
      <c r="B15" s="44"/>
      <c r="C15" s="44"/>
      <c r="D15" s="44"/>
      <c r="E15" s="27"/>
      <c r="F15" s="26"/>
    </row>
    <row r="16" spans="1:6" ht="15">
      <c r="A16" s="27"/>
      <c r="B16" s="44"/>
      <c r="C16" s="44"/>
      <c r="D16" s="44"/>
      <c r="E16" s="27"/>
      <c r="F16" s="26"/>
    </row>
    <row r="17" spans="1:6" ht="15">
      <c r="A17" s="27"/>
      <c r="B17" s="44"/>
      <c r="C17" s="44"/>
      <c r="D17" s="44"/>
      <c r="E17" s="27"/>
      <c r="F17" s="26"/>
    </row>
    <row r="18" spans="1:6" ht="15">
      <c r="A18" s="27"/>
      <c r="B18" s="44"/>
      <c r="C18" s="44"/>
      <c r="D18" s="44"/>
      <c r="E18" s="27"/>
      <c r="F18" s="26"/>
    </row>
    <row r="19" spans="1:6" ht="15">
      <c r="A19" s="27"/>
      <c r="B19" s="44"/>
      <c r="C19" s="44"/>
      <c r="D19" s="44"/>
      <c r="E19" s="27"/>
      <c r="F19" s="26"/>
    </row>
    <row r="20" spans="1:6" ht="15">
      <c r="A20" s="27"/>
      <c r="B20" s="44"/>
      <c r="C20" s="44"/>
      <c r="D20" s="44"/>
      <c r="E20" s="27"/>
      <c r="F20" s="26"/>
    </row>
    <row r="21" spans="1:6" ht="15">
      <c r="A21" s="27"/>
      <c r="B21" s="44"/>
      <c r="C21" s="44"/>
      <c r="D21" s="44"/>
      <c r="E21" s="27"/>
      <c r="F21" s="26"/>
    </row>
    <row r="22" spans="1:6" ht="15">
      <c r="A22" s="27"/>
      <c r="B22" s="44"/>
      <c r="C22" s="44"/>
      <c r="D22" s="44"/>
      <c r="E22" s="27"/>
      <c r="F22" s="26"/>
    </row>
    <row r="23" spans="1:6" ht="15">
      <c r="A23" s="27"/>
      <c r="B23" s="44"/>
      <c r="C23" s="44"/>
      <c r="D23" s="44"/>
      <c r="E23" s="27"/>
      <c r="F23" s="26"/>
    </row>
    <row r="24" spans="1:6" ht="15">
      <c r="A24" s="27"/>
      <c r="B24" s="44"/>
      <c r="C24" s="44"/>
      <c r="D24" s="44"/>
      <c r="E24" s="27"/>
      <c r="F24" s="26"/>
    </row>
    <row r="25" spans="1:6" ht="15">
      <c r="A25" s="27"/>
      <c r="B25" s="44"/>
      <c r="C25" s="44"/>
      <c r="D25" s="44"/>
      <c r="E25" s="27"/>
      <c r="F25" s="26"/>
    </row>
    <row r="26" spans="1:6" ht="15">
      <c r="A26" s="27"/>
      <c r="B26" s="44"/>
      <c r="C26" s="44"/>
      <c r="D26" s="44"/>
      <c r="E26" s="27"/>
      <c r="F26" s="26"/>
    </row>
    <row r="27" spans="1:6" ht="15">
      <c r="A27" s="27"/>
      <c r="B27" s="44"/>
      <c r="C27" s="44"/>
      <c r="D27" s="44"/>
      <c r="E27" s="27"/>
      <c r="F27" s="26"/>
    </row>
    <row r="28" spans="1:6" ht="15">
      <c r="A28" s="27" t="s">
        <v>51</v>
      </c>
      <c r="B28" s="44"/>
      <c r="C28" s="44"/>
      <c r="D28" s="44"/>
      <c r="E28" s="27" t="s">
        <v>51</v>
      </c>
      <c r="F28" s="26" t="s">
        <v>51</v>
      </c>
    </row>
    <row r="29" spans="1:6" ht="15">
      <c r="A29" s="27" t="s">
        <v>51</v>
      </c>
      <c r="B29" s="44"/>
      <c r="C29" s="44"/>
      <c r="D29" s="44"/>
      <c r="E29" s="27" t="s">
        <v>51</v>
      </c>
      <c r="F29" s="26" t="s">
        <v>51</v>
      </c>
    </row>
    <row r="30" spans="1:6" ht="15">
      <c r="A30" s="27" t="s">
        <v>51</v>
      </c>
      <c r="B30" s="44"/>
      <c r="C30" s="44"/>
      <c r="D30" s="44"/>
      <c r="E30" s="27" t="s">
        <v>51</v>
      </c>
      <c r="F30" s="26" t="s">
        <v>51</v>
      </c>
    </row>
    <row r="31" spans="1:6" ht="15">
      <c r="A31" s="45" t="s">
        <v>109</v>
      </c>
      <c r="B31" s="45"/>
      <c r="C31" s="45"/>
      <c r="D31" s="45"/>
      <c r="E31" s="27" t="s">
        <v>51</v>
      </c>
      <c r="F31" s="26" t="s">
        <v>51</v>
      </c>
    </row>
    <row r="32" spans="1:6" ht="15">
      <c r="A32" s="46"/>
      <c r="B32" s="46"/>
      <c r="C32" s="46"/>
      <c r="D32" s="46"/>
      <c r="E32" s="27" t="s">
        <v>51</v>
      </c>
      <c r="F32" s="27" t="s">
        <v>51</v>
      </c>
    </row>
  </sheetData>
  <sheetProtection/>
  <mergeCells count="30">
    <mergeCell ref="A31:D31"/>
    <mergeCell ref="A32:D32"/>
    <mergeCell ref="A1:F1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9:D29"/>
    <mergeCell ref="B30:D30"/>
    <mergeCell ref="B23:D23"/>
    <mergeCell ref="B24:D24"/>
    <mergeCell ref="B25:D25"/>
    <mergeCell ref="B26:D26"/>
    <mergeCell ref="B27:D27"/>
    <mergeCell ref="B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2017-08-16T12:01:35Z</cp:lastPrinted>
  <dcterms:created xsi:type="dcterms:W3CDTF">1996-10-08T23:32:33Z</dcterms:created>
  <dcterms:modified xsi:type="dcterms:W3CDTF">2017-09-22T11:15:05Z</dcterms:modified>
  <cp:category/>
  <cp:version/>
  <cp:contentType/>
  <cp:contentStatus/>
</cp:coreProperties>
</file>