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filterPrivacy="1"/>
  <bookViews>
    <workbookView xWindow="0" yWindow="0" windowWidth="22260" windowHeight="12648" activeTab="1" xr2:uid="{00000000-000D-0000-FFFF-FFFF00000000}"/>
  </bookViews>
  <sheets>
    <sheet name="Лист5" sheetId="7" r:id="rId1"/>
    <sheet name="Лист2" sheetId="2" r:id="rId2"/>
    <sheet name="Лист4" sheetId="4" r:id="rId3"/>
    <sheet name="Лист1" sheetId="1" state="hidden" r:id="rId4"/>
    <sheet name="Лист3" sheetId="6" state="hidden" r:id="rId5"/>
  </sheets>
  <calcPr calcId="171026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10" i="2"/>
  <c r="B9" i="2"/>
  <c r="B8" i="2"/>
  <c r="B7" i="2"/>
  <c r="B6" i="2"/>
  <c r="B5" i="2"/>
  <c r="B12" i="2"/>
  <c r="B13" i="2"/>
  <c r="B14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P23" i="6" l="1"/>
  <c r="H19" i="6"/>
  <c r="H25" i="6"/>
  <c r="D7" i="6"/>
  <c r="E7" i="6"/>
  <c r="F6" i="6"/>
  <c r="F7" i="6"/>
  <c r="G13" i="6"/>
  <c r="H13" i="6"/>
  <c r="I13" i="6"/>
  <c r="J13" i="6"/>
  <c r="K13" i="6"/>
  <c r="L13" i="6"/>
  <c r="M10" i="6"/>
  <c r="M13" i="6"/>
  <c r="I131" i="1" l="1"/>
  <c r="M119" i="1"/>
  <c r="M113" i="1"/>
  <c r="M118" i="1"/>
  <c r="M110" i="1"/>
  <c r="O48" i="1"/>
  <c r="N48" i="1"/>
  <c r="L141" i="1"/>
  <c r="P76" i="1"/>
  <c r="O73" i="1"/>
  <c r="P67" i="1"/>
  <c r="O57" i="1"/>
  <c r="P64" i="1"/>
  <c r="P54" i="1"/>
  <c r="K144" i="1"/>
  <c r="K154" i="1"/>
  <c r="K140" i="1"/>
  <c r="K138" i="1"/>
  <c r="K137" i="1"/>
  <c r="K156" i="1"/>
  <c r="O40" i="1"/>
  <c r="O37" i="1"/>
  <c r="O39" i="1"/>
  <c r="O32" i="1"/>
  <c r="O46" i="1"/>
  <c r="O29" i="1"/>
  <c r="O31" i="1"/>
  <c r="O30" i="1"/>
  <c r="O27" i="1"/>
  <c r="O26" i="1"/>
  <c r="O47" i="1"/>
  <c r="J147" i="1"/>
  <c r="J156" i="1"/>
  <c r="J146" i="1"/>
  <c r="J142" i="1"/>
  <c r="J148" i="1"/>
  <c r="J141" i="1"/>
  <c r="J143" i="1"/>
  <c r="J150" i="1"/>
  <c r="J137" i="1"/>
  <c r="C163" i="1"/>
  <c r="I155" i="1"/>
  <c r="I156" i="1"/>
  <c r="I153" i="1"/>
  <c r="I148" i="1"/>
  <c r="I154" i="1"/>
  <c r="I138" i="1"/>
  <c r="H156" i="1"/>
  <c r="H158" i="1"/>
  <c r="H142" i="1"/>
  <c r="G158" i="1"/>
  <c r="G155" i="1"/>
  <c r="G154" i="1"/>
  <c r="F157" i="1"/>
  <c r="G150" i="1"/>
  <c r="G143" i="1"/>
  <c r="G144" i="1"/>
  <c r="G140" i="1"/>
  <c r="G139" i="1"/>
  <c r="G141" i="1"/>
  <c r="F137" i="1"/>
  <c r="F142" i="1"/>
  <c r="E150" i="1"/>
  <c r="E146" i="1"/>
  <c r="E152" i="1"/>
  <c r="E140" i="1"/>
  <c r="E148" i="1"/>
  <c r="E138" i="1"/>
  <c r="E158" i="1"/>
  <c r="D149" i="1"/>
  <c r="D152" i="1"/>
  <c r="D145" i="1"/>
  <c r="D144" i="1"/>
  <c r="D139" i="1"/>
  <c r="D158" i="1"/>
  <c r="C153" i="1"/>
  <c r="C148" i="1"/>
  <c r="C146" i="1"/>
  <c r="C142" i="1"/>
  <c r="C147" i="1"/>
  <c r="C140" i="1"/>
  <c r="C138" i="1"/>
  <c r="L108" i="1"/>
  <c r="K120" i="1"/>
  <c r="K123" i="1"/>
  <c r="I112" i="1"/>
  <c r="I118" i="1"/>
  <c r="H125" i="1"/>
  <c r="G124" i="1"/>
  <c r="G118" i="1"/>
  <c r="D120" i="1"/>
  <c r="C119" i="1"/>
  <c r="C116" i="1"/>
  <c r="C108" i="1"/>
  <c r="C124" i="1"/>
  <c r="J89" i="1"/>
  <c r="I84" i="1"/>
  <c r="G91" i="1"/>
  <c r="F99" i="1"/>
  <c r="F87" i="1"/>
  <c r="F85" i="1"/>
  <c r="F83" i="1"/>
  <c r="E97" i="1"/>
  <c r="E89" i="1"/>
  <c r="E88" i="1"/>
  <c r="E101" i="1"/>
  <c r="E86" i="1"/>
  <c r="D86" i="1"/>
  <c r="D90" i="1"/>
  <c r="D83" i="1"/>
  <c r="D82" i="1"/>
  <c r="D93" i="1"/>
  <c r="D98" i="1"/>
  <c r="C95" i="1"/>
  <c r="C94" i="1"/>
  <c r="C92" i="1"/>
  <c r="C89" i="1"/>
  <c r="C86" i="1"/>
  <c r="C91" i="1"/>
  <c r="C84" i="1"/>
  <c r="O76" i="1"/>
  <c r="O70" i="1"/>
  <c r="O62" i="1"/>
  <c r="O63" i="1"/>
  <c r="N60" i="1"/>
  <c r="N76" i="1"/>
  <c r="M75" i="1"/>
  <c r="M77" i="1"/>
  <c r="N62" i="1"/>
  <c r="M58" i="1"/>
  <c r="N56" i="1"/>
  <c r="N54" i="1"/>
  <c r="M63" i="1"/>
  <c r="M59" i="1"/>
  <c r="M69" i="1"/>
  <c r="M54" i="1"/>
  <c r="M66" i="1"/>
  <c r="L74" i="1"/>
  <c r="L64" i="1"/>
  <c r="L60" i="1"/>
  <c r="L59" i="1"/>
  <c r="L65" i="1"/>
  <c r="L62" i="1"/>
  <c r="L55" i="1"/>
  <c r="K71" i="1"/>
  <c r="K63" i="1"/>
  <c r="K60" i="1"/>
  <c r="K65" i="1"/>
  <c r="K77" i="1"/>
  <c r="K55" i="1"/>
  <c r="K67" i="1"/>
  <c r="K54" i="1"/>
  <c r="K61" i="1"/>
  <c r="J64" i="1"/>
  <c r="J73" i="1"/>
  <c r="J58" i="1"/>
  <c r="J57" i="1"/>
  <c r="J65" i="1"/>
  <c r="I69" i="1"/>
  <c r="I73" i="1"/>
  <c r="I60" i="1"/>
  <c r="H69" i="1"/>
  <c r="G69" i="1"/>
  <c r="G75" i="1"/>
  <c r="G64" i="1"/>
  <c r="G67" i="1"/>
  <c r="G59" i="1"/>
  <c r="G77" i="1"/>
  <c r="G58" i="1"/>
  <c r="G65" i="1"/>
  <c r="F68" i="1"/>
  <c r="F70" i="1"/>
  <c r="F63" i="1"/>
  <c r="F61" i="1"/>
  <c r="F75" i="1"/>
  <c r="F76" i="1"/>
  <c r="E75" i="1"/>
  <c r="E71" i="1"/>
  <c r="E66" i="1"/>
  <c r="E67" i="1"/>
  <c r="E59" i="1"/>
  <c r="E58" i="1"/>
  <c r="E73" i="1"/>
  <c r="E54" i="1"/>
  <c r="D76" i="1"/>
  <c r="D70" i="1"/>
  <c r="D77" i="1"/>
  <c r="D67" i="1"/>
  <c r="D63" i="1"/>
  <c r="D60" i="1"/>
  <c r="D66" i="1"/>
  <c r="D61" i="1"/>
  <c r="C69" i="1"/>
  <c r="C63" i="1"/>
  <c r="C66" i="1"/>
  <c r="C72" i="1"/>
  <c r="B64" i="1"/>
  <c r="B74" i="1"/>
  <c r="N28" i="1"/>
  <c r="N44" i="1"/>
  <c r="M31" i="1"/>
  <c r="L47" i="1"/>
  <c r="K38" i="1"/>
  <c r="K34" i="1"/>
  <c r="K44" i="1"/>
  <c r="J47" i="1"/>
  <c r="J35" i="1"/>
  <c r="I38" i="1"/>
  <c r="H37" i="1"/>
  <c r="H31" i="1"/>
  <c r="H29" i="1"/>
  <c r="G35" i="1"/>
  <c r="D43" i="1"/>
  <c r="G47" i="1"/>
  <c r="F45" i="1"/>
  <c r="F42" i="1"/>
  <c r="E49" i="1"/>
  <c r="E33" i="1"/>
  <c r="E31" i="1"/>
  <c r="E27" i="1"/>
  <c r="D45" i="1"/>
  <c r="D49" i="1"/>
  <c r="C43" i="1"/>
  <c r="C42" i="1"/>
  <c r="C37" i="1"/>
  <c r="C38" i="1"/>
  <c r="C44" i="1"/>
  <c r="C35" i="1"/>
  <c r="C41" i="1"/>
  <c r="C39" i="1"/>
  <c r="C29" i="1"/>
  <c r="C46" i="1"/>
  <c r="C28" i="1"/>
  <c r="C45" i="1"/>
  <c r="I15" i="1"/>
  <c r="I12" i="1"/>
  <c r="I19" i="1"/>
  <c r="I10" i="1"/>
  <c r="I20" i="1"/>
  <c r="I6" i="1"/>
  <c r="I5" i="1"/>
  <c r="I4" i="1"/>
  <c r="I21" i="1"/>
  <c r="H21" i="1"/>
  <c r="H11" i="1"/>
  <c r="G18" i="1"/>
  <c r="G15" i="1"/>
  <c r="G14" i="1"/>
  <c r="G13" i="1"/>
  <c r="G9" i="1"/>
  <c r="G21" i="1"/>
  <c r="G8" i="1"/>
  <c r="G6" i="1"/>
  <c r="G19" i="1"/>
  <c r="G20" i="1"/>
  <c r="F15" i="1"/>
  <c r="F14" i="1"/>
  <c r="F16" i="1"/>
  <c r="F13" i="1"/>
  <c r="F19" i="1"/>
  <c r="F12" i="1"/>
  <c r="F9" i="1"/>
  <c r="F20" i="1"/>
  <c r="F8" i="1"/>
  <c r="F17" i="1"/>
  <c r="F6" i="1"/>
  <c r="F4" i="1"/>
  <c r="F11" i="1"/>
  <c r="F21" i="1"/>
  <c r="E18" i="1"/>
  <c r="E11" i="1"/>
  <c r="E13" i="1"/>
  <c r="E10" i="1"/>
  <c r="E12" i="1"/>
  <c r="E6" i="1"/>
  <c r="E7" i="1"/>
  <c r="E3" i="1"/>
  <c r="E16" i="1"/>
  <c r="D17" i="1"/>
  <c r="D13" i="1"/>
  <c r="D5" i="1"/>
  <c r="D6" i="1"/>
  <c r="D11" i="1"/>
  <c r="C19" i="1"/>
  <c r="C20" i="1"/>
  <c r="C21" i="1"/>
  <c r="C16" i="1"/>
  <c r="C13" i="1"/>
  <c r="C17" i="1"/>
  <c r="C9" i="1"/>
  <c r="C15" i="1"/>
  <c r="C4" i="1"/>
  <c r="B8" i="1"/>
</calcChain>
</file>

<file path=xl/sharedStrings.xml><?xml version="1.0" encoding="utf-8"?>
<sst xmlns="http://schemas.openxmlformats.org/spreadsheetml/2006/main" count="1277" uniqueCount="776">
  <si>
    <t>АРСЕНАЛ</t>
  </si>
  <si>
    <t>БОРНМУТ</t>
  </si>
  <si>
    <t>БЕРНЛИ</t>
  </si>
  <si>
    <t>ВЕСТ ХЕМ</t>
  </si>
  <si>
    <t>ВЕСТ БРОМВИЧ</t>
  </si>
  <si>
    <t>КРИСТАЛ ПЭЛЭС</t>
  </si>
  <si>
    <t>ЛИВЕРПУЛЬ</t>
  </si>
  <si>
    <t>ЛЕСТЕР</t>
  </si>
  <si>
    <t xml:space="preserve">МАНЧЕСТЕР СИТИ </t>
  </si>
  <si>
    <t>МИДЛСБРО</t>
  </si>
  <si>
    <t>СУОНСИ</t>
  </si>
  <si>
    <t>САУТГЕМПТОН</t>
  </si>
  <si>
    <t>СТОК СИТИ</t>
  </si>
  <si>
    <t>УОТФОРД</t>
  </si>
  <si>
    <t>ХАЛЛ СИТИ</t>
  </si>
  <si>
    <t>ЭВЕРТОН</t>
  </si>
  <si>
    <t>ЧЕЛСИ</t>
  </si>
  <si>
    <t>САНДЕРЛЕНД</t>
  </si>
  <si>
    <t>ТОТЕНХЕМ</t>
  </si>
  <si>
    <t>МАН. ЮНАЙТЕД</t>
  </si>
  <si>
    <t>АСТОН ВИЛЛА</t>
  </si>
  <si>
    <t>БРЕНТФОРД</t>
  </si>
  <si>
    <t>БЕРТОН АЛЬБИОН</t>
  </si>
  <si>
    <t>БЛЕКБЕРН</t>
  </si>
  <si>
    <t>БИРМИНГЕМ</t>
  </si>
  <si>
    <t>БРИСТОЛЬ СИТИ</t>
  </si>
  <si>
    <t>БРАЙТОН</t>
  </si>
  <si>
    <t>БАРНСЛИ</t>
  </si>
  <si>
    <t>ВУЛВЕРХЕМПТОН</t>
  </si>
  <si>
    <t>КПР</t>
  </si>
  <si>
    <t xml:space="preserve">ЛИДС </t>
  </si>
  <si>
    <t>ДЕРБИ</t>
  </si>
  <si>
    <t>ИПСВИЧ</t>
  </si>
  <si>
    <t>КАРДИФ</t>
  </si>
  <si>
    <t>НОРВИЧ</t>
  </si>
  <si>
    <t>НОТИНГЕМ</t>
  </si>
  <si>
    <t>НЬЮКАСЛ</t>
  </si>
  <si>
    <t>ПРЕСТОН</t>
  </si>
  <si>
    <t>РЕДИНГ</t>
  </si>
  <si>
    <t>РОТЕРХЕМ</t>
  </si>
  <si>
    <t>УИГАН</t>
  </si>
  <si>
    <t>ХАДЕРСФИЛД</t>
  </si>
  <si>
    <t>ФУЛХЕМ</t>
  </si>
  <si>
    <t>ШЕФФИЛД</t>
  </si>
  <si>
    <t>БЕРИ</t>
  </si>
  <si>
    <t>БОЛТОН</t>
  </si>
  <si>
    <t>БРЕДФОРД</t>
  </si>
  <si>
    <t>БРИСТОЛ РОВЕРС</t>
  </si>
  <si>
    <t>ГИЛЛИНГХЕМ</t>
  </si>
  <si>
    <t>МИЛЛУОЛ</t>
  </si>
  <si>
    <t>МИЛТОН</t>
  </si>
  <si>
    <t>НОРТХЕМПТОН</t>
  </si>
  <si>
    <t>ОКСФОРД</t>
  </si>
  <si>
    <t>ПОРТ ВЕЙЛ</t>
  </si>
  <si>
    <t>ОЛДХЕМ</t>
  </si>
  <si>
    <t>ПИТЕРБОРО</t>
  </si>
  <si>
    <t>КОВЕНТРИ</t>
  </si>
  <si>
    <t>РОЧДЕЙЛ</t>
  </si>
  <si>
    <t>САУЗЕНД</t>
  </si>
  <si>
    <t>СВИНДОН</t>
  </si>
  <si>
    <t>СКАНТОРП</t>
  </si>
  <si>
    <t>УОЛСОЛЛ</t>
  </si>
  <si>
    <t>ФЛИТВУД</t>
  </si>
  <si>
    <t>ЧАРЛЬТОН</t>
  </si>
  <si>
    <t>ЧЕСТЕРФИЛД</t>
  </si>
  <si>
    <t>УИМБОЛДОН</t>
  </si>
  <si>
    <t>ШРУСБЕРИ</t>
  </si>
  <si>
    <t>АНЖЕР</t>
  </si>
  <si>
    <t>БАСТИЯ</t>
  </si>
  <si>
    <t>БОРДО</t>
  </si>
  <si>
    <t>ГЕНГАМ</t>
  </si>
  <si>
    <t>ДИЖОН</t>
  </si>
  <si>
    <t>КАН</t>
  </si>
  <si>
    <t>ЛИЛЛЬ</t>
  </si>
  <si>
    <t>ЛОРЬЯН</t>
  </si>
  <si>
    <t>ЛИОН</t>
  </si>
  <si>
    <t>МАРСЕЛЬ</t>
  </si>
  <si>
    <t>МОНАКО</t>
  </si>
  <si>
    <t>МОНПЕЛЬЕ</t>
  </si>
  <si>
    <t>НАНСИ</t>
  </si>
  <si>
    <t>НИЦЦА</t>
  </si>
  <si>
    <t>НАНТ</t>
  </si>
  <si>
    <t>РЕНН</t>
  </si>
  <si>
    <t>ПСЖ</t>
  </si>
  <si>
    <t>СЕНТ-ЭТЬЕН</t>
  </si>
  <si>
    <t>ТУЛУЗА</t>
  </si>
  <si>
    <t>МЕЦ</t>
  </si>
  <si>
    <t>АМЬЕН</t>
  </si>
  <si>
    <t>АЯЧЧО</t>
  </si>
  <si>
    <t>БУРЖ-ПЕРОН</t>
  </si>
  <si>
    <t>БРЕСТ</t>
  </si>
  <si>
    <t>ВАЛАНСЬЕН</t>
  </si>
  <si>
    <t>ГАВР</t>
  </si>
  <si>
    <t>ГАЗЕЛЕК</t>
  </si>
  <si>
    <t>ОСЕР</t>
  </si>
  <si>
    <t>РЕД СТАР</t>
  </si>
  <si>
    <t>РЕЙМС</t>
  </si>
  <si>
    <t>ЛАВАЛЬ</t>
  </si>
  <si>
    <t>ЛАНС</t>
  </si>
  <si>
    <t>КЛЕРМОН</t>
  </si>
  <si>
    <t>НИМ</t>
  </si>
  <si>
    <t>НЬОР</t>
  </si>
  <si>
    <t>ОРЛЕАН</t>
  </si>
  <si>
    <t>СТРАССБУР</t>
  </si>
  <si>
    <t>СОШО</t>
  </si>
  <si>
    <t>ТРУА</t>
  </si>
  <si>
    <t>ТУР</t>
  </si>
  <si>
    <t>АВЕЛИНО</t>
  </si>
  <si>
    <t>БЕНЕВЕНТО</t>
  </si>
  <si>
    <t>БРЕШИА</t>
  </si>
  <si>
    <t>БАРИ</t>
  </si>
  <si>
    <t>ВИЧЕНЦА</t>
  </si>
  <si>
    <t>ВИРТУС ЭНТЕЛЛА</t>
  </si>
  <si>
    <t>АСКОЛИ</t>
  </si>
  <si>
    <t>ЛАТИНА</t>
  </si>
  <si>
    <t>КАРПИ</t>
  </si>
  <si>
    <t>НОВАРА</t>
  </si>
  <si>
    <t>ПЕРУДЖА</t>
  </si>
  <si>
    <t>ПРО ВИРЧЕЛЛИ</t>
  </si>
  <si>
    <t>СПЕЦИЯ</t>
  </si>
  <si>
    <t>СПАЛ</t>
  </si>
  <si>
    <t>ТРАПАНИ</t>
  </si>
  <si>
    <t>ФРОЗИНОНЕ</t>
  </si>
  <si>
    <t>ЦИТАДЕЛЛА</t>
  </si>
  <si>
    <t>ЭЛЛАС ВЕРОНА</t>
  </si>
  <si>
    <t>ЧЕЗЕНА</t>
  </si>
  <si>
    <t>САЛЕРНИТАНА</t>
  </si>
  <si>
    <t>ТЕРНАНА</t>
  </si>
  <si>
    <t>ПИЗА</t>
  </si>
  <si>
    <t>АЛЬКОРОН</t>
  </si>
  <si>
    <t>АЛЬМЕРИЯ</t>
  </si>
  <si>
    <t>ВАЛЬЯДОЛИД</t>
  </si>
  <si>
    <t>ГИМНАТИК</t>
  </si>
  <si>
    <t>ЖИРОНА</t>
  </si>
  <si>
    <t>КОРДОВА</t>
  </si>
  <si>
    <t>ЛЕВАНТЕ</t>
  </si>
  <si>
    <t>ЛУГО</t>
  </si>
  <si>
    <t>МИРАНДЕС</t>
  </si>
  <si>
    <t>МАЛЬОРКА</t>
  </si>
  <si>
    <t>КАДИС</t>
  </si>
  <si>
    <t>НУМАНСИЯ</t>
  </si>
  <si>
    <t>ОВЬЕДО</t>
  </si>
  <si>
    <t>РИУС ДЕПОРТИВО</t>
  </si>
  <si>
    <t>РАЙО ВАЛЬЕКАНО</t>
  </si>
  <si>
    <t>САРАГОСА</t>
  </si>
  <si>
    <t>СЕВИЛЬЯ</t>
  </si>
  <si>
    <t>ТЕНЕРИФЕ</t>
  </si>
  <si>
    <t>УКАМ МУРСИЯ</t>
  </si>
  <si>
    <t>ХЕТАФЕ</t>
  </si>
  <si>
    <t>УЭСКА</t>
  </si>
  <si>
    <t>ЭЛЬЧЕ</t>
  </si>
  <si>
    <t>АРОКА</t>
  </si>
  <si>
    <t>БОАВИШТА</t>
  </si>
  <si>
    <t>БЕНФИКА</t>
  </si>
  <si>
    <t>БРАГА</t>
  </si>
  <si>
    <t>ВИТОРИЯ ГИМАР</t>
  </si>
  <si>
    <t>ВИТОР СЕТУБАЛ</t>
  </si>
  <si>
    <t>БЕЛЕНЕНСЕШ</t>
  </si>
  <si>
    <t>МАРИТИМО</t>
  </si>
  <si>
    <t>МОЙРЕРЕНСЕ</t>
  </si>
  <si>
    <t>ПАСУШ</t>
  </si>
  <si>
    <t>РИУ АВЕ</t>
  </si>
  <si>
    <t>СПОРТИНГ</t>
  </si>
  <si>
    <t>ТОНДЕЛА</t>
  </si>
  <si>
    <t>ФЕЙРЕНСЕ</t>
  </si>
  <si>
    <t>ЭШТОРИЛ</t>
  </si>
  <si>
    <t>НАСИОНАЛ МАД</t>
  </si>
  <si>
    <t>ЧАВЕС</t>
  </si>
  <si>
    <t>ПОРТУ</t>
  </si>
  <si>
    <t>АЗ АЛКМААР</t>
  </si>
  <si>
    <t>АДО ДЕН ГААГ</t>
  </si>
  <si>
    <t>ВИТЕСС</t>
  </si>
  <si>
    <t>ГРОНИНГЕН</t>
  </si>
  <si>
    <t>ВИЛЕЕМ</t>
  </si>
  <si>
    <t>ЗВОЛЛЕ</t>
  </si>
  <si>
    <t>АЯКС</t>
  </si>
  <si>
    <t>ГОУ ЭХИД</t>
  </si>
  <si>
    <t>НЕК НЕЙМЕГЕН</t>
  </si>
  <si>
    <t>ПСВ</t>
  </si>
  <si>
    <t>РОДА</t>
  </si>
  <si>
    <t>СПАРТА</t>
  </si>
  <si>
    <t>ФЕЙНОРД</t>
  </si>
  <si>
    <t>ХЕРЕНВЕН</t>
  </si>
  <si>
    <t>ЭКСЕЛЬСИОР</t>
  </si>
  <si>
    <t>ЭРАКЛЕС</t>
  </si>
  <si>
    <t>ТВЕНТЕ</t>
  </si>
  <si>
    <t>УТРЕХТ</t>
  </si>
  <si>
    <t>3-1</t>
  </si>
  <si>
    <t>2-2</t>
  </si>
  <si>
    <t>3-0</t>
  </si>
  <si>
    <t>4-1</t>
  </si>
  <si>
    <t>1-4</t>
  </si>
  <si>
    <t>0-3</t>
  </si>
  <si>
    <t>0-5</t>
  </si>
  <si>
    <t>1-1</t>
  </si>
  <si>
    <t>2-1</t>
  </si>
  <si>
    <t>1-3</t>
  </si>
  <si>
    <t>1-2</t>
  </si>
  <si>
    <t>5-0</t>
  </si>
  <si>
    <t>0-1</t>
  </si>
  <si>
    <t>0-2</t>
  </si>
  <si>
    <t>1-0</t>
  </si>
  <si>
    <t>2-0</t>
  </si>
  <si>
    <t>0-0</t>
  </si>
  <si>
    <t>5-1</t>
  </si>
  <si>
    <t>3-4</t>
  </si>
  <si>
    <t>4-3</t>
  </si>
  <si>
    <t>0-4</t>
  </si>
  <si>
    <t>4-0</t>
  </si>
  <si>
    <t>1-5</t>
  </si>
  <si>
    <t>АТЛЕТИКО РАФ</t>
  </si>
  <si>
    <t>АТЛЕТИКО ТУКУМ</t>
  </si>
  <si>
    <t>АЛЬДОСИВИ</t>
  </si>
  <si>
    <t>АРСЕНАЛ С</t>
  </si>
  <si>
    <t>БОКА ХУНИОРС</t>
  </si>
  <si>
    <t>БАНФИЛД</t>
  </si>
  <si>
    <t>БЕЛГРАНО</t>
  </si>
  <si>
    <t>ВЕЛЕС САРСФИЛД</t>
  </si>
  <si>
    <t>ГОДОЙ КРУЗ</t>
  </si>
  <si>
    <t>ГИМНАСИЯ ЛП</t>
  </si>
  <si>
    <t>ДЕФЕНСА</t>
  </si>
  <si>
    <t>ИНДЕПЕНДЕНТЕ</t>
  </si>
  <si>
    <t>КОЛОН</t>
  </si>
  <si>
    <t>КИЛМЕС</t>
  </si>
  <si>
    <t>ЛАНУС</t>
  </si>
  <si>
    <t>НЬЮЭЛЗ ОЛД БОЙЗ</t>
  </si>
  <si>
    <t>ОЛИМПО</t>
  </si>
  <si>
    <t>ПАТРОНАТО</t>
  </si>
  <si>
    <t>РИВЕР ПЛЕЙТ</t>
  </si>
  <si>
    <t>РАСИНГ</t>
  </si>
  <si>
    <t>РОСАРИО</t>
  </si>
  <si>
    <t>САН-ЛОРЕНЦО</t>
  </si>
  <si>
    <t>САНТА ФЕ</t>
  </si>
  <si>
    <t>САН МАРТИН</t>
  </si>
  <si>
    <t>САРМИЕНТО</t>
  </si>
  <si>
    <t>ТАЛЬЕРЕС</t>
  </si>
  <si>
    <t>ТИГРЕ</t>
  </si>
  <si>
    <t>ТЕМПЕРЛЕЙ</t>
  </si>
  <si>
    <t>ХУРАКАН</t>
  </si>
  <si>
    <t>ЭСТУДИАНТЕС</t>
  </si>
  <si>
    <t>3-3</t>
  </si>
  <si>
    <t>2-3</t>
  </si>
  <si>
    <t>3-2</t>
  </si>
  <si>
    <t>,</t>
  </si>
  <si>
    <t>6-1</t>
  </si>
  <si>
    <t>1-6</t>
  </si>
  <si>
    <t>-2</t>
  </si>
  <si>
    <t>8</t>
  </si>
  <si>
    <t>-11</t>
  </si>
  <si>
    <t>-8</t>
  </si>
  <si>
    <t>-30 до 0</t>
  </si>
  <si>
    <t>+++</t>
  </si>
  <si>
    <t>++</t>
  </si>
  <si>
    <t>+</t>
  </si>
  <si>
    <t>=</t>
  </si>
  <si>
    <t>-</t>
  </si>
  <si>
    <t>- - -</t>
  </si>
  <si>
    <t>- -</t>
  </si>
  <si>
    <t>-10</t>
  </si>
  <si>
    <t>-9</t>
  </si>
  <si>
    <t>-7</t>
  </si>
  <si>
    <t>-6</t>
  </si>
  <si>
    <t>-5</t>
  </si>
  <si>
    <t>-4</t>
  </si>
  <si>
    <t>-3</t>
  </si>
  <si>
    <t>-1</t>
  </si>
  <si>
    <t>0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</si>
  <si>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</si>
  <si>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</si>
  <si>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</si>
  <si>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</si>
  <si>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</si>
  <si>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</si>
  <si>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</si>
  <si>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</si>
  <si>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</si>
  <si>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из трёх игр 2 должны приходиться на дом или гости ,в зависимости где играют</t>
  </si>
  <si>
    <t>12</t>
  </si>
  <si>
    <t>5-10</t>
  </si>
  <si>
    <t>-13</t>
  </si>
  <si>
    <t>-12</t>
  </si>
  <si>
    <t>11</t>
  </si>
  <si>
    <t>13</t>
  </si>
  <si>
    <t>14</t>
  </si>
  <si>
    <t>10 до 30</t>
  </si>
  <si>
    <t>1.5</t>
  </si>
  <si>
    <t>1.1</t>
  </si>
  <si>
    <t>1.2</t>
  </si>
  <si>
    <t>1.3</t>
  </si>
  <si>
    <t>1.4</t>
  </si>
  <si>
    <t>1.6</t>
  </si>
  <si>
    <t>20.8</t>
  </si>
  <si>
    <t>6.7</t>
  </si>
  <si>
    <t>27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</si>
  <si>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</si>
  <si>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</si>
  <si>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</si>
  <si>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</si>
  <si>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</si>
  <si>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</si>
  <si>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</si>
  <si>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</si>
  <si>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</si>
  <si>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</si>
  <si>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</si>
  <si>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</si>
  <si>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1,7</t>
  </si>
  <si>
    <t>1,8</t>
  </si>
  <si>
    <t>1,9</t>
  </si>
  <si>
    <t>2.1</t>
  </si>
  <si>
    <t>2.2</t>
  </si>
  <si>
    <t>2.3</t>
  </si>
  <si>
    <t>0    =</t>
  </si>
  <si>
    <t>31</t>
  </si>
  <si>
    <t>-2    =</t>
  </si>
  <si>
    <t>4    =</t>
  </si>
  <si>
    <t>-1,5    =</t>
  </si>
  <si>
    <t>3   -</t>
  </si>
  <si>
    <t>-6,5   ++</t>
  </si>
  <si>
    <t>1  ++</t>
  </si>
  <si>
    <t>0,5    =</t>
  </si>
  <si>
    <t>4,5     =</t>
  </si>
  <si>
    <t>4   ---</t>
  </si>
  <si>
    <t>-6,5   ---</t>
  </si>
  <si>
    <t>-9,9    -</t>
  </si>
  <si>
    <t>-2,9   +</t>
  </si>
  <si>
    <t>28</t>
  </si>
  <si>
    <t>29</t>
  </si>
  <si>
    <t>30</t>
  </si>
  <si>
    <t>32</t>
  </si>
  <si>
    <t>33</t>
  </si>
  <si>
    <t>34</t>
  </si>
  <si>
    <t>2,4</t>
  </si>
  <si>
    <t>2,5</t>
  </si>
  <si>
    <t>2,6</t>
  </si>
  <si>
    <t>2,7</t>
  </si>
  <si>
    <t>35</t>
  </si>
  <si>
    <t>-3,6    +</t>
  </si>
  <si>
    <t>0   --</t>
  </si>
  <si>
    <t>36</t>
  </si>
  <si>
    <t>4    -</t>
  </si>
  <si>
    <t>АУСТРИЯ ЛЮСТЕНАУ</t>
  </si>
  <si>
    <t>ВАКЕР ИНСБУРК</t>
  </si>
  <si>
    <t>ВАТТЕНС</t>
  </si>
  <si>
    <t>ЛИФЕРИНГ</t>
  </si>
  <si>
    <t>НОЙШТАДТ</t>
  </si>
  <si>
    <t>ЛИНЦ</t>
  </si>
  <si>
    <t>КАПФЕНБЕРГ</t>
  </si>
  <si>
    <t>РИД</t>
  </si>
  <si>
    <t>ТИМ ВИЕН</t>
  </si>
  <si>
    <t>ХАРТБЕРГ</t>
  </si>
  <si>
    <t>-7    =</t>
  </si>
  <si>
    <t>5    =</t>
  </si>
  <si>
    <t>1     -</t>
  </si>
  <si>
    <t>7    --</t>
  </si>
  <si>
    <t>-5,1    +</t>
  </si>
  <si>
    <t>-9,9    =</t>
  </si>
  <si>
    <t>-5,3    =</t>
  </si>
  <si>
    <t>6,3    -</t>
  </si>
  <si>
    <t>23,1    =</t>
  </si>
  <si>
    <t>6,7    =</t>
  </si>
  <si>
    <t>-9,6   +++</t>
  </si>
  <si>
    <t>-5,8    =</t>
  </si>
  <si>
    <t>3,4    =</t>
  </si>
  <si>
    <t>-1,8    =</t>
  </si>
  <si>
    <t>5,2    =</t>
  </si>
  <si>
    <t>2    +</t>
  </si>
  <si>
    <t>1,4    -</t>
  </si>
  <si>
    <t>ДЕРБИ КАУНТИ</t>
  </si>
  <si>
    <t>ЛИДС</t>
  </si>
  <si>
    <t>НОТИНГЕМ ФОРЕСТ</t>
  </si>
  <si>
    <t>РИДИНГ</t>
  </si>
  <si>
    <t>ШЕФИЛД УЭНСДЕЙ</t>
  </si>
  <si>
    <t>ШЕФФИЛД ЮНАЙТЕД</t>
  </si>
  <si>
    <t>КАРДИФФ</t>
  </si>
  <si>
    <t>БЛЕКПУЛ</t>
  </si>
  <si>
    <t>БЬЮРИ</t>
  </si>
  <si>
    <t>ГИЛИНГХЕМ</t>
  </si>
  <si>
    <t>ДОКАСТЕР</t>
  </si>
  <si>
    <t>МК ДОНС</t>
  </si>
  <si>
    <t>НОРТХЭМПТОН</t>
  </si>
  <si>
    <t>ОЛДХЭМ</t>
  </si>
  <si>
    <t>ПОРТСМУТ</t>
  </si>
  <si>
    <t>ПЛИМУТ</t>
  </si>
  <si>
    <t>УИМБИЛДОН</t>
  </si>
  <si>
    <t>ЩРУСБЕРИ</t>
  </si>
  <si>
    <t>БРИСТОЛЬ РОВЕРС</t>
  </si>
  <si>
    <t>-3,5   ++</t>
  </si>
  <si>
    <t>-6,5    +</t>
  </si>
  <si>
    <t>1    --</t>
  </si>
  <si>
    <t>0     =</t>
  </si>
  <si>
    <t>-4   ++</t>
  </si>
  <si>
    <t>0,5    ++</t>
  </si>
  <si>
    <t>16,5     -</t>
  </si>
  <si>
    <t>13,1    --</t>
  </si>
  <si>
    <t>-1,7    +</t>
  </si>
  <si>
    <t>7,3    =</t>
  </si>
  <si>
    <t>-7,2   ---</t>
  </si>
  <si>
    <t>0,8    =</t>
  </si>
  <si>
    <t>-4    +</t>
  </si>
  <si>
    <t>2,5   ++</t>
  </si>
  <si>
    <t>-5,5   +</t>
  </si>
  <si>
    <t>13,4   +</t>
  </si>
  <si>
    <t>-9    +</t>
  </si>
  <si>
    <t>4  ----</t>
  </si>
  <si>
    <t>5,5    --</t>
  </si>
  <si>
    <t>1,9    +</t>
  </si>
  <si>
    <t>4,9   ++</t>
  </si>
  <si>
    <t>9,9    =</t>
  </si>
  <si>
    <t>20,9  +++</t>
  </si>
  <si>
    <t>5,1     =</t>
  </si>
  <si>
    <t>3,9    =</t>
  </si>
  <si>
    <t>10,1     =</t>
  </si>
  <si>
    <t>2,9    =</t>
  </si>
  <si>
    <t>4,1     =</t>
  </si>
  <si>
    <t>-0,3    +</t>
  </si>
  <si>
    <t>-2,4    +</t>
  </si>
  <si>
    <t>9,6    =</t>
  </si>
  <si>
    <t>-6,2     =</t>
  </si>
  <si>
    <t>14,8   -</t>
  </si>
  <si>
    <t>-4,3    -</t>
  </si>
  <si>
    <t>4,2    =</t>
  </si>
  <si>
    <t>-0,8    =</t>
  </si>
  <si>
    <t>6,1    =</t>
  </si>
  <si>
    <t>0  ++++</t>
  </si>
  <si>
    <t>-8,4     =</t>
  </si>
  <si>
    <t>1     =</t>
  </si>
  <si>
    <t>9,4    ++</t>
  </si>
  <si>
    <t>МАНЧЕСТЕР ЮНАЙТЕД</t>
  </si>
  <si>
    <t>МАНЧЕСТЕР СИТИ</t>
  </si>
  <si>
    <t>КРИСТАЛ ПЭЛАС</t>
  </si>
  <si>
    <t>БЁРНЛИ</t>
  </si>
  <si>
    <t>4    ++</t>
  </si>
  <si>
    <t>-6,5   +++</t>
  </si>
  <si>
    <t xml:space="preserve"> 4   =</t>
  </si>
  <si>
    <t>6,5      =</t>
  </si>
  <si>
    <t>6       =</t>
  </si>
  <si>
    <t>4,5     -</t>
  </si>
  <si>
    <t>-3     =</t>
  </si>
  <si>
    <t>3,5     -</t>
  </si>
  <si>
    <t>-12,3    =</t>
  </si>
  <si>
    <t>-0,9     +</t>
  </si>
  <si>
    <t>5,5     -</t>
  </si>
  <si>
    <t>1,8    =</t>
  </si>
  <si>
    <t>6,8     -</t>
  </si>
  <si>
    <t>-3,9    +</t>
  </si>
  <si>
    <t>48</t>
  </si>
  <si>
    <t>-48</t>
  </si>
  <si>
    <t>-24</t>
  </si>
  <si>
    <t>-32</t>
  </si>
  <si>
    <t>-16</t>
  </si>
  <si>
    <t>-21</t>
  </si>
  <si>
    <t>14,5     -</t>
  </si>
  <si>
    <t xml:space="preserve">  -13,5     =</t>
  </si>
  <si>
    <t>4,8    =</t>
  </si>
  <si>
    <t>17,1     --</t>
  </si>
  <si>
    <t>-4,3     -</t>
  </si>
  <si>
    <t>9,8     +</t>
  </si>
  <si>
    <t>-22      =</t>
  </si>
  <si>
    <t>8,4      =</t>
  </si>
  <si>
    <t>2 +++++</t>
  </si>
  <si>
    <t>5    ++</t>
  </si>
  <si>
    <t>10,6    =</t>
  </si>
  <si>
    <t>-3,6    ---</t>
  </si>
  <si>
    <t>7    ++</t>
  </si>
  <si>
    <t>-6    --</t>
  </si>
  <si>
    <t>-3,1     +</t>
  </si>
  <si>
    <t>3,6     -</t>
  </si>
  <si>
    <t>1,5    ---</t>
  </si>
  <si>
    <t>0,4   +++</t>
  </si>
  <si>
    <t>7,6  -----</t>
  </si>
  <si>
    <t>7,6  +++++</t>
  </si>
  <si>
    <t>7,5     -</t>
  </si>
  <si>
    <t>0,8     -</t>
  </si>
  <si>
    <t>-0,6     +</t>
  </si>
  <si>
    <t>5,1    +</t>
  </si>
  <si>
    <t>-10,1     +</t>
  </si>
  <si>
    <t>-2,9     -</t>
  </si>
  <si>
    <t>1,1     +</t>
  </si>
  <si>
    <t>5   +++</t>
  </si>
  <si>
    <t>-1   ---</t>
  </si>
  <si>
    <t>4,7     -</t>
  </si>
  <si>
    <t>5,1    =</t>
  </si>
  <si>
    <t>4,1   ++</t>
  </si>
  <si>
    <t>-6,3    =</t>
  </si>
  <si>
    <t>15,6   -</t>
  </si>
  <si>
    <t>-14   -</t>
  </si>
  <si>
    <t>6,4   ---</t>
  </si>
  <si>
    <t>-20,9 ++++</t>
  </si>
  <si>
    <t>-7,4   -----</t>
  </si>
  <si>
    <t>9,5  ---</t>
  </si>
  <si>
    <t>5,9  +++</t>
  </si>
  <si>
    <t>-12,4     +</t>
  </si>
  <si>
    <t>17,9    -</t>
  </si>
  <si>
    <t>6,4     -</t>
  </si>
  <si>
    <t>-11,5   +</t>
  </si>
  <si>
    <t>-9   ++</t>
  </si>
  <si>
    <t>16,1    --</t>
  </si>
  <si>
    <t>-3,6      =</t>
  </si>
  <si>
    <t>-6,6      +</t>
  </si>
  <si>
    <t>-1,4     -</t>
  </si>
  <si>
    <t>10,7     =</t>
  </si>
  <si>
    <t>-9,7     =</t>
  </si>
  <si>
    <t>17,5  +++</t>
  </si>
  <si>
    <t>6,1   ---</t>
  </si>
  <si>
    <t>-8,8     =</t>
  </si>
  <si>
    <t>-11     =</t>
  </si>
  <si>
    <t>-0,2    +</t>
  </si>
  <si>
    <t>-15,4     -</t>
  </si>
  <si>
    <t>7,9  ---</t>
  </si>
  <si>
    <t>-10,1    --</t>
  </si>
  <si>
    <t>9,7     =</t>
  </si>
  <si>
    <t>11,3      =</t>
  </si>
  <si>
    <t>-2,3    ++</t>
  </si>
  <si>
    <t>10,7     --</t>
  </si>
  <si>
    <t>-8,6     ++</t>
  </si>
  <si>
    <t>8,5   --</t>
  </si>
  <si>
    <t>-7,2    -</t>
  </si>
  <si>
    <t>2  ++++</t>
  </si>
  <si>
    <t>-0,4  ----</t>
  </si>
  <si>
    <t>13,1      +</t>
  </si>
  <si>
    <t>7,5   ++</t>
  </si>
  <si>
    <t>-10,1   --</t>
  </si>
  <si>
    <t>1,2    =</t>
  </si>
  <si>
    <t>17    =</t>
  </si>
  <si>
    <t>21,3   ++</t>
  </si>
  <si>
    <t>-24,8    --</t>
  </si>
  <si>
    <t>-15,8     -</t>
  </si>
  <si>
    <t>8,9     +</t>
  </si>
  <si>
    <t>10,3  --</t>
  </si>
  <si>
    <t>-3,2 ++++</t>
  </si>
  <si>
    <t>11,6 ----</t>
  </si>
  <si>
    <t>-10,1     =</t>
  </si>
  <si>
    <t>9,1+++++</t>
  </si>
  <si>
    <t>11,2------</t>
  </si>
  <si>
    <t>0,2     -</t>
  </si>
  <si>
    <t xml:space="preserve"> 2,9     =</t>
  </si>
  <si>
    <t>-2,5  --</t>
  </si>
  <si>
    <t>-13,2    +</t>
  </si>
  <si>
    <t>-13,2    -</t>
  </si>
  <si>
    <t>-1,7 +++</t>
  </si>
  <si>
    <t>1,1  ---</t>
  </si>
  <si>
    <t>-2,5    -</t>
  </si>
  <si>
    <t>19,9    +</t>
  </si>
  <si>
    <t>-12,8    ++</t>
  </si>
  <si>
    <t>9,9    --</t>
  </si>
  <si>
    <t>-3,7  +++</t>
  </si>
  <si>
    <t>7,8  ---</t>
  </si>
  <si>
    <t>-14,8   ++</t>
  </si>
  <si>
    <t>5,8     --</t>
  </si>
  <si>
    <t>7,9    +</t>
  </si>
  <si>
    <t>-8,6     -</t>
  </si>
  <si>
    <t>-4,9    =</t>
  </si>
  <si>
    <t>11,8    -</t>
  </si>
  <si>
    <t>13,7    =</t>
  </si>
  <si>
    <t>-1,9      -</t>
  </si>
  <si>
    <t>9,7     +</t>
  </si>
  <si>
    <t>9,8    -</t>
  </si>
  <si>
    <t>10,8   ++</t>
  </si>
  <si>
    <t>12,3   --</t>
  </si>
  <si>
    <t>3,4   +</t>
  </si>
  <si>
    <t>12,4    -</t>
  </si>
  <si>
    <t>-12,4     =</t>
  </si>
  <si>
    <t>-12,3     =</t>
  </si>
  <si>
    <t>-7,7     -</t>
  </si>
  <si>
    <t>7,3    +</t>
  </si>
  <si>
    <t>9,4     +</t>
  </si>
  <si>
    <t>-6,1    -</t>
  </si>
  <si>
    <t>19,8    -</t>
  </si>
  <si>
    <t>-12,1    +</t>
  </si>
  <si>
    <t>-1,3  ---</t>
  </si>
  <si>
    <t>10,8  +++</t>
  </si>
  <si>
    <t>-3,9    =</t>
  </si>
  <si>
    <t>-3,5 +++</t>
  </si>
  <si>
    <t>11,7  ---</t>
  </si>
  <si>
    <t>14,5    =</t>
  </si>
  <si>
    <t>-5,7     +</t>
  </si>
  <si>
    <t>15,5     -</t>
  </si>
  <si>
    <t>-1,5   +</t>
  </si>
  <si>
    <t>17,8    =</t>
  </si>
  <si>
    <t xml:space="preserve">   ++</t>
  </si>
  <si>
    <t xml:space="preserve">    =</t>
  </si>
  <si>
    <t xml:space="preserve">   ---</t>
  </si>
  <si>
    <t xml:space="preserve">   +++</t>
  </si>
  <si>
    <t xml:space="preserve">    --</t>
  </si>
  <si>
    <t xml:space="preserve">   -</t>
  </si>
  <si>
    <t xml:space="preserve">   +</t>
  </si>
  <si>
    <t>+3,9</t>
  </si>
  <si>
    <t>-3,9</t>
  </si>
  <si>
    <t>+3,4</t>
  </si>
  <si>
    <t>-3,4</t>
  </si>
  <si>
    <t>+1,1</t>
  </si>
  <si>
    <t>+3,3</t>
  </si>
  <si>
    <t>-3,8</t>
  </si>
  <si>
    <t>+3,8</t>
  </si>
  <si>
    <t>-3,5</t>
  </si>
  <si>
    <t>+3,5</t>
  </si>
  <si>
    <t>+4</t>
  </si>
  <si>
    <t>+1,2</t>
  </si>
  <si>
    <t>-3,6</t>
  </si>
  <si>
    <t>+3,6</t>
  </si>
  <si>
    <t>+4,1</t>
  </si>
  <si>
    <t>14,3   -</t>
  </si>
  <si>
    <t>+4,3</t>
  </si>
  <si>
    <t>-4,3</t>
  </si>
  <si>
    <t>+1,3</t>
  </si>
  <si>
    <t>-6,1   -</t>
  </si>
  <si>
    <t>-3,7</t>
  </si>
  <si>
    <t>+3,7</t>
  </si>
  <si>
    <t>-3,2</t>
  </si>
  <si>
    <t>+3,2</t>
  </si>
  <si>
    <t>+4,2</t>
  </si>
  <si>
    <t>-4,2</t>
  </si>
  <si>
    <t>-3,8   ++</t>
  </si>
  <si>
    <t>7,5   +</t>
  </si>
  <si>
    <t>-0,4   +</t>
  </si>
  <si>
    <t>-4,1</t>
  </si>
  <si>
    <t>+3,1</t>
  </si>
  <si>
    <t>+1</t>
  </si>
  <si>
    <t>-3,1</t>
  </si>
  <si>
    <t>-3,3</t>
  </si>
  <si>
    <t>-10,6    =</t>
  </si>
  <si>
    <t>-7,3   +</t>
  </si>
  <si>
    <t>0000</t>
  </si>
  <si>
    <t>1000</t>
  </si>
  <si>
    <t>1100</t>
  </si>
  <si>
    <t>0100</t>
  </si>
  <si>
    <t>0010</t>
  </si>
  <si>
    <t>0001</t>
  </si>
  <si>
    <t>0110</t>
  </si>
  <si>
    <t>1010</t>
  </si>
  <si>
    <t>0101</t>
  </si>
  <si>
    <t>0011</t>
  </si>
  <si>
    <t>1001</t>
  </si>
  <si>
    <t>2000</t>
  </si>
  <si>
    <t>2100</t>
  </si>
  <si>
    <t>2010</t>
  </si>
  <si>
    <t>2001</t>
  </si>
  <si>
    <t>0200</t>
  </si>
  <si>
    <t>0020</t>
  </si>
  <si>
    <t>0002</t>
  </si>
  <si>
    <t>0210</t>
  </si>
  <si>
    <t>0201</t>
  </si>
  <si>
    <t>0021</t>
  </si>
  <si>
    <t>1200</t>
  </si>
  <si>
    <t>1020</t>
  </si>
  <si>
    <t>1002</t>
  </si>
  <si>
    <t>0120</t>
  </si>
  <si>
    <t>0102</t>
  </si>
  <si>
    <t>0012</t>
  </si>
  <si>
    <t>1110</t>
  </si>
  <si>
    <t>1101</t>
  </si>
  <si>
    <t>1011</t>
  </si>
  <si>
    <t>0111</t>
  </si>
  <si>
    <t>2200</t>
  </si>
  <si>
    <t>2020</t>
  </si>
  <si>
    <t>2002</t>
  </si>
  <si>
    <t>0220</t>
  </si>
  <si>
    <t>0202</t>
  </si>
  <si>
    <t>0022</t>
  </si>
  <si>
    <t>2110</t>
  </si>
  <si>
    <t>2101</t>
  </si>
  <si>
    <t>2011</t>
  </si>
  <si>
    <t>1210</t>
  </si>
  <si>
    <t>1201</t>
  </si>
  <si>
    <t>1120</t>
  </si>
  <si>
    <t>0112</t>
  </si>
  <si>
    <t>1102</t>
  </si>
  <si>
    <t>1012</t>
  </si>
  <si>
    <t>1021</t>
  </si>
  <si>
    <t>0211</t>
  </si>
  <si>
    <t>3100</t>
  </si>
  <si>
    <t>3010</t>
  </si>
  <si>
    <t>3001</t>
  </si>
  <si>
    <t>0310</t>
  </si>
  <si>
    <t>0301</t>
  </si>
  <si>
    <t>0031</t>
  </si>
  <si>
    <t>1300</t>
  </si>
  <si>
    <t>1030</t>
  </si>
  <si>
    <t>1003</t>
  </si>
  <si>
    <t>0130</t>
  </si>
  <si>
    <t>0103</t>
  </si>
  <si>
    <t>0013</t>
  </si>
  <si>
    <t>3000</t>
  </si>
  <si>
    <t>0300</t>
  </si>
  <si>
    <t>0030</t>
  </si>
  <si>
    <t>0003</t>
  </si>
  <si>
    <t>0121</t>
  </si>
  <si>
    <t>4000</t>
  </si>
  <si>
    <t>0400</t>
  </si>
  <si>
    <t>0040</t>
  </si>
  <si>
    <t>0004</t>
  </si>
  <si>
    <t>1111</t>
  </si>
  <si>
    <t>2111</t>
  </si>
  <si>
    <t>1211</t>
  </si>
  <si>
    <t>1121</t>
  </si>
  <si>
    <t>1112</t>
  </si>
  <si>
    <t>17,6    =</t>
  </si>
  <si>
    <t>5,9   ---</t>
  </si>
  <si>
    <t>-21,3   +++</t>
  </si>
  <si>
    <t>13,8   ---</t>
  </si>
  <si>
    <t>5   -</t>
  </si>
  <si>
    <t>-5,2   +</t>
  </si>
  <si>
    <t>-6,4   -</t>
  </si>
  <si>
    <t>-10   +</t>
  </si>
  <si>
    <t>4,9   -</t>
  </si>
  <si>
    <t>4,4    =</t>
  </si>
  <si>
    <t>5,1   +</t>
  </si>
  <si>
    <t>-15,9+++++</t>
  </si>
  <si>
    <t>14,9   -----</t>
  </si>
  <si>
    <t>7,2   ----</t>
  </si>
  <si>
    <t>-1,2 ++++</t>
  </si>
  <si>
    <t>-2,4   +</t>
  </si>
  <si>
    <t>6,1   -</t>
  </si>
  <si>
    <t>10,7   ++</t>
  </si>
  <si>
    <t>5,9    --</t>
  </si>
  <si>
    <t>13,2    =</t>
  </si>
  <si>
    <t>-8,8   ---</t>
  </si>
  <si>
    <t>-18,1   +++</t>
  </si>
  <si>
    <t>-6,9    =</t>
  </si>
  <si>
    <t>-15,1    =</t>
  </si>
  <si>
    <t>9,5   +</t>
  </si>
  <si>
    <t>15,1   -</t>
  </si>
  <si>
    <t>1,9    =</t>
  </si>
  <si>
    <t>11,6    =</t>
  </si>
  <si>
    <t>9,3    --</t>
  </si>
  <si>
    <t>18,5   ++</t>
  </si>
  <si>
    <t>7,3   +</t>
  </si>
  <si>
    <t>5,3    --</t>
  </si>
  <si>
    <t>10,7   +</t>
  </si>
  <si>
    <t>-10,7   +++</t>
  </si>
  <si>
    <t>-8,9    =</t>
  </si>
  <si>
    <t>12,7    --</t>
  </si>
  <si>
    <t>-22   ++</t>
  </si>
  <si>
    <t>8,3   ----</t>
  </si>
  <si>
    <t>-4,2  ++++</t>
  </si>
  <si>
    <t>-2,8   +</t>
  </si>
  <si>
    <t>18,2    --</t>
  </si>
  <si>
    <t>19   ++</t>
  </si>
  <si>
    <t>1,9   -</t>
  </si>
  <si>
    <t>-9   +</t>
  </si>
  <si>
    <t>14,7   -</t>
  </si>
  <si>
    <t>-6,8    --</t>
  </si>
  <si>
    <t>15,1   ++</t>
  </si>
  <si>
    <t>-11,2    =</t>
  </si>
  <si>
    <t>-2,8    --</t>
  </si>
  <si>
    <t>-0,7   -</t>
  </si>
  <si>
    <t>18,8   +</t>
  </si>
  <si>
    <t>-10,8   +++</t>
  </si>
  <si>
    <t>-6,9   ---</t>
  </si>
  <si>
    <t>-6,6   +++</t>
  </si>
  <si>
    <t>0,1   ----</t>
  </si>
  <si>
    <t>-15,4  ++++</t>
  </si>
  <si>
    <t>-2,3    --</t>
  </si>
  <si>
    <t>5,2    --</t>
  </si>
  <si>
    <t>-3,2    =</t>
  </si>
  <si>
    <t>18,2   +++</t>
  </si>
  <si>
    <t>-10   ---</t>
  </si>
  <si>
    <t>4   +++</t>
  </si>
  <si>
    <t>24,3   -</t>
  </si>
  <si>
    <t>-12,5    =</t>
  </si>
  <si>
    <t>16,6    =</t>
  </si>
  <si>
    <t>19,1   +</t>
  </si>
  <si>
    <t>-19,4   -</t>
  </si>
  <si>
    <t>-3,3   +++</t>
  </si>
  <si>
    <t>-7,4   +</t>
  </si>
  <si>
    <t>0,7   -</t>
  </si>
  <si>
    <t>2,8    =</t>
  </si>
  <si>
    <t>-14,8   +</t>
  </si>
  <si>
    <t>15,3   -</t>
  </si>
  <si>
    <t>-5,8   +</t>
  </si>
  <si>
    <t>11,2   =</t>
  </si>
  <si>
    <t>-25,3  +++</t>
  </si>
  <si>
    <t>17,8  -</t>
  </si>
  <si>
    <t>0,4  --</t>
  </si>
  <si>
    <t>19  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</si>
</sst>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Verdana"/>
      <family val="2"/>
      <charset val="204"/>
    </font>
    <font>
      <sz val="14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 diagonalUp="1">
      <left/>
      <right/>
      <top/>
      <bottom/>
      <diagonal style="thick">
        <color auto="1"/>
      </diagonal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1" fillId="3" borderId="0" xfId="0" applyFont="1" applyFill="1"/>
    <xf numFmtId="0" fontId="2" fillId="0" borderId="0" xfId="0" applyFont="1" applyFill="1"/>
    <xf numFmtId="0" fontId="4" fillId="0" borderId="0" xfId="0" applyFont="1"/>
    <xf numFmtId="0" fontId="2" fillId="4" borderId="0" xfId="0" applyFont="1" applyFill="1"/>
    <xf numFmtId="0" fontId="5" fillId="0" borderId="0" xfId="0" applyFont="1"/>
    <xf numFmtId="0" fontId="3" fillId="2" borderId="0" xfId="0" applyFont="1" applyFill="1"/>
    <xf numFmtId="0" fontId="1" fillId="4" borderId="0" xfId="0" applyFont="1" applyFill="1"/>
    <xf numFmtId="0" fontId="6" fillId="2" borderId="0" xfId="0" applyFont="1" applyFill="1"/>
    <xf numFmtId="49" fontId="1" fillId="0" borderId="0" xfId="0" applyNumberFormat="1" applyFont="1"/>
    <xf numFmtId="49" fontId="1" fillId="2" borderId="0" xfId="0" applyNumberFormat="1" applyFont="1" applyFill="1"/>
    <xf numFmtId="49" fontId="2" fillId="0" borderId="0" xfId="0" applyNumberFormat="1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NumberFormat="1" applyFont="1"/>
    <xf numFmtId="0" fontId="2" fillId="0" borderId="0" xfId="0" applyNumberFormat="1" applyFont="1"/>
    <xf numFmtId="49" fontId="1" fillId="0" borderId="1" xfId="0" applyNumberFormat="1" applyFont="1" applyBorder="1"/>
    <xf numFmtId="49" fontId="1" fillId="2" borderId="1" xfId="0" applyNumberFormat="1" applyFont="1" applyFill="1" applyBorder="1"/>
    <xf numFmtId="49" fontId="2" fillId="0" borderId="0" xfId="0" applyNumberFormat="1" applyFont="1" applyBorder="1"/>
    <xf numFmtId="49" fontId="1" fillId="0" borderId="2" xfId="0" applyNumberFormat="1" applyFont="1" applyBorder="1"/>
    <xf numFmtId="49" fontId="2" fillId="0" borderId="2" xfId="0" applyNumberFormat="1" applyFont="1" applyBorder="1"/>
    <xf numFmtId="49" fontId="1" fillId="2" borderId="3" xfId="0" applyNumberFormat="1" applyFont="1" applyFill="1" applyBorder="1"/>
    <xf numFmtId="0" fontId="2" fillId="0" borderId="2" xfId="0" applyNumberFormat="1" applyFont="1" applyBorder="1"/>
    <xf numFmtId="49" fontId="1" fillId="2" borderId="4" xfId="0" applyNumberFormat="1" applyFont="1" applyFill="1" applyBorder="1"/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16" fontId="0" fillId="0" borderId="0" xfId="0" applyNumberFormat="1"/>
    <xf numFmtId="0" fontId="7" fillId="0" borderId="0" xfId="0" applyNumberFormat="1" applyFont="1" applyAlignment="1">
      <alignment horizontal="center"/>
    </xf>
    <xf numFmtId="0" fontId="0" fillId="0" borderId="0" xfId="0" applyNumberFormat="1"/>
    <xf numFmtId="49" fontId="9" fillId="0" borderId="0" xfId="0" applyNumberFormat="1" applyFont="1" applyAlignment="1">
      <alignment horizontal="center" vertical="center"/>
    </xf>
    <xf numFmtId="49" fontId="10" fillId="0" borderId="0" xfId="0" applyNumberFormat="1" applyFont="1" applyFill="1" applyAlignment="1">
      <alignment horizontal="left"/>
    </xf>
    <xf numFmtId="49" fontId="10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left"/>
    </xf>
    <xf numFmtId="49" fontId="11" fillId="0" borderId="0" xfId="0" applyNumberFormat="1" applyFont="1"/>
    <xf numFmtId="0" fontId="12" fillId="0" borderId="0" xfId="0" applyFont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49" fontId="16" fillId="0" borderId="0" xfId="0" applyNumberFormat="1" applyFont="1"/>
    <xf numFmtId="49" fontId="15" fillId="0" borderId="0" xfId="0" applyNumberFormat="1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49" fontId="17" fillId="3" borderId="0" xfId="0" applyNumberFormat="1" applyFont="1" applyFill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5" fillId="0" borderId="0" xfId="0" quotePrefix="1" applyNumberFormat="1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0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3" borderId="0" xfId="0" applyNumberFormat="1" applyFont="1" applyFill="1" applyAlignment="1">
      <alignment horizontal="center" vertical="center"/>
    </xf>
    <xf numFmtId="49" fontId="18" fillId="3" borderId="0" xfId="0" applyNumberFormat="1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17" fillId="0" borderId="0" xfId="0" applyNumberFormat="1" applyFont="1" applyAlignment="1">
      <alignment horizontal="center" vertical="center" wrapText="1"/>
    </xf>
    <xf numFmtId="0" fontId="17" fillId="3" borderId="0" xfId="0" applyNumberFormat="1" applyFont="1" applyFill="1" applyAlignment="1">
      <alignment horizontal="center" vertical="center"/>
    </xf>
    <xf numFmtId="49" fontId="17" fillId="5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49" fontId="22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125A-BAA7-49CB-86B2-974CB7FFFB5C}">
  <dimension ref="A1:L35"/>
  <sheetViews>
    <sheetView topLeftCell="A25" workbookViewId="0">
      <selection activeCell="B36" sqref="B36"/>
    </sheetView>
  </sheetViews>
  <sheetFormatPr defaultColWidth="11.77734375" defaultRowHeight="33" customHeight="1" x14ac:dyDescent="0.4"/>
  <cols>
    <col min="1" max="16384" width="11.77734375" style="12"/>
  </cols>
  <sheetData>
    <row r="1" spans="1:12" ht="33" customHeight="1" x14ac:dyDescent="0.4">
      <c r="A1" s="12">
        <v>-4</v>
      </c>
      <c r="B1" s="12">
        <v>-3</v>
      </c>
    </row>
    <row r="2" spans="1:12" ht="33" customHeight="1" x14ac:dyDescent="0.4">
      <c r="A2" s="12">
        <v>-4</v>
      </c>
      <c r="B2" s="12">
        <v>-4</v>
      </c>
    </row>
    <row r="3" spans="1:12" ht="33" customHeight="1" x14ac:dyDescent="0.4">
      <c r="A3" s="12">
        <v>-4</v>
      </c>
      <c r="B3" s="12">
        <v>-4</v>
      </c>
    </row>
    <row r="4" spans="1:12" ht="33" customHeight="1" x14ac:dyDescent="0.4">
      <c r="A4" s="12">
        <v>-4</v>
      </c>
      <c r="B4" s="12">
        <v>-4</v>
      </c>
    </row>
    <row r="10" spans="1:12" ht="33" customHeight="1" x14ac:dyDescent="0.4">
      <c r="A10" s="12" t="s">
        <v>623</v>
      </c>
    </row>
    <row r="11" spans="1:12" ht="33" customHeight="1" x14ac:dyDescent="0.4">
      <c r="A11" s="12" t="s">
        <v>624</v>
      </c>
      <c r="B11" s="12" t="s">
        <v>626</v>
      </c>
      <c r="C11" s="12" t="s">
        <v>627</v>
      </c>
      <c r="D11" s="12" t="s">
        <v>628</v>
      </c>
    </row>
    <row r="12" spans="1:12" ht="33" customHeight="1" x14ac:dyDescent="0.4">
      <c r="A12" s="12" t="s">
        <v>634</v>
      </c>
      <c r="B12" s="12" t="s">
        <v>638</v>
      </c>
      <c r="C12" s="12" t="s">
        <v>639</v>
      </c>
      <c r="D12" s="12" t="s">
        <v>640</v>
      </c>
    </row>
    <row r="13" spans="1:12" ht="33" customHeight="1" x14ac:dyDescent="0.4">
      <c r="A13" s="12" t="s">
        <v>625</v>
      </c>
      <c r="B13" s="12" t="s">
        <v>630</v>
      </c>
      <c r="C13" s="12" t="s">
        <v>633</v>
      </c>
      <c r="D13" s="12" t="s">
        <v>629</v>
      </c>
      <c r="E13" s="12" t="s">
        <v>631</v>
      </c>
      <c r="F13" s="12" t="s">
        <v>632</v>
      </c>
    </row>
    <row r="14" spans="1:12" ht="33" customHeight="1" x14ac:dyDescent="0.4">
      <c r="A14" s="36" t="s">
        <v>683</v>
      </c>
      <c r="B14" s="36" t="s">
        <v>684</v>
      </c>
      <c r="C14" s="36" t="s">
        <v>685</v>
      </c>
      <c r="D14" s="36" t="s">
        <v>686</v>
      </c>
    </row>
    <row r="15" spans="1:12" ht="33" customHeight="1" x14ac:dyDescent="0.4">
      <c r="A15" s="12" t="s">
        <v>635</v>
      </c>
      <c r="B15" s="12" t="s">
        <v>636</v>
      </c>
      <c r="C15" s="12" t="s">
        <v>637</v>
      </c>
      <c r="D15" s="12" t="s">
        <v>641</v>
      </c>
      <c r="E15" s="12" t="s">
        <v>642</v>
      </c>
      <c r="F15" s="12" t="s">
        <v>643</v>
      </c>
      <c r="G15" s="12" t="s">
        <v>644</v>
      </c>
      <c r="H15" s="12" t="s">
        <v>645</v>
      </c>
      <c r="I15" s="12" t="s">
        <v>646</v>
      </c>
      <c r="J15" s="12" t="s">
        <v>647</v>
      </c>
      <c r="K15" s="12" t="s">
        <v>648</v>
      </c>
      <c r="L15" s="12" t="s">
        <v>649</v>
      </c>
    </row>
    <row r="16" spans="1:12" ht="33" customHeight="1" x14ac:dyDescent="0.4">
      <c r="A16" s="12" t="s">
        <v>650</v>
      </c>
      <c r="B16" s="12" t="s">
        <v>651</v>
      </c>
      <c r="C16" s="12" t="s">
        <v>652</v>
      </c>
      <c r="D16" s="12" t="s">
        <v>653</v>
      </c>
    </row>
    <row r="17" spans="1:12" ht="33" customHeight="1" x14ac:dyDescent="0.4">
      <c r="A17" s="12" t="s">
        <v>692</v>
      </c>
    </row>
    <row r="18" spans="1:12" ht="33" customHeight="1" x14ac:dyDescent="0.4">
      <c r="A18" s="12" t="s">
        <v>654</v>
      </c>
      <c r="B18" s="12" t="s">
        <v>655</v>
      </c>
      <c r="C18" s="12" t="s">
        <v>656</v>
      </c>
      <c r="D18" s="12" t="s">
        <v>657</v>
      </c>
      <c r="E18" s="12" t="s">
        <v>658</v>
      </c>
      <c r="F18" s="12" t="s">
        <v>659</v>
      </c>
    </row>
    <row r="19" spans="1:12" ht="33" customHeight="1" x14ac:dyDescent="0.4">
      <c r="A19" s="36" t="s">
        <v>671</v>
      </c>
      <c r="B19" s="36" t="s">
        <v>672</v>
      </c>
      <c r="C19" s="36" t="s">
        <v>673</v>
      </c>
      <c r="D19" s="36" t="s">
        <v>674</v>
      </c>
      <c r="E19" s="36" t="s">
        <v>675</v>
      </c>
      <c r="F19" s="36" t="s">
        <v>676</v>
      </c>
      <c r="G19" s="36" t="s">
        <v>677</v>
      </c>
      <c r="H19" s="36" t="s">
        <v>678</v>
      </c>
      <c r="I19" s="36" t="s">
        <v>679</v>
      </c>
      <c r="J19" s="36" t="s">
        <v>680</v>
      </c>
      <c r="K19" s="36" t="s">
        <v>681</v>
      </c>
      <c r="L19" s="36" t="s">
        <v>682</v>
      </c>
    </row>
    <row r="20" spans="1:12" ht="33" customHeight="1" x14ac:dyDescent="0.4">
      <c r="A20" s="12" t="s">
        <v>660</v>
      </c>
      <c r="B20" s="12" t="s">
        <v>661</v>
      </c>
      <c r="C20" s="12" t="s">
        <v>662</v>
      </c>
      <c r="D20" s="12" t="s">
        <v>663</v>
      </c>
      <c r="E20" s="12" t="s">
        <v>664</v>
      </c>
      <c r="F20" s="12" t="s">
        <v>665</v>
      </c>
      <c r="G20" s="12" t="s">
        <v>667</v>
      </c>
      <c r="H20" s="12" t="s">
        <v>668</v>
      </c>
      <c r="I20" s="12" t="s">
        <v>669</v>
      </c>
      <c r="J20" s="12" t="s">
        <v>670</v>
      </c>
      <c r="K20" s="12" t="s">
        <v>687</v>
      </c>
      <c r="L20" s="12" t="s">
        <v>666</v>
      </c>
    </row>
    <row r="21" spans="1:12" ht="33" customHeight="1" x14ac:dyDescent="0.4">
      <c r="A21" s="12" t="s">
        <v>688</v>
      </c>
      <c r="B21" s="12" t="s">
        <v>689</v>
      </c>
      <c r="C21" s="12" t="s">
        <v>690</v>
      </c>
      <c r="D21" s="12" t="s">
        <v>691</v>
      </c>
    </row>
    <row r="22" spans="1:12" ht="33" customHeight="1" x14ac:dyDescent="0.4">
      <c r="A22" s="12" t="s">
        <v>693</v>
      </c>
      <c r="B22" s="12" t="s">
        <v>694</v>
      </c>
      <c r="C22" s="12" t="s">
        <v>695</v>
      </c>
      <c r="D22" s="12" t="s">
        <v>696</v>
      </c>
    </row>
    <row r="29" spans="1:12" ht="33" customHeight="1" x14ac:dyDescent="0.4">
      <c r="A29" s="12" t="s">
        <v>267</v>
      </c>
      <c r="B29" s="12" t="s">
        <v>267</v>
      </c>
    </row>
    <row r="30" spans="1:12" ht="33" customHeight="1" x14ac:dyDescent="0.4">
      <c r="A30" s="12" t="s">
        <v>267</v>
      </c>
      <c r="B30" s="12" t="s">
        <v>268</v>
      </c>
    </row>
    <row r="31" spans="1:12" ht="33" customHeight="1" x14ac:dyDescent="0.4">
      <c r="A31" s="12" t="s">
        <v>267</v>
      </c>
      <c r="B31" s="12" t="s">
        <v>269</v>
      </c>
    </row>
    <row r="32" spans="1:12" ht="33" customHeight="1" x14ac:dyDescent="0.4">
      <c r="A32" s="12" t="s">
        <v>267</v>
      </c>
      <c r="B32" s="12" t="s">
        <v>270</v>
      </c>
    </row>
    <row r="33" spans="1:2" ht="33" customHeight="1" x14ac:dyDescent="0.4">
      <c r="A33" s="12" t="s">
        <v>267</v>
      </c>
      <c r="B33" s="12" t="s">
        <v>271</v>
      </c>
    </row>
    <row r="34" spans="1:2" ht="33" customHeight="1" x14ac:dyDescent="0.4">
      <c r="A34" s="12" t="s">
        <v>267</v>
      </c>
      <c r="B34" s="12" t="s">
        <v>272</v>
      </c>
    </row>
    <row r="35" spans="1:2" ht="33" customHeight="1" x14ac:dyDescent="0.4">
      <c r="A35" s="12" t="s">
        <v>267</v>
      </c>
      <c r="B35" s="12" t="s">
        <v>273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243BA-E9F6-094C-AF04-44A0287474FC}">
  <dimension ref="A1:Y1266"/>
  <sheetViews>
    <sheetView tabSelected="1" zoomScaleNormal="100" zoomScaleSheetLayoutView="100" workbookViewId="0">
      <selection activeCell="B5" sqref="B5"/>
    </sheetView>
  </sheetViews>
  <sheetFormatPr defaultColWidth="8.5546875" defaultRowHeight="30" customHeight="1" x14ac:dyDescent="0.3"/>
  <cols>
    <col min="1" max="1" width="26.21875" style="38" customWidth="1"/>
    <col min="2" max="2" width="10.77734375" style="49" customWidth="1"/>
    <col min="3" max="3" width="10.77734375" style="40" customWidth="1"/>
    <col min="4" max="4" width="10.5546875" style="40" customWidth="1"/>
    <col min="5" max="5" width="11.21875" style="40" customWidth="1"/>
    <col min="6" max="6" width="10.77734375" style="40" customWidth="1"/>
    <col min="7" max="7" width="11.88671875" style="42" customWidth="1"/>
    <col min="8" max="8" width="10" style="40" customWidth="1"/>
    <col min="9" max="9" width="9.88671875" style="40" customWidth="1"/>
    <col min="10" max="16384" width="8.5546875" style="40"/>
  </cols>
  <sheetData>
    <row r="1" spans="1:25" ht="30" customHeight="1" x14ac:dyDescent="0.2">
      <c r="B1" s="39"/>
      <c r="G1" s="41"/>
    </row>
    <row r="2" spans="1:25" ht="30" customHeight="1" x14ac:dyDescent="0.3">
      <c r="B2" s="39"/>
      <c r="Q2" s="48"/>
      <c r="S2" s="48"/>
      <c r="U2" s="48"/>
      <c r="X2" s="48"/>
    </row>
    <row r="3" spans="1:25" ht="30" customHeight="1" x14ac:dyDescent="0.3">
      <c r="B3" s="39"/>
      <c r="W3" s="48"/>
      <c r="Y3" s="48"/>
    </row>
    <row r="4" spans="1:25" ht="30" customHeight="1" x14ac:dyDescent="0.3">
      <c r="B4" s="40">
        <v>8</v>
      </c>
      <c r="C4" s="40">
        <v>9</v>
      </c>
      <c r="D4" s="40">
        <v>10</v>
      </c>
      <c r="E4" s="40">
        <v>11</v>
      </c>
      <c r="F4" s="40">
        <v>12</v>
      </c>
      <c r="G4" s="42">
        <v>13</v>
      </c>
      <c r="H4" s="40">
        <v>14</v>
      </c>
      <c r="I4" s="40">
        <v>15</v>
      </c>
      <c r="Q4" s="48"/>
      <c r="S4" s="48"/>
      <c r="U4" s="48"/>
      <c r="W4" s="48"/>
      <c r="Y4" s="48"/>
    </row>
    <row r="5" spans="1:25" ht="30" customHeight="1" x14ac:dyDescent="0.3">
      <c r="A5" s="38" t="s">
        <v>341</v>
      </c>
      <c r="B5" s="37">
        <f>-5.8+1</f>
        <v>-4.8</v>
      </c>
      <c r="C5" s="43" t="s">
        <v>452</v>
      </c>
      <c r="D5" s="43" t="s">
        <v>488</v>
      </c>
      <c r="E5" s="43" t="s">
        <v>529</v>
      </c>
      <c r="F5" s="43" t="s">
        <v>697</v>
      </c>
      <c r="G5" s="44" t="s">
        <v>771</v>
      </c>
      <c r="M5" s="46"/>
      <c r="Q5" s="48"/>
      <c r="S5" s="48"/>
      <c r="U5" s="48"/>
      <c r="W5" s="48"/>
      <c r="Y5" s="48"/>
    </row>
    <row r="6" spans="1:25" ht="30" customHeight="1" x14ac:dyDescent="0.3">
      <c r="A6" s="38" t="s">
        <v>342</v>
      </c>
      <c r="B6" s="37">
        <f>11.2+3</f>
        <v>14.2</v>
      </c>
      <c r="C6" s="43" t="s">
        <v>458</v>
      </c>
      <c r="D6" s="43" t="s">
        <v>491</v>
      </c>
      <c r="E6" s="43" t="s">
        <v>420</v>
      </c>
      <c r="F6" s="43" t="s">
        <v>579</v>
      </c>
      <c r="G6" s="47" t="s">
        <v>770</v>
      </c>
      <c r="M6" s="46"/>
      <c r="W6" s="48"/>
      <c r="Y6" s="48"/>
    </row>
    <row r="7" spans="1:25" ht="30" customHeight="1" x14ac:dyDescent="0.3">
      <c r="A7" s="38" t="s">
        <v>347</v>
      </c>
      <c r="B7" s="37">
        <f>0.4+3.2</f>
        <v>3.6</v>
      </c>
      <c r="C7" s="43" t="s">
        <v>457</v>
      </c>
      <c r="D7" s="43" t="s">
        <v>442</v>
      </c>
      <c r="E7" s="43" t="s">
        <v>402</v>
      </c>
      <c r="F7" s="43" t="s">
        <v>440</v>
      </c>
      <c r="G7" s="47" t="s">
        <v>319</v>
      </c>
      <c r="M7" s="46"/>
      <c r="S7" s="48"/>
      <c r="U7" s="48"/>
      <c r="W7" s="48"/>
      <c r="Y7" s="48"/>
    </row>
    <row r="8" spans="1:25" ht="30" customHeight="1" x14ac:dyDescent="0.3">
      <c r="A8" s="38" t="s">
        <v>343</v>
      </c>
      <c r="B8" s="37">
        <f>-11.1+3.5</f>
        <v>-7.6</v>
      </c>
      <c r="C8" s="43" t="s">
        <v>454</v>
      </c>
      <c r="D8" s="43" t="s">
        <v>493</v>
      </c>
      <c r="E8" s="43" t="s">
        <v>528</v>
      </c>
      <c r="F8" s="43" t="s">
        <v>422</v>
      </c>
      <c r="G8" s="44" t="s">
        <v>772</v>
      </c>
      <c r="M8" s="46"/>
      <c r="S8" s="48"/>
      <c r="U8" s="48"/>
      <c r="W8" s="48"/>
      <c r="Y8" s="48"/>
    </row>
    <row r="9" spans="1:25" ht="30" customHeight="1" x14ac:dyDescent="0.3">
      <c r="A9" s="38" t="s">
        <v>344</v>
      </c>
      <c r="B9" s="37">
        <f>9.9-3</f>
        <v>6.9</v>
      </c>
      <c r="C9" s="43" t="s">
        <v>455</v>
      </c>
      <c r="D9" s="43" t="s">
        <v>441</v>
      </c>
      <c r="E9" s="43" t="s">
        <v>527</v>
      </c>
      <c r="F9" s="43" t="s">
        <v>479</v>
      </c>
      <c r="G9" s="47" t="s">
        <v>773</v>
      </c>
      <c r="M9" s="46"/>
      <c r="S9" s="48"/>
      <c r="U9" s="48"/>
      <c r="W9" s="48"/>
      <c r="Y9" s="48"/>
    </row>
    <row r="10" spans="1:25" ht="30" customHeight="1" x14ac:dyDescent="0.3">
      <c r="A10" s="38" t="s">
        <v>346</v>
      </c>
      <c r="B10" s="37">
        <f>1-3.2</f>
        <v>-2.2000000000000002</v>
      </c>
      <c r="C10" s="43" t="s">
        <v>453</v>
      </c>
      <c r="D10" s="43" t="s">
        <v>490</v>
      </c>
      <c r="E10" s="43" t="s">
        <v>524</v>
      </c>
      <c r="F10" s="43" t="s">
        <v>698</v>
      </c>
      <c r="G10" s="44" t="s">
        <v>774</v>
      </c>
      <c r="M10" s="46"/>
      <c r="S10" s="48"/>
      <c r="U10" s="48"/>
      <c r="W10" s="48"/>
      <c r="Y10" s="48"/>
    </row>
    <row r="11" spans="1:25" ht="30" customHeight="1" x14ac:dyDescent="0.3">
      <c r="A11" s="38" t="s">
        <v>345</v>
      </c>
      <c r="B11" s="37">
        <f>18.8-3.5</f>
        <v>15.3</v>
      </c>
      <c r="C11" s="43" t="s">
        <v>427</v>
      </c>
      <c r="D11" s="43" t="s">
        <v>487</v>
      </c>
      <c r="E11" s="43" t="s">
        <v>411</v>
      </c>
      <c r="F11" s="43" t="s">
        <v>351</v>
      </c>
      <c r="G11" s="47" t="s">
        <v>775</v>
      </c>
      <c r="M11" s="46"/>
      <c r="S11" s="48"/>
      <c r="U11" s="48"/>
      <c r="W11" s="48"/>
      <c r="Y11" s="48"/>
    </row>
    <row r="12" spans="1:25" ht="30" customHeight="1" x14ac:dyDescent="0.3">
      <c r="A12" s="38" t="s">
        <v>348</v>
      </c>
      <c r="B12" s="37">
        <f>17.8</f>
        <v>17.8</v>
      </c>
      <c r="C12" s="43" t="s">
        <v>456</v>
      </c>
      <c r="D12" s="43" t="s">
        <v>409</v>
      </c>
      <c r="E12" s="43" t="s">
        <v>387</v>
      </c>
      <c r="F12" s="43" t="s">
        <v>699</v>
      </c>
      <c r="G12" s="44">
        <v>9.9</v>
      </c>
      <c r="M12" s="46"/>
      <c r="S12" s="48"/>
      <c r="U12" s="48"/>
      <c r="W12" s="48"/>
      <c r="Y12" s="48"/>
    </row>
    <row r="13" spans="1:25" ht="30" customHeight="1" x14ac:dyDescent="0.3">
      <c r="A13" s="38" t="s">
        <v>349</v>
      </c>
      <c r="B13" s="37">
        <f>-25.3</f>
        <v>-25.3</v>
      </c>
      <c r="C13" s="43" t="s">
        <v>459</v>
      </c>
      <c r="D13" s="43" t="s">
        <v>489</v>
      </c>
      <c r="E13" s="43" t="s">
        <v>525</v>
      </c>
      <c r="F13" s="43" t="s">
        <v>700</v>
      </c>
      <c r="G13" s="47">
        <v>-11.1</v>
      </c>
      <c r="M13" s="46"/>
      <c r="R13" s="48"/>
      <c r="S13" s="48"/>
      <c r="U13" s="48"/>
      <c r="W13" s="48"/>
      <c r="Y13" s="48"/>
    </row>
    <row r="14" spans="1:25" ht="30" customHeight="1" x14ac:dyDescent="0.3">
      <c r="A14" s="38" t="s">
        <v>350</v>
      </c>
      <c r="B14" s="37">
        <f>19</f>
        <v>19</v>
      </c>
      <c r="C14" s="43" t="s">
        <v>399</v>
      </c>
      <c r="D14" s="43" t="s">
        <v>492</v>
      </c>
      <c r="E14" s="43" t="s">
        <v>526</v>
      </c>
      <c r="F14" s="43" t="s">
        <v>408</v>
      </c>
      <c r="G14" s="44">
        <v>18.8</v>
      </c>
      <c r="M14" s="46"/>
      <c r="R14" s="48"/>
    </row>
    <row r="15" spans="1:25" ht="30" customHeight="1" x14ac:dyDescent="0.3">
      <c r="B15" s="37" t="s">
        <v>254</v>
      </c>
      <c r="D15" s="49"/>
      <c r="E15" s="49"/>
      <c r="F15" s="43"/>
      <c r="S15" s="48"/>
      <c r="U15" s="48"/>
      <c r="W15" s="48"/>
      <c r="Y15" s="48"/>
    </row>
    <row r="16" spans="1:25" ht="30" customHeight="1" x14ac:dyDescent="0.3">
      <c r="B16" s="37" t="s">
        <v>254</v>
      </c>
      <c r="D16" s="49"/>
      <c r="E16" s="49"/>
      <c r="F16" s="43"/>
      <c r="R16" s="48"/>
      <c r="T16" s="48"/>
      <c r="V16" s="48"/>
      <c r="X16" s="48"/>
    </row>
    <row r="17" spans="1:14" ht="30" customHeight="1" x14ac:dyDescent="0.3">
      <c r="B17" s="37" t="s">
        <v>254</v>
      </c>
      <c r="D17" s="49"/>
      <c r="E17" s="49"/>
      <c r="F17" s="43"/>
    </row>
    <row r="18" spans="1:14" ht="30" customHeight="1" x14ac:dyDescent="0.3">
      <c r="B18" s="37" t="s">
        <v>254</v>
      </c>
      <c r="C18" s="40">
        <v>3</v>
      </c>
      <c r="D18" s="49">
        <v>4</v>
      </c>
      <c r="E18" s="49">
        <v>5</v>
      </c>
      <c r="F18" s="40">
        <v>6</v>
      </c>
      <c r="G18" s="50">
        <v>7</v>
      </c>
      <c r="H18" s="49">
        <v>8</v>
      </c>
      <c r="I18" s="40">
        <v>9</v>
      </c>
      <c r="J18" s="49"/>
      <c r="K18" s="49"/>
      <c r="M18" s="49"/>
    </row>
    <row r="19" spans="1:14" ht="30" customHeight="1" x14ac:dyDescent="0.3">
      <c r="A19" s="38" t="s">
        <v>0</v>
      </c>
      <c r="B19" s="37">
        <f>4.2</f>
        <v>4.2</v>
      </c>
      <c r="C19" s="43" t="s">
        <v>404</v>
      </c>
      <c r="D19" s="43" t="s">
        <v>361</v>
      </c>
      <c r="E19" s="43" t="s">
        <v>360</v>
      </c>
      <c r="F19" s="43" t="s">
        <v>407</v>
      </c>
      <c r="G19" s="44">
        <v>-2.9</v>
      </c>
      <c r="M19" s="46"/>
    </row>
    <row r="20" spans="1:14" ht="30" customHeight="1" x14ac:dyDescent="0.3">
      <c r="A20" s="38" t="s">
        <v>431</v>
      </c>
      <c r="B20" s="37">
        <f>6.2</f>
        <v>6.2</v>
      </c>
      <c r="C20" s="43" t="s">
        <v>320</v>
      </c>
      <c r="D20" s="43" t="s">
        <v>476</v>
      </c>
      <c r="E20" s="43" t="s">
        <v>315</v>
      </c>
      <c r="F20" s="43" t="s">
        <v>706</v>
      </c>
      <c r="G20" s="47">
        <v>-3.2</v>
      </c>
      <c r="M20" s="46"/>
    </row>
    <row r="21" spans="1:14" ht="30" customHeight="1" x14ac:dyDescent="0.3">
      <c r="A21" s="38" t="s">
        <v>1</v>
      </c>
      <c r="B21" s="37">
        <f>-13.2</f>
        <v>-13.2</v>
      </c>
      <c r="C21" s="43" t="s">
        <v>437</v>
      </c>
      <c r="D21" s="43" t="s">
        <v>463</v>
      </c>
      <c r="E21" s="43" t="s">
        <v>416</v>
      </c>
      <c r="F21" s="43" t="s">
        <v>703</v>
      </c>
      <c r="G21" s="44">
        <v>-8.4</v>
      </c>
      <c r="M21" s="46"/>
    </row>
    <row r="22" spans="1:14" ht="30" customHeight="1" x14ac:dyDescent="0.3">
      <c r="A22" s="38" t="s">
        <v>26</v>
      </c>
      <c r="B22" s="37">
        <f>-2.9</f>
        <v>-2.9</v>
      </c>
      <c r="C22" s="43" t="s">
        <v>321</v>
      </c>
      <c r="D22" s="43" t="s">
        <v>464</v>
      </c>
      <c r="E22" s="43" t="s">
        <v>539</v>
      </c>
      <c r="F22" s="43" t="s">
        <v>560</v>
      </c>
      <c r="G22" s="47">
        <v>4.2</v>
      </c>
      <c r="M22" s="46"/>
    </row>
    <row r="23" spans="1:14" ht="30" customHeight="1" x14ac:dyDescent="0.3">
      <c r="A23" s="38" t="s">
        <v>4</v>
      </c>
      <c r="B23" s="37">
        <f>1.7</f>
        <v>1.7</v>
      </c>
      <c r="C23" s="43" t="s">
        <v>390</v>
      </c>
      <c r="D23" s="43" t="s">
        <v>465</v>
      </c>
      <c r="E23" s="43" t="s">
        <v>532</v>
      </c>
      <c r="F23" s="43" t="s">
        <v>389</v>
      </c>
      <c r="G23" s="44">
        <v>8.1</v>
      </c>
      <c r="M23" s="46"/>
    </row>
    <row r="24" spans="1:14" ht="30" customHeight="1" x14ac:dyDescent="0.3">
      <c r="A24" s="38" t="s">
        <v>3</v>
      </c>
      <c r="B24" s="37">
        <f>-5.6</f>
        <v>-5.6</v>
      </c>
      <c r="C24" s="43" t="s">
        <v>323</v>
      </c>
      <c r="D24" s="43" t="s">
        <v>521</v>
      </c>
      <c r="E24" s="43" t="s">
        <v>363</v>
      </c>
      <c r="F24" s="43" t="s">
        <v>713</v>
      </c>
      <c r="G24" s="44">
        <v>-4.7</v>
      </c>
      <c r="M24" s="46"/>
    </row>
    <row r="25" spans="1:14" ht="30" customHeight="1" x14ac:dyDescent="0.3">
      <c r="A25" s="38" t="s">
        <v>430</v>
      </c>
      <c r="B25" s="37">
        <f>-19.6</f>
        <v>-19.600000000000001</v>
      </c>
      <c r="C25" s="43" t="s">
        <v>537</v>
      </c>
      <c r="D25" s="43" t="s">
        <v>353</v>
      </c>
      <c r="E25" s="43" t="s">
        <v>367</v>
      </c>
      <c r="F25" s="43" t="s">
        <v>709</v>
      </c>
      <c r="G25" s="47">
        <v>18</v>
      </c>
      <c r="M25" s="46"/>
    </row>
    <row r="26" spans="1:14" ht="30" customHeight="1" x14ac:dyDescent="0.3">
      <c r="A26" s="38" t="s">
        <v>7</v>
      </c>
      <c r="B26" s="37">
        <f>-8.4</f>
        <v>-8.4</v>
      </c>
      <c r="C26" s="43" t="s">
        <v>354</v>
      </c>
      <c r="D26" s="43" t="s">
        <v>467</v>
      </c>
      <c r="E26" s="43" t="s">
        <v>536</v>
      </c>
      <c r="F26" s="43" t="s">
        <v>701</v>
      </c>
      <c r="G26" s="47">
        <v>-13.2</v>
      </c>
      <c r="M26" s="46"/>
    </row>
    <row r="27" spans="1:14" ht="30" customHeight="1" x14ac:dyDescent="0.3">
      <c r="A27" s="38" t="s">
        <v>6</v>
      </c>
      <c r="B27" s="37">
        <f>8.2</f>
        <v>8.1999999999999993</v>
      </c>
      <c r="C27" s="43" t="s">
        <v>424</v>
      </c>
      <c r="D27" s="43" t="s">
        <v>470</v>
      </c>
      <c r="E27" s="43" t="s">
        <v>414</v>
      </c>
      <c r="F27" s="43" t="s">
        <v>702</v>
      </c>
      <c r="G27" s="47">
        <v>0.2</v>
      </c>
      <c r="M27" s="46"/>
    </row>
    <row r="28" spans="1:14" ht="30" customHeight="1" x14ac:dyDescent="0.3">
      <c r="A28" s="38" t="s">
        <v>429</v>
      </c>
      <c r="B28" s="37">
        <f>18.6</f>
        <v>18.600000000000001</v>
      </c>
      <c r="C28" s="43" t="s">
        <v>388</v>
      </c>
      <c r="D28" s="43" t="s">
        <v>471</v>
      </c>
      <c r="E28" s="43" t="s">
        <v>533</v>
      </c>
      <c r="F28" s="43" t="s">
        <v>708</v>
      </c>
      <c r="G28" s="47">
        <v>10.9</v>
      </c>
      <c r="M28" s="46"/>
    </row>
    <row r="29" spans="1:14" ht="30" customHeight="1" x14ac:dyDescent="0.3">
      <c r="A29" s="38" t="s">
        <v>428</v>
      </c>
      <c r="B29" s="37">
        <f>18</f>
        <v>18</v>
      </c>
      <c r="C29" s="43" t="s">
        <v>392</v>
      </c>
      <c r="D29" s="43" t="s">
        <v>426</v>
      </c>
      <c r="E29" s="43" t="s">
        <v>530</v>
      </c>
      <c r="F29" s="43" t="s">
        <v>707</v>
      </c>
      <c r="G29" s="44">
        <v>-19.600000000000001</v>
      </c>
      <c r="M29" s="46"/>
    </row>
    <row r="30" spans="1:14" ht="30" customHeight="1" x14ac:dyDescent="0.3">
      <c r="A30" s="38" t="s">
        <v>36</v>
      </c>
      <c r="B30" s="37">
        <f>0.2</f>
        <v>0.2</v>
      </c>
      <c r="C30" s="43" t="s">
        <v>433</v>
      </c>
      <c r="D30" s="43" t="s">
        <v>478</v>
      </c>
      <c r="E30" s="43" t="s">
        <v>366</v>
      </c>
      <c r="F30" s="43" t="s">
        <v>606</v>
      </c>
      <c r="G30" s="44">
        <v>8.1999999999999993</v>
      </c>
      <c r="M30" s="46"/>
      <c r="N30" s="49"/>
    </row>
    <row r="31" spans="1:14" ht="30" customHeight="1" x14ac:dyDescent="0.3">
      <c r="A31" s="38" t="s">
        <v>11</v>
      </c>
      <c r="B31" s="37">
        <f>1.9</f>
        <v>1.9</v>
      </c>
      <c r="C31" s="43" t="s">
        <v>435</v>
      </c>
      <c r="D31" s="43" t="s">
        <v>405</v>
      </c>
      <c r="E31" s="43" t="s">
        <v>538</v>
      </c>
      <c r="F31" s="43" t="s">
        <v>419</v>
      </c>
      <c r="G31" s="47">
        <v>-4.9000000000000004</v>
      </c>
      <c r="M31" s="46"/>
    </row>
    <row r="32" spans="1:14" ht="30" customHeight="1" x14ac:dyDescent="0.3">
      <c r="A32" s="38" t="s">
        <v>12</v>
      </c>
      <c r="B32" s="37">
        <f>-4.9</f>
        <v>-4.9000000000000004</v>
      </c>
      <c r="C32" s="43" t="s">
        <v>436</v>
      </c>
      <c r="D32" s="43" t="s">
        <v>462</v>
      </c>
      <c r="E32" s="43" t="s">
        <v>535</v>
      </c>
      <c r="F32" s="43" t="s">
        <v>710</v>
      </c>
      <c r="G32" s="44">
        <v>1.9</v>
      </c>
      <c r="M32" s="46"/>
    </row>
    <row r="33" spans="1:13" ht="30" customHeight="1" x14ac:dyDescent="0.3">
      <c r="A33" s="38" t="s">
        <v>10</v>
      </c>
      <c r="B33" s="37">
        <f>-4.7</f>
        <v>-4.7</v>
      </c>
      <c r="C33" s="43" t="s">
        <v>318</v>
      </c>
      <c r="D33" s="43" t="s">
        <v>477</v>
      </c>
      <c r="E33" s="43" t="s">
        <v>410</v>
      </c>
      <c r="F33" s="43" t="s">
        <v>705</v>
      </c>
      <c r="G33" s="47">
        <v>-5.6</v>
      </c>
      <c r="M33" s="46"/>
    </row>
    <row r="34" spans="1:13" ht="30" customHeight="1" x14ac:dyDescent="0.3">
      <c r="A34" s="38" t="s">
        <v>18</v>
      </c>
      <c r="B34" s="37">
        <f>9.3</f>
        <v>9.3000000000000007</v>
      </c>
      <c r="C34" s="49" t="s">
        <v>390</v>
      </c>
      <c r="D34" s="43" t="s">
        <v>469</v>
      </c>
      <c r="E34" s="43" t="s">
        <v>314</v>
      </c>
      <c r="F34" s="43" t="s">
        <v>712</v>
      </c>
      <c r="G34" s="47">
        <v>5.5</v>
      </c>
      <c r="M34" s="46"/>
    </row>
    <row r="35" spans="1:13" ht="30" customHeight="1" x14ac:dyDescent="0.3">
      <c r="A35" s="38" t="s">
        <v>13</v>
      </c>
      <c r="B35" s="37">
        <f>8.1</f>
        <v>8.1</v>
      </c>
      <c r="C35" s="43" t="s">
        <v>351</v>
      </c>
      <c r="D35" s="43" t="s">
        <v>461</v>
      </c>
      <c r="E35" s="43" t="s">
        <v>534</v>
      </c>
      <c r="F35" s="43" t="s">
        <v>578</v>
      </c>
      <c r="G35" s="47">
        <v>1.7</v>
      </c>
      <c r="M35" s="46"/>
    </row>
    <row r="36" spans="1:13" ht="30" customHeight="1" x14ac:dyDescent="0.3">
      <c r="A36" s="38" t="s">
        <v>41</v>
      </c>
      <c r="B36" s="37">
        <f>5.5</f>
        <v>5.5</v>
      </c>
      <c r="C36" s="43" t="s">
        <v>434</v>
      </c>
      <c r="D36" s="43" t="s">
        <v>522</v>
      </c>
      <c r="E36" s="43" t="s">
        <v>418</v>
      </c>
      <c r="F36" s="43" t="s">
        <v>482</v>
      </c>
      <c r="G36" s="44">
        <v>9.3000000000000007</v>
      </c>
      <c r="M36" s="46"/>
    </row>
    <row r="37" spans="1:13" ht="30" customHeight="1" x14ac:dyDescent="0.3">
      <c r="A37" s="38" t="s">
        <v>16</v>
      </c>
      <c r="B37" s="37">
        <f>10.9</f>
        <v>10.9</v>
      </c>
      <c r="C37" s="43" t="s">
        <v>432</v>
      </c>
      <c r="D37" s="43" t="s">
        <v>466</v>
      </c>
      <c r="E37" s="43" t="s">
        <v>312</v>
      </c>
      <c r="F37" s="43" t="s">
        <v>711</v>
      </c>
      <c r="G37" s="44">
        <v>18.600000000000001</v>
      </c>
      <c r="M37" s="46"/>
    </row>
    <row r="38" spans="1:13" ht="30" customHeight="1" x14ac:dyDescent="0.3">
      <c r="A38" s="38" t="s">
        <v>15</v>
      </c>
      <c r="B38" s="37">
        <f>-3.2</f>
        <v>-3.2</v>
      </c>
      <c r="C38" s="43" t="s">
        <v>338</v>
      </c>
      <c r="D38" s="43" t="s">
        <v>468</v>
      </c>
      <c r="E38" s="43" t="s">
        <v>531</v>
      </c>
      <c r="F38" s="43" t="s">
        <v>704</v>
      </c>
      <c r="G38" s="44">
        <v>6.2</v>
      </c>
      <c r="M38" s="46"/>
    </row>
    <row r="39" spans="1:13" ht="30" customHeight="1" x14ac:dyDescent="0.3">
      <c r="B39" s="37" t="s">
        <v>254</v>
      </c>
      <c r="D39" s="49"/>
      <c r="E39" s="49"/>
      <c r="F39" s="43"/>
    </row>
    <row r="40" spans="1:13" ht="30" customHeight="1" x14ac:dyDescent="0.3">
      <c r="B40" s="37" t="s">
        <v>254</v>
      </c>
      <c r="D40" s="49"/>
      <c r="E40" s="49"/>
      <c r="F40" s="43"/>
    </row>
    <row r="41" spans="1:13" ht="30" customHeight="1" x14ac:dyDescent="0.3">
      <c r="B41" s="37" t="s">
        <v>254</v>
      </c>
      <c r="D41" s="49"/>
      <c r="E41" s="49"/>
      <c r="F41" s="43"/>
    </row>
    <row r="42" spans="1:13" ht="30" customHeight="1" x14ac:dyDescent="0.3">
      <c r="B42" s="37" t="s">
        <v>254</v>
      </c>
      <c r="C42" s="40">
        <v>7</v>
      </c>
      <c r="D42" s="40">
        <v>8</v>
      </c>
      <c r="E42" s="40">
        <v>9</v>
      </c>
      <c r="F42" s="40">
        <v>10</v>
      </c>
      <c r="G42" s="42">
        <v>11</v>
      </c>
      <c r="H42" s="40">
        <v>12</v>
      </c>
      <c r="I42" s="40">
        <v>13</v>
      </c>
    </row>
    <row r="43" spans="1:13" ht="30" customHeight="1" x14ac:dyDescent="0.3">
      <c r="A43" s="38" t="s">
        <v>20</v>
      </c>
      <c r="B43" s="37">
        <f>12.2</f>
        <v>12.2</v>
      </c>
      <c r="C43" s="43" t="s">
        <v>365</v>
      </c>
      <c r="D43" s="43" t="s">
        <v>540</v>
      </c>
      <c r="E43" s="43" t="s">
        <v>615</v>
      </c>
      <c r="F43" s="45" t="s">
        <v>735</v>
      </c>
      <c r="G43" s="44">
        <v>-25.4</v>
      </c>
      <c r="M43" s="46"/>
    </row>
    <row r="44" spans="1:13" ht="30" customHeight="1" x14ac:dyDescent="0.3">
      <c r="A44" s="38" t="s">
        <v>22</v>
      </c>
      <c r="B44" s="37">
        <f>-8.1</f>
        <v>-8.1</v>
      </c>
      <c r="C44" s="43" t="s">
        <v>438</v>
      </c>
      <c r="D44" s="43" t="s">
        <v>550</v>
      </c>
      <c r="E44" s="43" t="s">
        <v>443</v>
      </c>
      <c r="F44" s="45" t="s">
        <v>734</v>
      </c>
      <c r="G44" s="44">
        <v>15.1</v>
      </c>
      <c r="M44" s="46"/>
    </row>
    <row r="45" spans="1:13" ht="30" customHeight="1" x14ac:dyDescent="0.3">
      <c r="A45" s="38" t="s">
        <v>25</v>
      </c>
      <c r="B45" s="37">
        <f>16.1</f>
        <v>16.100000000000001</v>
      </c>
      <c r="C45" s="43" t="s">
        <v>501</v>
      </c>
      <c r="D45" s="43" t="s">
        <v>546</v>
      </c>
      <c r="E45" s="43" t="s">
        <v>723</v>
      </c>
      <c r="F45" s="45" t="s">
        <v>733</v>
      </c>
      <c r="G45" s="47">
        <v>10</v>
      </c>
      <c r="M45" s="46"/>
    </row>
    <row r="46" spans="1:13" ht="30" customHeight="1" x14ac:dyDescent="0.3">
      <c r="A46" s="38" t="s">
        <v>45</v>
      </c>
      <c r="B46" s="37">
        <f>-25.4</f>
        <v>-25.4</v>
      </c>
      <c r="C46" s="43" t="s">
        <v>494</v>
      </c>
      <c r="D46" s="43" t="s">
        <v>549</v>
      </c>
      <c r="E46" s="43" t="s">
        <v>717</v>
      </c>
      <c r="F46" s="45" t="s">
        <v>732</v>
      </c>
      <c r="G46" s="47">
        <v>12.2</v>
      </c>
      <c r="M46" s="46"/>
    </row>
    <row r="47" spans="1:13" ht="30" customHeight="1" x14ac:dyDescent="0.3">
      <c r="A47" s="38" t="s">
        <v>27</v>
      </c>
      <c r="B47" s="37">
        <f>-7.8</f>
        <v>-7.8</v>
      </c>
      <c r="C47" s="43" t="s">
        <v>352</v>
      </c>
      <c r="D47" s="43" t="s">
        <v>541</v>
      </c>
      <c r="E47" s="43" t="s">
        <v>722</v>
      </c>
      <c r="F47" s="45" t="s">
        <v>413</v>
      </c>
      <c r="G47" s="47">
        <v>5.3</v>
      </c>
      <c r="M47" s="46"/>
    </row>
    <row r="48" spans="1:13" ht="30" customHeight="1" x14ac:dyDescent="0.3">
      <c r="A48" s="38" t="s">
        <v>24</v>
      </c>
      <c r="B48" s="37">
        <f>-10.6</f>
        <v>-10.6</v>
      </c>
      <c r="C48" s="43" t="s">
        <v>497</v>
      </c>
      <c r="D48" s="43" t="s">
        <v>545</v>
      </c>
      <c r="E48" s="43" t="s">
        <v>719</v>
      </c>
      <c r="F48" s="45" t="s">
        <v>727</v>
      </c>
      <c r="G48" s="47">
        <v>-6.2</v>
      </c>
      <c r="M48" s="46"/>
    </row>
    <row r="49" spans="1:17" ht="30" customHeight="1" x14ac:dyDescent="0.3">
      <c r="A49" s="38" t="s">
        <v>21</v>
      </c>
      <c r="B49" s="37">
        <f>-3.85</f>
        <v>-3.85</v>
      </c>
      <c r="C49" s="43" t="s">
        <v>444</v>
      </c>
      <c r="D49" s="43" t="s">
        <v>314</v>
      </c>
      <c r="E49" s="43" t="s">
        <v>718</v>
      </c>
      <c r="F49" s="45" t="s">
        <v>362</v>
      </c>
      <c r="G49" s="47">
        <v>7.3</v>
      </c>
      <c r="M49" s="46"/>
    </row>
    <row r="50" spans="1:17" ht="30" customHeight="1" x14ac:dyDescent="0.3">
      <c r="A50" s="38" t="s">
        <v>28</v>
      </c>
      <c r="B50" s="37">
        <f>15.1</f>
        <v>15.1</v>
      </c>
      <c r="C50" s="43" t="s">
        <v>360</v>
      </c>
      <c r="D50" s="43" t="s">
        <v>406</v>
      </c>
      <c r="E50" s="43" t="s">
        <v>401</v>
      </c>
      <c r="F50" s="45" t="s">
        <v>725</v>
      </c>
      <c r="G50" s="47">
        <v>-8.1</v>
      </c>
      <c r="M50" s="46"/>
    </row>
    <row r="51" spans="1:17" ht="30" customHeight="1" x14ac:dyDescent="0.3">
      <c r="A51" s="38" t="s">
        <v>368</v>
      </c>
      <c r="B51" s="37">
        <f>-4.7</f>
        <v>-4.7</v>
      </c>
      <c r="C51" s="43" t="s">
        <v>460</v>
      </c>
      <c r="D51" s="43" t="s">
        <v>547</v>
      </c>
      <c r="E51" s="43" t="s">
        <v>720</v>
      </c>
      <c r="F51" s="45" t="s">
        <v>552</v>
      </c>
      <c r="G51" s="47">
        <v>21.6</v>
      </c>
      <c r="M51" s="46"/>
    </row>
    <row r="52" spans="1:17" ht="30" customHeight="1" x14ac:dyDescent="0.3">
      <c r="A52" s="38" t="s">
        <v>32</v>
      </c>
      <c r="B52" s="37">
        <f>10</f>
        <v>10</v>
      </c>
      <c r="C52" s="43" t="s">
        <v>473</v>
      </c>
      <c r="D52" s="43" t="s">
        <v>548</v>
      </c>
      <c r="E52" s="43" t="s">
        <v>485</v>
      </c>
      <c r="F52" s="45" t="s">
        <v>730</v>
      </c>
      <c r="G52" s="44">
        <v>16.100000000000001</v>
      </c>
      <c r="M52" s="46"/>
    </row>
    <row r="53" spans="1:17" ht="30" customHeight="1" x14ac:dyDescent="0.3">
      <c r="A53" s="38" t="s">
        <v>29</v>
      </c>
      <c r="B53" s="37">
        <f>4</f>
        <v>4</v>
      </c>
      <c r="C53" s="43" t="s">
        <v>498</v>
      </c>
      <c r="D53" s="43" t="s">
        <v>358</v>
      </c>
      <c r="E53" s="43" t="s">
        <v>357</v>
      </c>
      <c r="F53" s="45" t="s">
        <v>731</v>
      </c>
      <c r="G53" s="44">
        <v>8.6999999999999993</v>
      </c>
      <c r="M53" s="46"/>
    </row>
    <row r="54" spans="1:17" ht="30" customHeight="1" x14ac:dyDescent="0.3">
      <c r="A54" s="38" t="s">
        <v>374</v>
      </c>
      <c r="B54" s="37">
        <f>21.6</f>
        <v>21.6</v>
      </c>
      <c r="C54" s="43" t="s">
        <v>504</v>
      </c>
      <c r="D54" s="43" t="s">
        <v>412</v>
      </c>
      <c r="E54" s="43" t="s">
        <v>622</v>
      </c>
      <c r="F54" s="45" t="s">
        <v>738</v>
      </c>
      <c r="G54" s="44">
        <v>-4.7</v>
      </c>
      <c r="M54" s="46"/>
    </row>
    <row r="55" spans="1:17" ht="30" customHeight="1" x14ac:dyDescent="0.3">
      <c r="A55" s="38" t="s">
        <v>369</v>
      </c>
      <c r="B55" s="37">
        <f>15.6</f>
        <v>15.6</v>
      </c>
      <c r="C55" s="43" t="s">
        <v>496</v>
      </c>
      <c r="D55" s="43" t="s">
        <v>542</v>
      </c>
      <c r="E55" s="43" t="s">
        <v>721</v>
      </c>
      <c r="F55" s="45" t="s">
        <v>737</v>
      </c>
      <c r="G55" s="47">
        <v>3.9</v>
      </c>
      <c r="M55" s="46"/>
    </row>
    <row r="56" spans="1:17" ht="30" customHeight="1" x14ac:dyDescent="0.3">
      <c r="A56" s="38" t="s">
        <v>49</v>
      </c>
      <c r="B56" s="37">
        <f>5.3</f>
        <v>5.3</v>
      </c>
      <c r="C56" s="43" t="s">
        <v>315</v>
      </c>
      <c r="D56" s="43" t="s">
        <v>543</v>
      </c>
      <c r="E56" s="43" t="s">
        <v>716</v>
      </c>
      <c r="F56" s="45" t="s">
        <v>615</v>
      </c>
      <c r="G56" s="44">
        <v>-7.8</v>
      </c>
      <c r="M56" s="46"/>
    </row>
    <row r="57" spans="1:17" ht="30" customHeight="1" x14ac:dyDescent="0.3">
      <c r="A57" s="38" t="s">
        <v>9</v>
      </c>
      <c r="B57" s="37">
        <f>7.3</f>
        <v>7.3</v>
      </c>
      <c r="C57" s="43" t="s">
        <v>390</v>
      </c>
      <c r="D57" s="43" t="s">
        <v>475</v>
      </c>
      <c r="E57" s="43" t="s">
        <v>421</v>
      </c>
      <c r="F57" s="45" t="s">
        <v>317</v>
      </c>
      <c r="G57" s="44">
        <v>-3.85</v>
      </c>
      <c r="M57" s="46"/>
    </row>
    <row r="58" spans="1:17" ht="30" customHeight="1" x14ac:dyDescent="0.3">
      <c r="A58" s="38" t="s">
        <v>370</v>
      </c>
      <c r="B58" s="37">
        <f>-7.2</f>
        <v>-7.2</v>
      </c>
      <c r="C58" s="43" t="s">
        <v>355</v>
      </c>
      <c r="D58" s="43" t="s">
        <v>553</v>
      </c>
      <c r="E58" s="43" t="s">
        <v>705</v>
      </c>
      <c r="F58" s="45" t="s">
        <v>728</v>
      </c>
      <c r="G58" s="44">
        <v>12.7</v>
      </c>
      <c r="M58" s="46"/>
    </row>
    <row r="59" spans="1:17" ht="30" customHeight="1" x14ac:dyDescent="0.3">
      <c r="A59" s="38" t="s">
        <v>34</v>
      </c>
      <c r="B59" s="37">
        <f>6.4</f>
        <v>6.4</v>
      </c>
      <c r="C59" s="43" t="s">
        <v>502</v>
      </c>
      <c r="D59" s="43" t="s">
        <v>556</v>
      </c>
      <c r="E59" s="43" t="s">
        <v>724</v>
      </c>
      <c r="F59" s="45" t="s">
        <v>729</v>
      </c>
      <c r="G59" s="47">
        <v>-3.8</v>
      </c>
      <c r="M59" s="46"/>
      <c r="N59" s="39"/>
    </row>
    <row r="60" spans="1:17" ht="30" customHeight="1" x14ac:dyDescent="0.3">
      <c r="A60" s="38" t="s">
        <v>37</v>
      </c>
      <c r="B60" s="37">
        <f>17.7</f>
        <v>17.7</v>
      </c>
      <c r="C60" s="43" t="s">
        <v>503</v>
      </c>
      <c r="D60" s="43" t="s">
        <v>544</v>
      </c>
      <c r="E60" s="43" t="s">
        <v>398</v>
      </c>
      <c r="F60" s="45" t="s">
        <v>736</v>
      </c>
      <c r="G60" s="44">
        <v>-14.6</v>
      </c>
      <c r="M60" s="46"/>
      <c r="N60" s="39"/>
    </row>
    <row r="61" spans="1:17" ht="30" customHeight="1" x14ac:dyDescent="0.3">
      <c r="A61" s="38" t="s">
        <v>371</v>
      </c>
      <c r="B61" s="37">
        <f>-3.8</f>
        <v>-3.8</v>
      </c>
      <c r="C61" s="43" t="s">
        <v>439</v>
      </c>
      <c r="D61" s="43" t="s">
        <v>356</v>
      </c>
      <c r="E61" s="43" t="s">
        <v>572</v>
      </c>
      <c r="F61" s="45" t="s">
        <v>739</v>
      </c>
      <c r="G61" s="44">
        <v>6.4</v>
      </c>
      <c r="M61" s="46"/>
      <c r="N61" s="39"/>
    </row>
    <row r="62" spans="1:17" ht="30" customHeight="1" x14ac:dyDescent="0.3">
      <c r="A62" s="38" t="s">
        <v>17</v>
      </c>
      <c r="B62" s="37">
        <f>-14.6</f>
        <v>-14.6</v>
      </c>
      <c r="C62" s="43" t="s">
        <v>500</v>
      </c>
      <c r="D62" s="43" t="s">
        <v>552</v>
      </c>
      <c r="E62" s="43" t="s">
        <v>419</v>
      </c>
      <c r="F62" s="45" t="s">
        <v>504</v>
      </c>
      <c r="G62" s="47">
        <v>17.7</v>
      </c>
      <c r="M62" s="46"/>
      <c r="N62" s="39"/>
      <c r="Q62" s="39"/>
    </row>
    <row r="63" spans="1:17" ht="30" customHeight="1" x14ac:dyDescent="0.3">
      <c r="A63" s="38" t="s">
        <v>42</v>
      </c>
      <c r="B63" s="37">
        <f>8.7</f>
        <v>8.6999999999999993</v>
      </c>
      <c r="C63" s="43" t="s">
        <v>395</v>
      </c>
      <c r="D63" s="43" t="s">
        <v>551</v>
      </c>
      <c r="E63" s="43" t="s">
        <v>417</v>
      </c>
      <c r="F63" s="45" t="s">
        <v>613</v>
      </c>
      <c r="G63" s="47">
        <v>4</v>
      </c>
      <c r="M63" s="46"/>
      <c r="N63" s="39"/>
    </row>
    <row r="64" spans="1:17" ht="30" customHeight="1" x14ac:dyDescent="0.3">
      <c r="A64" s="38" t="s">
        <v>14</v>
      </c>
      <c r="B64" s="37">
        <f>-6.2</f>
        <v>-6.2</v>
      </c>
      <c r="C64" s="43" t="s">
        <v>481</v>
      </c>
      <c r="D64" s="43" t="s">
        <v>425</v>
      </c>
      <c r="E64" s="43" t="s">
        <v>316</v>
      </c>
      <c r="F64" s="45" t="s">
        <v>602</v>
      </c>
      <c r="G64" s="44">
        <v>-10.6</v>
      </c>
      <c r="M64" s="46"/>
      <c r="N64" s="39"/>
      <c r="Q64" s="39"/>
    </row>
    <row r="65" spans="1:17" ht="30" customHeight="1" x14ac:dyDescent="0.3">
      <c r="A65" s="38" t="s">
        <v>373</v>
      </c>
      <c r="B65" s="37">
        <f>12.7</f>
        <v>12.7</v>
      </c>
      <c r="C65" s="43" t="s">
        <v>495</v>
      </c>
      <c r="D65" s="43" t="s">
        <v>555</v>
      </c>
      <c r="E65" s="43" t="s">
        <v>714</v>
      </c>
      <c r="F65" s="45" t="s">
        <v>726</v>
      </c>
      <c r="G65" s="47">
        <v>-7.2</v>
      </c>
      <c r="M65" s="46"/>
    </row>
    <row r="66" spans="1:17" ht="30" customHeight="1" x14ac:dyDescent="0.3">
      <c r="A66" s="38" t="s">
        <v>372</v>
      </c>
      <c r="B66" s="37">
        <f>3.9</f>
        <v>3.9</v>
      </c>
      <c r="C66" s="43" t="s">
        <v>499</v>
      </c>
      <c r="D66" s="43" t="s">
        <v>554</v>
      </c>
      <c r="E66" s="43" t="s">
        <v>715</v>
      </c>
      <c r="F66" s="45" t="s">
        <v>486</v>
      </c>
      <c r="G66" s="44">
        <v>15.6</v>
      </c>
      <c r="M66" s="46"/>
    </row>
    <row r="67" spans="1:17" ht="30" customHeight="1" x14ac:dyDescent="0.3">
      <c r="B67" s="37" t="s">
        <v>254</v>
      </c>
    </row>
    <row r="68" spans="1:17" ht="30" customHeight="1" x14ac:dyDescent="0.3">
      <c r="B68" s="37" t="s">
        <v>254</v>
      </c>
    </row>
    <row r="69" spans="1:17" ht="30" customHeight="1" x14ac:dyDescent="0.3">
      <c r="B69" s="37" t="s">
        <v>254</v>
      </c>
      <c r="C69" s="40">
        <v>7</v>
      </c>
      <c r="D69" s="40">
        <v>8</v>
      </c>
      <c r="E69" s="40">
        <v>9</v>
      </c>
      <c r="F69" s="40">
        <v>10</v>
      </c>
      <c r="G69" s="42">
        <v>11</v>
      </c>
      <c r="H69" s="40">
        <v>12</v>
      </c>
      <c r="I69" s="40">
        <v>13</v>
      </c>
      <c r="N69" s="39"/>
      <c r="O69" s="39"/>
    </row>
    <row r="70" spans="1:17" ht="30" customHeight="1" x14ac:dyDescent="0.3">
      <c r="A70" s="38" t="s">
        <v>46</v>
      </c>
      <c r="B70" s="37">
        <f>14.3</f>
        <v>14.3</v>
      </c>
      <c r="C70" s="43" t="s">
        <v>511</v>
      </c>
      <c r="D70" s="43" t="s">
        <v>560</v>
      </c>
      <c r="E70" s="45" t="s">
        <v>740</v>
      </c>
      <c r="F70" s="45" t="s">
        <v>322</v>
      </c>
      <c r="G70" s="44">
        <v>-6.3</v>
      </c>
      <c r="M70" s="51"/>
      <c r="N70" s="39"/>
      <c r="O70" s="39"/>
      <c r="Q70" s="39"/>
    </row>
    <row r="71" spans="1:17" ht="30" customHeight="1" x14ac:dyDescent="0.3">
      <c r="A71" s="38" t="s">
        <v>375</v>
      </c>
      <c r="B71" s="37">
        <f>12.7</f>
        <v>12.7</v>
      </c>
      <c r="C71" s="43" t="s">
        <v>515</v>
      </c>
      <c r="D71" s="43" t="s">
        <v>558</v>
      </c>
      <c r="E71" s="45" t="s">
        <v>742</v>
      </c>
      <c r="F71" s="45" t="s">
        <v>755</v>
      </c>
      <c r="G71" s="47">
        <v>4.0999999999999996</v>
      </c>
      <c r="M71" s="51"/>
      <c r="N71" s="39"/>
      <c r="O71" s="39"/>
      <c r="Q71" s="39"/>
    </row>
    <row r="72" spans="1:17" ht="30" customHeight="1" x14ac:dyDescent="0.3">
      <c r="A72" s="38" t="s">
        <v>376</v>
      </c>
      <c r="B72" s="37">
        <f>-6.1</f>
        <v>-6.1</v>
      </c>
      <c r="C72" s="43" t="s">
        <v>472</v>
      </c>
      <c r="D72" s="43" t="s">
        <v>562</v>
      </c>
      <c r="E72" s="45" t="s">
        <v>423</v>
      </c>
      <c r="F72" s="45" t="s">
        <v>758</v>
      </c>
      <c r="G72" s="44">
        <v>2.2999999999999998</v>
      </c>
      <c r="M72" s="51"/>
      <c r="O72" s="39"/>
    </row>
    <row r="73" spans="1:17" ht="30" customHeight="1" x14ac:dyDescent="0.3">
      <c r="A73" s="38" t="s">
        <v>23</v>
      </c>
      <c r="B73" s="37">
        <f>8.6</f>
        <v>8.6</v>
      </c>
      <c r="C73" s="43" t="s">
        <v>520</v>
      </c>
      <c r="D73" s="43" t="s">
        <v>564</v>
      </c>
      <c r="E73" s="45" t="s">
        <v>359</v>
      </c>
      <c r="F73" s="45" t="s">
        <v>483</v>
      </c>
      <c r="G73" s="44">
        <v>-9.5</v>
      </c>
      <c r="M73" s="51"/>
      <c r="O73" s="39"/>
    </row>
    <row r="74" spans="1:17" ht="30" customHeight="1" x14ac:dyDescent="0.3">
      <c r="A74" s="38" t="s">
        <v>386</v>
      </c>
      <c r="B74" s="37">
        <f>-7.2</f>
        <v>-7.2</v>
      </c>
      <c r="C74" s="43" t="s">
        <v>508</v>
      </c>
      <c r="D74" s="43" t="s">
        <v>574</v>
      </c>
      <c r="E74" s="45" t="s">
        <v>743</v>
      </c>
      <c r="F74" s="45" t="s">
        <v>480</v>
      </c>
      <c r="G74" s="44">
        <v>-18.2</v>
      </c>
      <c r="M74" s="51"/>
      <c r="N74" s="39"/>
      <c r="O74" s="39"/>
      <c r="Q74" s="39"/>
    </row>
    <row r="75" spans="1:17" ht="30" customHeight="1" x14ac:dyDescent="0.3">
      <c r="A75" s="38" t="s">
        <v>377</v>
      </c>
      <c r="B75" s="37">
        <f>-9.5</f>
        <v>-9.5</v>
      </c>
      <c r="C75" s="43" t="s">
        <v>505</v>
      </c>
      <c r="D75" s="43" t="s">
        <v>566</v>
      </c>
      <c r="E75" s="45" t="s">
        <v>397</v>
      </c>
      <c r="F75" s="45" t="s">
        <v>761</v>
      </c>
      <c r="G75" s="47">
        <v>8.6</v>
      </c>
      <c r="M75" s="51"/>
      <c r="N75" s="39"/>
      <c r="O75" s="39"/>
      <c r="Q75" s="39"/>
    </row>
    <row r="76" spans="1:17" ht="30" customHeight="1" x14ac:dyDescent="0.3">
      <c r="A76" s="38" t="s">
        <v>378</v>
      </c>
      <c r="B76" s="37">
        <f>-6.3</f>
        <v>-6.3</v>
      </c>
      <c r="C76" s="43" t="s">
        <v>517</v>
      </c>
      <c r="D76" s="43" t="s">
        <v>557</v>
      </c>
      <c r="E76" s="45" t="s">
        <v>748</v>
      </c>
      <c r="F76" s="45" t="s">
        <v>759</v>
      </c>
      <c r="G76" s="47">
        <v>14.3</v>
      </c>
      <c r="M76" s="51"/>
      <c r="O76" s="39"/>
    </row>
    <row r="77" spans="1:17" ht="30" customHeight="1" x14ac:dyDescent="0.3">
      <c r="A77" s="38" t="s">
        <v>379</v>
      </c>
      <c r="B77" s="37">
        <f>2.3</f>
        <v>2.2999999999999998</v>
      </c>
      <c r="C77" s="43" t="s">
        <v>514</v>
      </c>
      <c r="D77" s="43" t="s">
        <v>445</v>
      </c>
      <c r="E77" s="45" t="s">
        <v>391</v>
      </c>
      <c r="F77" s="45" t="s">
        <v>760</v>
      </c>
      <c r="G77" s="47">
        <v>-6.1</v>
      </c>
      <c r="M77" s="51"/>
      <c r="O77" s="39"/>
    </row>
    <row r="78" spans="1:17" ht="30" customHeight="1" x14ac:dyDescent="0.3">
      <c r="A78" s="38" t="s">
        <v>380</v>
      </c>
      <c r="B78" s="37">
        <f>-11.4</f>
        <v>-11.4</v>
      </c>
      <c r="C78" s="43" t="s">
        <v>572</v>
      </c>
      <c r="D78" s="45" t="s">
        <v>577</v>
      </c>
      <c r="E78" s="45" t="s">
        <v>741</v>
      </c>
      <c r="F78" s="45" t="s">
        <v>523</v>
      </c>
      <c r="G78" s="47">
        <v>0.7</v>
      </c>
      <c r="M78" s="51"/>
      <c r="O78" s="39"/>
    </row>
    <row r="79" spans="1:17" ht="30" customHeight="1" x14ac:dyDescent="0.3">
      <c r="A79" s="38" t="s">
        <v>381</v>
      </c>
      <c r="B79" s="37">
        <f>-16</f>
        <v>-16</v>
      </c>
      <c r="C79" s="43" t="s">
        <v>507</v>
      </c>
      <c r="D79" s="43" t="s">
        <v>568</v>
      </c>
      <c r="E79" s="45" t="s">
        <v>751</v>
      </c>
      <c r="F79" s="45" t="s">
        <v>762</v>
      </c>
      <c r="G79" s="47">
        <v>2.9</v>
      </c>
      <c r="M79" s="46"/>
      <c r="O79" s="39"/>
    </row>
    <row r="80" spans="1:17" ht="30" customHeight="1" x14ac:dyDescent="0.3">
      <c r="A80" s="38" t="s">
        <v>52</v>
      </c>
      <c r="B80" s="37">
        <f>0.1</f>
        <v>0.1</v>
      </c>
      <c r="C80" s="43" t="s">
        <v>512</v>
      </c>
      <c r="D80" s="43" t="s">
        <v>559</v>
      </c>
      <c r="E80" s="45" t="s">
        <v>746</v>
      </c>
      <c r="F80" s="45" t="s">
        <v>757</v>
      </c>
      <c r="G80" s="47">
        <v>15.7</v>
      </c>
      <c r="M80" s="46"/>
      <c r="O80" s="39"/>
    </row>
    <row r="81" spans="1:18" ht="30" customHeight="1" x14ac:dyDescent="0.3">
      <c r="A81" s="38" t="s">
        <v>382</v>
      </c>
      <c r="B81" s="37">
        <f>2.9</f>
        <v>2.9</v>
      </c>
      <c r="C81" s="43" t="s">
        <v>510</v>
      </c>
      <c r="D81" s="43" t="s">
        <v>571</v>
      </c>
      <c r="E81" s="45" t="s">
        <v>394</v>
      </c>
      <c r="F81" s="45" t="s">
        <v>764</v>
      </c>
      <c r="G81" s="44">
        <v>-16</v>
      </c>
      <c r="M81" s="46"/>
      <c r="O81" s="39"/>
    </row>
    <row r="82" spans="1:18" ht="30" customHeight="1" x14ac:dyDescent="0.3">
      <c r="A82" s="38" t="s">
        <v>55</v>
      </c>
      <c r="B82" s="37">
        <f>15.7</f>
        <v>15.7</v>
      </c>
      <c r="C82" s="43" t="s">
        <v>513</v>
      </c>
      <c r="D82" s="43" t="s">
        <v>364</v>
      </c>
      <c r="E82" s="45" t="s">
        <v>747</v>
      </c>
      <c r="F82" s="45" t="s">
        <v>763</v>
      </c>
      <c r="G82" s="44">
        <v>0.1</v>
      </c>
      <c r="M82" s="46"/>
      <c r="O82" s="39"/>
    </row>
    <row r="83" spans="1:18" ht="30" customHeight="1" x14ac:dyDescent="0.3">
      <c r="A83" s="38" t="s">
        <v>383</v>
      </c>
      <c r="B83" s="37">
        <f>-18.2</f>
        <v>-18.2</v>
      </c>
      <c r="C83" s="43" t="s">
        <v>516</v>
      </c>
      <c r="D83" s="43" t="s">
        <v>563</v>
      </c>
      <c r="E83" s="45" t="s">
        <v>749</v>
      </c>
      <c r="F83" s="45" t="s">
        <v>769</v>
      </c>
      <c r="G83" s="47">
        <v>-7.2</v>
      </c>
      <c r="M83" s="46"/>
      <c r="O83" s="39"/>
    </row>
    <row r="84" spans="1:18" ht="30" customHeight="1" x14ac:dyDescent="0.3">
      <c r="A84" s="38" t="s">
        <v>39</v>
      </c>
      <c r="B84" s="37">
        <f>0.7</f>
        <v>0.7</v>
      </c>
      <c r="C84" s="43" t="s">
        <v>518</v>
      </c>
      <c r="D84" s="43" t="s">
        <v>561</v>
      </c>
      <c r="E84" s="45" t="s">
        <v>752</v>
      </c>
      <c r="F84" s="45" t="s">
        <v>754</v>
      </c>
      <c r="G84" s="44">
        <v>-11.4</v>
      </c>
      <c r="M84" s="46"/>
      <c r="O84" s="39"/>
    </row>
    <row r="85" spans="1:18" ht="30" customHeight="1" x14ac:dyDescent="0.3">
      <c r="A85" s="38" t="s">
        <v>57</v>
      </c>
      <c r="B85" s="37">
        <f>-2.1</f>
        <v>-2.1</v>
      </c>
      <c r="C85" s="43" t="s">
        <v>415</v>
      </c>
      <c r="D85" s="43" t="s">
        <v>567</v>
      </c>
      <c r="E85" s="45" t="s">
        <v>750</v>
      </c>
      <c r="F85" s="45" t="s">
        <v>724</v>
      </c>
      <c r="G85" s="47">
        <v>-10.8</v>
      </c>
      <c r="M85" s="46"/>
      <c r="O85" s="39"/>
    </row>
    <row r="86" spans="1:18" ht="30" customHeight="1" x14ac:dyDescent="0.3">
      <c r="A86" s="38" t="s">
        <v>58</v>
      </c>
      <c r="B86" s="37">
        <f>4.1</f>
        <v>4.0999999999999996</v>
      </c>
      <c r="C86" s="43" t="s">
        <v>393</v>
      </c>
      <c r="D86" s="43" t="s">
        <v>484</v>
      </c>
      <c r="E86" s="45" t="s">
        <v>521</v>
      </c>
      <c r="F86" s="45" t="s">
        <v>765</v>
      </c>
      <c r="G86" s="44">
        <v>12.7</v>
      </c>
      <c r="M86" s="46"/>
      <c r="O86" s="39"/>
    </row>
    <row r="87" spans="1:18" ht="30" customHeight="1" x14ac:dyDescent="0.3">
      <c r="A87" s="38" t="s">
        <v>60</v>
      </c>
      <c r="B87" s="37">
        <f>17.7</f>
        <v>17.7</v>
      </c>
      <c r="C87" s="43" t="s">
        <v>340</v>
      </c>
      <c r="D87" s="43" t="s">
        <v>337</v>
      </c>
      <c r="E87" s="45" t="s">
        <v>400</v>
      </c>
      <c r="F87" s="45" t="s">
        <v>621</v>
      </c>
      <c r="G87" s="47">
        <v>27.7</v>
      </c>
      <c r="M87" s="46"/>
      <c r="O87" s="39"/>
    </row>
    <row r="88" spans="1:18" ht="30" customHeight="1" x14ac:dyDescent="0.3">
      <c r="A88" s="38" t="s">
        <v>384</v>
      </c>
      <c r="B88" s="37">
        <f>-10.8</f>
        <v>-10.8</v>
      </c>
      <c r="C88" s="43" t="s">
        <v>506</v>
      </c>
      <c r="D88" s="43" t="s">
        <v>565</v>
      </c>
      <c r="E88" s="45" t="s">
        <v>753</v>
      </c>
      <c r="F88" s="45" t="s">
        <v>766</v>
      </c>
      <c r="G88" s="44">
        <v>-2.1</v>
      </c>
      <c r="M88" s="46"/>
      <c r="O88" s="39"/>
    </row>
    <row r="89" spans="1:18" ht="30" customHeight="1" x14ac:dyDescent="0.3">
      <c r="A89" s="38" t="s">
        <v>40</v>
      </c>
      <c r="B89" s="37">
        <f>18.7</f>
        <v>18.7</v>
      </c>
      <c r="C89" s="43" t="s">
        <v>573</v>
      </c>
      <c r="D89" s="45" t="s">
        <v>576</v>
      </c>
      <c r="E89" s="45" t="s">
        <v>485</v>
      </c>
      <c r="F89" s="45" t="s">
        <v>768</v>
      </c>
      <c r="G89" s="44">
        <v>3.9</v>
      </c>
      <c r="M89" s="46"/>
      <c r="N89" s="39"/>
      <c r="O89" s="39"/>
      <c r="Q89" s="39"/>
    </row>
    <row r="90" spans="1:18" ht="30" customHeight="1" x14ac:dyDescent="0.3">
      <c r="A90" s="38" t="s">
        <v>61</v>
      </c>
      <c r="B90" s="37">
        <f>3.9</f>
        <v>3.9</v>
      </c>
      <c r="C90" s="43" t="s">
        <v>519</v>
      </c>
      <c r="D90" s="43" t="s">
        <v>575</v>
      </c>
      <c r="E90" s="45" t="s">
        <v>614</v>
      </c>
      <c r="F90" s="45" t="s">
        <v>396</v>
      </c>
      <c r="G90" s="47">
        <v>18.7</v>
      </c>
      <c r="M90" s="46"/>
      <c r="N90" s="39"/>
      <c r="O90" s="39"/>
      <c r="Q90" s="39"/>
    </row>
    <row r="91" spans="1:18" ht="30" customHeight="1" x14ac:dyDescent="0.3">
      <c r="A91" s="38" t="s">
        <v>62</v>
      </c>
      <c r="B91" s="37">
        <f>7.9</f>
        <v>7.9</v>
      </c>
      <c r="C91" s="43" t="s">
        <v>403</v>
      </c>
      <c r="D91" s="43" t="s">
        <v>570</v>
      </c>
      <c r="E91" s="45" t="s">
        <v>745</v>
      </c>
      <c r="F91" s="45" t="s">
        <v>756</v>
      </c>
      <c r="G91" s="44">
        <v>8.4</v>
      </c>
      <c r="M91" s="46"/>
      <c r="O91" s="39"/>
    </row>
    <row r="92" spans="1:18" ht="30" customHeight="1" x14ac:dyDescent="0.3">
      <c r="A92" s="38" t="s">
        <v>63</v>
      </c>
      <c r="B92" s="37">
        <f>8.4</f>
        <v>8.4</v>
      </c>
      <c r="C92" s="43" t="s">
        <v>509</v>
      </c>
      <c r="D92" s="43" t="s">
        <v>324</v>
      </c>
      <c r="E92" s="45" t="s">
        <v>744</v>
      </c>
      <c r="F92" s="45" t="s">
        <v>767</v>
      </c>
      <c r="G92" s="47">
        <v>7.9</v>
      </c>
      <c r="M92" s="46"/>
      <c r="O92" s="39"/>
    </row>
    <row r="93" spans="1:18" ht="30" customHeight="1" x14ac:dyDescent="0.3">
      <c r="A93" s="38" t="s">
        <v>385</v>
      </c>
      <c r="B93" s="37">
        <f>27.7</f>
        <v>27.7</v>
      </c>
      <c r="C93" s="43" t="s">
        <v>474</v>
      </c>
      <c r="D93" s="43" t="s">
        <v>569</v>
      </c>
      <c r="E93" s="45" t="s">
        <v>315</v>
      </c>
      <c r="F93" s="45" t="s">
        <v>325</v>
      </c>
      <c r="G93" s="44">
        <v>17.7</v>
      </c>
      <c r="M93" s="46"/>
      <c r="O93" s="39"/>
      <c r="Q93" s="39"/>
      <c r="R93" s="39"/>
    </row>
    <row r="94" spans="1:18" ht="30" customHeight="1" x14ac:dyDescent="0.3">
      <c r="B94" s="39"/>
      <c r="N94" s="39"/>
      <c r="O94" s="39"/>
      <c r="Q94" s="39"/>
    </row>
    <row r="95" spans="1:18" ht="30" customHeight="1" x14ac:dyDescent="0.3">
      <c r="B95" s="39"/>
    </row>
    <row r="96" spans="1:18" ht="30" customHeight="1" x14ac:dyDescent="0.3">
      <c r="B96" s="39"/>
      <c r="F96" s="42"/>
      <c r="G96" s="40"/>
      <c r="N96" s="52"/>
    </row>
    <row r="97" spans="2:17" ht="30" customHeight="1" x14ac:dyDescent="0.3">
      <c r="B97" s="51"/>
      <c r="C97" s="43"/>
      <c r="D97" s="43"/>
      <c r="E97" s="45"/>
      <c r="F97" s="53"/>
      <c r="G97" s="51"/>
      <c r="M97" s="46"/>
      <c r="P97" s="39"/>
    </row>
    <row r="98" spans="2:17" ht="30" customHeight="1" x14ac:dyDescent="0.3">
      <c r="B98" s="51"/>
      <c r="C98" s="43"/>
      <c r="D98" s="43"/>
      <c r="E98" s="45"/>
      <c r="F98" s="53"/>
      <c r="G98" s="51"/>
      <c r="M98" s="46"/>
      <c r="P98" s="39"/>
    </row>
    <row r="99" spans="2:17" ht="30" customHeight="1" x14ac:dyDescent="0.3">
      <c r="B99" s="51"/>
      <c r="C99" s="43"/>
      <c r="D99" s="43"/>
      <c r="E99" s="45"/>
      <c r="F99" s="53"/>
      <c r="G99" s="54"/>
      <c r="M99" s="46"/>
    </row>
    <row r="100" spans="2:17" ht="30" customHeight="1" x14ac:dyDescent="0.3">
      <c r="B100" s="51"/>
      <c r="C100" s="43"/>
      <c r="D100" s="43"/>
      <c r="E100" s="45"/>
      <c r="F100" s="53"/>
      <c r="G100" s="54"/>
      <c r="M100" s="46"/>
    </row>
    <row r="101" spans="2:17" ht="30" customHeight="1" x14ac:dyDescent="0.3">
      <c r="B101" s="51"/>
      <c r="C101" s="43"/>
      <c r="D101" s="43"/>
      <c r="E101" s="45"/>
      <c r="F101" s="53"/>
      <c r="G101" s="51"/>
      <c r="M101" s="46"/>
    </row>
    <row r="102" spans="2:17" ht="30" customHeight="1" x14ac:dyDescent="0.3">
      <c r="B102" s="51"/>
      <c r="C102" s="43"/>
      <c r="D102" s="43"/>
      <c r="E102" s="45"/>
      <c r="F102" s="53"/>
      <c r="G102" s="51"/>
      <c r="M102" s="46"/>
    </row>
    <row r="103" spans="2:17" ht="30" customHeight="1" x14ac:dyDescent="0.3">
      <c r="B103" s="51"/>
      <c r="C103" s="43"/>
      <c r="D103" s="43"/>
      <c r="E103" s="45"/>
      <c r="F103" s="53"/>
      <c r="G103" s="51"/>
      <c r="M103" s="46"/>
    </row>
    <row r="104" spans="2:17" ht="30" customHeight="1" x14ac:dyDescent="0.3">
      <c r="B104" s="51"/>
      <c r="C104" s="43"/>
      <c r="D104" s="43"/>
      <c r="E104" s="45"/>
      <c r="F104" s="53"/>
      <c r="G104" s="54"/>
      <c r="M104" s="46"/>
    </row>
    <row r="105" spans="2:17" ht="30" customHeight="1" x14ac:dyDescent="0.3">
      <c r="B105" s="51"/>
      <c r="C105" s="43"/>
      <c r="D105" s="43"/>
      <c r="E105" s="45"/>
      <c r="F105" s="53"/>
      <c r="G105" s="51"/>
      <c r="M105" s="46"/>
    </row>
    <row r="106" spans="2:17" ht="30" customHeight="1" x14ac:dyDescent="0.3">
      <c r="B106" s="51"/>
      <c r="C106" s="43"/>
      <c r="D106" s="43"/>
      <c r="E106" s="45"/>
      <c r="F106" s="53"/>
      <c r="G106" s="54"/>
      <c r="M106" s="46"/>
      <c r="P106" s="52"/>
      <c r="Q106" s="52"/>
    </row>
    <row r="107" spans="2:17" ht="30" customHeight="1" x14ac:dyDescent="0.3">
      <c r="B107" s="51"/>
      <c r="C107" s="43"/>
      <c r="D107" s="43"/>
      <c r="E107" s="45"/>
      <c r="F107" s="53"/>
      <c r="G107" s="51"/>
      <c r="M107" s="46"/>
      <c r="P107" s="52"/>
      <c r="Q107" s="52"/>
    </row>
    <row r="108" spans="2:17" ht="30" customHeight="1" x14ac:dyDescent="0.3">
      <c r="B108" s="51"/>
      <c r="C108" s="43"/>
      <c r="D108" s="43"/>
      <c r="E108" s="45"/>
      <c r="F108" s="53"/>
      <c r="G108" s="54"/>
      <c r="M108" s="46"/>
      <c r="P108" s="52"/>
    </row>
    <row r="109" spans="2:17" ht="30" customHeight="1" x14ac:dyDescent="0.3">
      <c r="B109" s="51"/>
      <c r="C109" s="43"/>
      <c r="D109" s="43"/>
      <c r="E109" s="45"/>
      <c r="F109" s="53"/>
      <c r="G109" s="51"/>
      <c r="M109" s="46"/>
      <c r="P109" s="52"/>
    </row>
    <row r="110" spans="2:17" ht="30" customHeight="1" x14ac:dyDescent="0.3">
      <c r="B110" s="51"/>
      <c r="C110" s="43"/>
      <c r="D110" s="43"/>
      <c r="E110" s="45"/>
      <c r="F110" s="53"/>
      <c r="G110" s="54"/>
      <c r="M110" s="46"/>
    </row>
    <row r="111" spans="2:17" ht="30" customHeight="1" x14ac:dyDescent="0.3">
      <c r="B111" s="51"/>
      <c r="C111" s="43"/>
      <c r="D111" s="43"/>
      <c r="E111" s="45"/>
      <c r="F111" s="53"/>
      <c r="G111" s="51"/>
      <c r="M111" s="46"/>
    </row>
    <row r="112" spans="2:17" ht="30" customHeight="1" x14ac:dyDescent="0.3">
      <c r="B112" s="51"/>
      <c r="C112" s="43"/>
      <c r="D112" s="43"/>
      <c r="E112" s="45"/>
      <c r="F112" s="53"/>
      <c r="G112" s="51"/>
      <c r="M112" s="46"/>
    </row>
    <row r="113" spans="2:18" ht="30" customHeight="1" x14ac:dyDescent="0.3">
      <c r="B113" s="51"/>
      <c r="C113" s="43"/>
      <c r="D113" s="43"/>
      <c r="E113" s="45"/>
      <c r="F113" s="53"/>
      <c r="G113" s="51"/>
      <c r="M113" s="46"/>
    </row>
    <row r="114" spans="2:18" ht="30" customHeight="1" x14ac:dyDescent="0.3">
      <c r="B114" s="51"/>
      <c r="C114" s="43"/>
      <c r="D114" s="43"/>
      <c r="E114" s="45"/>
      <c r="F114" s="53"/>
      <c r="G114" s="54"/>
      <c r="M114" s="46"/>
    </row>
    <row r="115" spans="2:18" ht="30" customHeight="1" x14ac:dyDescent="0.3">
      <c r="B115" s="51"/>
      <c r="C115" s="43"/>
      <c r="D115" s="43"/>
      <c r="E115" s="45"/>
      <c r="F115" s="53"/>
      <c r="G115" s="54"/>
      <c r="M115" s="46"/>
    </row>
    <row r="116" spans="2:18" ht="30" customHeight="1" x14ac:dyDescent="0.3">
      <c r="B116" s="51"/>
      <c r="C116" s="43"/>
      <c r="D116" s="43"/>
      <c r="E116" s="45"/>
      <c r="F116" s="53"/>
      <c r="G116" s="54"/>
      <c r="M116" s="46"/>
    </row>
    <row r="117" spans="2:18" ht="30" customHeight="1" x14ac:dyDescent="0.3">
      <c r="B117" s="51"/>
      <c r="C117" s="43"/>
      <c r="D117" s="43"/>
      <c r="E117" s="45"/>
      <c r="F117" s="53"/>
      <c r="G117" s="54"/>
      <c r="M117" s="46"/>
    </row>
    <row r="118" spans="2:18" ht="30" customHeight="1" x14ac:dyDescent="0.3">
      <c r="B118" s="51"/>
      <c r="C118" s="43"/>
      <c r="D118" s="43"/>
      <c r="E118" s="45"/>
      <c r="F118" s="53"/>
      <c r="G118" s="54"/>
      <c r="M118" s="46"/>
    </row>
    <row r="119" spans="2:18" ht="30" customHeight="1" x14ac:dyDescent="0.3">
      <c r="B119" s="51"/>
      <c r="C119" s="43"/>
      <c r="D119" s="43"/>
      <c r="E119" s="45"/>
      <c r="F119" s="53"/>
      <c r="G119" s="51"/>
      <c r="M119" s="46"/>
    </row>
    <row r="120" spans="2:18" ht="30" customHeight="1" x14ac:dyDescent="0.3">
      <c r="B120" s="51"/>
      <c r="C120" s="43"/>
      <c r="D120" s="43"/>
      <c r="E120" s="45"/>
      <c r="F120" s="53"/>
      <c r="G120" s="54"/>
      <c r="M120" s="46"/>
    </row>
    <row r="121" spans="2:18" ht="30" customHeight="1" x14ac:dyDescent="0.3">
      <c r="B121" s="51"/>
      <c r="C121" s="49"/>
      <c r="D121" s="49"/>
      <c r="F121" s="42"/>
      <c r="G121" s="40"/>
    </row>
    <row r="122" spans="2:18" ht="30" customHeight="1" x14ac:dyDescent="0.3">
      <c r="B122" s="39"/>
      <c r="C122" s="49"/>
      <c r="D122" s="49"/>
      <c r="E122" s="49"/>
    </row>
    <row r="123" spans="2:18" ht="30" customHeight="1" x14ac:dyDescent="0.3">
      <c r="B123" s="39"/>
      <c r="O123" s="39"/>
      <c r="Q123" s="39"/>
      <c r="R123" s="39"/>
    </row>
    <row r="124" spans="2:18" ht="30" customHeight="1" x14ac:dyDescent="0.3">
      <c r="B124" s="39"/>
      <c r="C124" s="43"/>
      <c r="D124" s="43"/>
      <c r="E124" s="43"/>
      <c r="F124" s="45"/>
      <c r="G124" s="47"/>
      <c r="M124" s="51"/>
      <c r="O124" s="39"/>
      <c r="Q124" s="39"/>
      <c r="R124" s="39"/>
    </row>
    <row r="125" spans="2:18" ht="30" customHeight="1" x14ac:dyDescent="0.3">
      <c r="B125" s="39"/>
      <c r="C125" s="43"/>
      <c r="D125" s="43"/>
      <c r="E125" s="43"/>
      <c r="F125" s="45"/>
      <c r="G125" s="44"/>
      <c r="M125" s="51"/>
      <c r="O125" s="39"/>
    </row>
    <row r="126" spans="2:18" ht="30" customHeight="1" x14ac:dyDescent="0.3">
      <c r="B126" s="39"/>
      <c r="C126" s="43"/>
      <c r="D126" s="43"/>
      <c r="E126" s="43"/>
      <c r="F126" s="45"/>
      <c r="G126" s="44"/>
      <c r="M126" s="51"/>
      <c r="O126" s="39"/>
    </row>
    <row r="127" spans="2:18" ht="30" customHeight="1" x14ac:dyDescent="0.3">
      <c r="B127" s="39"/>
      <c r="C127" s="43"/>
      <c r="D127" s="43"/>
      <c r="E127" s="43"/>
      <c r="F127" s="45"/>
      <c r="G127" s="47"/>
      <c r="M127" s="51"/>
      <c r="O127" s="39"/>
    </row>
    <row r="128" spans="2:18" ht="30" customHeight="1" x14ac:dyDescent="0.3">
      <c r="B128" s="39"/>
      <c r="C128" s="43"/>
      <c r="D128" s="43"/>
      <c r="E128" s="43"/>
      <c r="F128" s="45"/>
      <c r="G128" s="44"/>
      <c r="M128" s="51"/>
      <c r="O128" s="39"/>
    </row>
    <row r="129" spans="2:15" ht="30" customHeight="1" x14ac:dyDescent="0.3">
      <c r="B129" s="39"/>
      <c r="C129" s="43"/>
      <c r="D129" s="43"/>
      <c r="E129" s="43"/>
      <c r="F129" s="45"/>
      <c r="G129" s="50"/>
      <c r="M129" s="51"/>
      <c r="O129" s="39"/>
    </row>
    <row r="130" spans="2:15" ht="30" customHeight="1" x14ac:dyDescent="0.3">
      <c r="B130" s="39"/>
      <c r="C130" s="43"/>
      <c r="D130" s="43"/>
      <c r="E130" s="43"/>
      <c r="F130" s="45"/>
      <c r="G130" s="44"/>
      <c r="M130" s="51"/>
      <c r="O130" s="39"/>
    </row>
    <row r="131" spans="2:15" ht="30" customHeight="1" x14ac:dyDescent="0.3">
      <c r="B131" s="39"/>
      <c r="C131" s="43"/>
      <c r="D131" s="43"/>
      <c r="E131" s="43"/>
      <c r="F131" s="45"/>
      <c r="G131" s="47"/>
      <c r="M131" s="51"/>
      <c r="O131" s="39"/>
    </row>
    <row r="132" spans="2:15" ht="30" customHeight="1" x14ac:dyDescent="0.3">
      <c r="B132" s="39"/>
      <c r="C132" s="43"/>
      <c r="D132" s="43"/>
      <c r="E132" s="43"/>
      <c r="F132" s="45"/>
      <c r="G132" s="44"/>
      <c r="M132" s="51"/>
      <c r="O132" s="39"/>
    </row>
    <row r="133" spans="2:15" ht="30" customHeight="1" x14ac:dyDescent="0.3">
      <c r="B133" s="39"/>
      <c r="C133" s="43"/>
      <c r="D133" s="43"/>
      <c r="E133" s="43"/>
      <c r="F133" s="45"/>
      <c r="G133" s="47"/>
      <c r="M133" s="51"/>
      <c r="O133" s="39"/>
    </row>
    <row r="134" spans="2:15" ht="30" customHeight="1" x14ac:dyDescent="0.3">
      <c r="B134" s="39"/>
      <c r="C134" s="43"/>
      <c r="D134" s="43"/>
      <c r="E134" s="43"/>
      <c r="F134" s="45"/>
      <c r="G134" s="44"/>
      <c r="M134" s="51"/>
      <c r="O134" s="39"/>
    </row>
    <row r="135" spans="2:15" ht="30" customHeight="1" x14ac:dyDescent="0.3">
      <c r="B135" s="39"/>
      <c r="C135" s="43"/>
      <c r="D135" s="43"/>
      <c r="E135" s="43"/>
      <c r="F135" s="45"/>
      <c r="G135" s="44"/>
      <c r="M135" s="51"/>
      <c r="O135" s="39"/>
    </row>
    <row r="136" spans="2:15" ht="30" customHeight="1" x14ac:dyDescent="0.3">
      <c r="B136" s="39"/>
      <c r="C136" s="43"/>
      <c r="D136" s="43"/>
      <c r="E136" s="43"/>
      <c r="F136" s="45"/>
      <c r="G136" s="44"/>
      <c r="M136" s="51"/>
      <c r="O136" s="39"/>
    </row>
    <row r="137" spans="2:15" ht="30" customHeight="1" x14ac:dyDescent="0.3">
      <c r="B137" s="39"/>
      <c r="C137" s="43"/>
      <c r="D137" s="43"/>
      <c r="E137" s="43"/>
      <c r="F137" s="45"/>
      <c r="G137" s="53"/>
      <c r="M137" s="51"/>
      <c r="O137" s="39"/>
    </row>
    <row r="138" spans="2:15" ht="30" customHeight="1" x14ac:dyDescent="0.3">
      <c r="B138" s="39"/>
      <c r="C138" s="43"/>
      <c r="D138" s="43"/>
      <c r="E138" s="43"/>
      <c r="F138" s="45"/>
      <c r="G138" s="44"/>
      <c r="M138" s="51"/>
      <c r="O138" s="39"/>
    </row>
    <row r="139" spans="2:15" ht="30" customHeight="1" x14ac:dyDescent="0.3">
      <c r="B139" s="39"/>
      <c r="C139" s="43"/>
      <c r="D139" s="43"/>
      <c r="E139" s="43"/>
      <c r="F139" s="45"/>
      <c r="G139" s="47"/>
      <c r="M139" s="51"/>
      <c r="O139" s="39"/>
    </row>
    <row r="140" spans="2:15" ht="30" customHeight="1" x14ac:dyDescent="0.3">
      <c r="B140" s="39"/>
      <c r="C140" s="43"/>
      <c r="D140" s="43"/>
      <c r="E140" s="43"/>
      <c r="F140" s="45"/>
      <c r="G140" s="47"/>
      <c r="M140" s="51"/>
      <c r="O140" s="39"/>
    </row>
    <row r="141" spans="2:15" ht="30" customHeight="1" x14ac:dyDescent="0.3">
      <c r="B141" s="39"/>
      <c r="C141" s="43"/>
      <c r="D141" s="43"/>
      <c r="E141" s="43"/>
      <c r="F141" s="45"/>
      <c r="G141" s="47"/>
      <c r="M141" s="51"/>
      <c r="O141" s="39"/>
    </row>
    <row r="142" spans="2:15" ht="30" customHeight="1" x14ac:dyDescent="0.3">
      <c r="B142" s="39"/>
      <c r="C142" s="43"/>
      <c r="D142" s="43"/>
      <c r="E142" s="43"/>
      <c r="F142" s="45"/>
      <c r="G142" s="47"/>
      <c r="M142" s="51"/>
      <c r="O142" s="39"/>
    </row>
    <row r="143" spans="2:15" ht="30" customHeight="1" x14ac:dyDescent="0.3">
      <c r="B143" s="39"/>
      <c r="C143" s="43"/>
      <c r="D143" s="43"/>
      <c r="E143" s="43"/>
      <c r="F143" s="45"/>
      <c r="G143" s="44"/>
      <c r="M143" s="51"/>
      <c r="O143" s="39"/>
    </row>
    <row r="144" spans="2:15" ht="30" customHeight="1" x14ac:dyDescent="0.3">
      <c r="B144" s="39"/>
      <c r="C144" s="43"/>
      <c r="D144" s="43"/>
      <c r="E144" s="43"/>
      <c r="F144" s="45"/>
      <c r="G144" s="47"/>
      <c r="M144" s="51"/>
      <c r="O144" s="39"/>
    </row>
    <row r="145" spans="2:15" ht="30" customHeight="1" x14ac:dyDescent="0.3">
      <c r="B145" s="39"/>
      <c r="C145" s="43"/>
      <c r="D145" s="43"/>
      <c r="E145" s="45"/>
      <c r="F145" s="45"/>
      <c r="G145" s="47"/>
      <c r="M145" s="51"/>
      <c r="O145" s="39"/>
    </row>
    <row r="146" spans="2:15" ht="30" customHeight="1" x14ac:dyDescent="0.3">
      <c r="B146" s="39"/>
      <c r="C146" s="43"/>
      <c r="D146" s="43"/>
      <c r="E146" s="43"/>
      <c r="F146" s="45"/>
      <c r="G146" s="44"/>
      <c r="M146" s="51"/>
      <c r="O146" s="39"/>
    </row>
    <row r="147" spans="2:15" ht="30" customHeight="1" x14ac:dyDescent="0.3">
      <c r="B147" s="39"/>
      <c r="C147" s="43"/>
      <c r="D147" s="43"/>
      <c r="E147" s="45"/>
      <c r="F147" s="45"/>
      <c r="G147" s="47"/>
      <c r="M147" s="51"/>
      <c r="O147" s="39"/>
    </row>
    <row r="148" spans="2:15" ht="30" customHeight="1" x14ac:dyDescent="0.3">
      <c r="B148" s="39"/>
      <c r="E148" s="43"/>
    </row>
    <row r="149" spans="2:15" ht="30" customHeight="1" x14ac:dyDescent="0.3">
      <c r="B149" s="46"/>
    </row>
    <row r="150" spans="2:15" ht="30" customHeight="1" x14ac:dyDescent="0.3">
      <c r="B150" s="46"/>
      <c r="C150" s="55"/>
    </row>
    <row r="151" spans="2:15" ht="30" customHeight="1" x14ac:dyDescent="0.3">
      <c r="B151" s="39"/>
      <c r="C151" s="49"/>
    </row>
    <row r="152" spans="2:15" ht="30" customHeight="1" x14ac:dyDescent="0.3">
      <c r="B152" s="39"/>
      <c r="C152" s="49"/>
      <c r="D152" s="49"/>
      <c r="E152" s="43"/>
      <c r="F152" s="45"/>
      <c r="G152" s="44"/>
      <c r="M152" s="51"/>
    </row>
    <row r="153" spans="2:15" ht="30" customHeight="1" x14ac:dyDescent="0.3">
      <c r="B153" s="39"/>
      <c r="C153" s="49"/>
      <c r="D153" s="43"/>
      <c r="E153" s="43"/>
      <c r="F153" s="45"/>
      <c r="G153" s="47"/>
      <c r="M153" s="51"/>
    </row>
    <row r="154" spans="2:15" ht="30" customHeight="1" x14ac:dyDescent="0.3">
      <c r="B154" s="39"/>
      <c r="C154" s="49"/>
      <c r="D154" s="43"/>
      <c r="E154" s="43"/>
      <c r="F154" s="45"/>
      <c r="G154" s="44"/>
      <c r="M154" s="51"/>
    </row>
    <row r="155" spans="2:15" ht="30" customHeight="1" x14ac:dyDescent="0.3">
      <c r="B155" s="39"/>
      <c r="C155" s="49"/>
      <c r="D155" s="43"/>
      <c r="E155" s="43"/>
      <c r="F155" s="45"/>
      <c r="G155" s="47"/>
      <c r="M155" s="51"/>
    </row>
    <row r="156" spans="2:15" ht="30" customHeight="1" x14ac:dyDescent="0.3">
      <c r="B156" s="39"/>
      <c r="C156" s="49"/>
      <c r="D156" s="43"/>
      <c r="E156" s="43"/>
      <c r="F156" s="45"/>
      <c r="G156" s="44"/>
      <c r="M156" s="51"/>
    </row>
    <row r="157" spans="2:15" ht="30" customHeight="1" x14ac:dyDescent="0.3">
      <c r="B157" s="39"/>
      <c r="C157" s="49"/>
      <c r="D157" s="43"/>
      <c r="E157" s="43"/>
      <c r="F157" s="45"/>
      <c r="G157" s="47"/>
      <c r="M157" s="51"/>
    </row>
    <row r="158" spans="2:15" ht="30" customHeight="1" x14ac:dyDescent="0.3">
      <c r="B158" s="39"/>
      <c r="C158" s="49"/>
      <c r="D158" s="43"/>
      <c r="E158" s="43"/>
      <c r="F158" s="45"/>
      <c r="G158" s="44"/>
      <c r="M158" s="51"/>
    </row>
    <row r="159" spans="2:15" ht="30" customHeight="1" x14ac:dyDescent="0.3">
      <c r="B159" s="39"/>
      <c r="C159" s="49"/>
      <c r="D159" s="43"/>
      <c r="E159" s="43"/>
      <c r="F159" s="45"/>
      <c r="G159" s="47"/>
      <c r="M159" s="51"/>
    </row>
    <row r="160" spans="2:15" ht="30" customHeight="1" x14ac:dyDescent="0.3">
      <c r="B160" s="39"/>
      <c r="C160" s="49"/>
      <c r="D160" s="43"/>
      <c r="E160" s="43"/>
      <c r="F160" s="45"/>
      <c r="G160" s="47"/>
      <c r="M160" s="51"/>
    </row>
    <row r="161" spans="2:13" ht="30" customHeight="1" x14ac:dyDescent="0.3">
      <c r="B161" s="39"/>
      <c r="C161" s="49"/>
      <c r="D161" s="43"/>
      <c r="E161" s="45"/>
      <c r="F161" s="45"/>
      <c r="G161" s="44"/>
      <c r="M161" s="51"/>
    </row>
    <row r="162" spans="2:13" ht="30" customHeight="1" x14ac:dyDescent="0.3">
      <c r="B162" s="39"/>
      <c r="C162" s="49"/>
      <c r="D162" s="43"/>
      <c r="E162" s="43"/>
      <c r="F162" s="45"/>
      <c r="G162" s="44"/>
      <c r="M162" s="51"/>
    </row>
    <row r="163" spans="2:13" ht="30" customHeight="1" x14ac:dyDescent="0.3">
      <c r="B163" s="39"/>
      <c r="C163" s="49"/>
      <c r="D163" s="43"/>
      <c r="E163" s="43"/>
      <c r="F163" s="45"/>
      <c r="G163" s="47"/>
      <c r="M163" s="51"/>
    </row>
    <row r="164" spans="2:13" ht="30" customHeight="1" x14ac:dyDescent="0.3">
      <c r="B164" s="39"/>
      <c r="C164" s="49"/>
      <c r="D164" s="43"/>
      <c r="E164" s="43"/>
      <c r="F164" s="45"/>
      <c r="G164" s="47"/>
      <c r="M164" s="51"/>
    </row>
    <row r="165" spans="2:13" ht="30" customHeight="1" x14ac:dyDescent="0.3">
      <c r="B165" s="39"/>
      <c r="C165" s="49"/>
      <c r="D165" s="43"/>
      <c r="E165" s="43"/>
      <c r="F165" s="45"/>
      <c r="G165" s="44"/>
      <c r="M165" s="51"/>
    </row>
    <row r="166" spans="2:13" ht="30" customHeight="1" x14ac:dyDescent="0.3">
      <c r="B166" s="39"/>
      <c r="C166" s="49"/>
      <c r="D166" s="43"/>
      <c r="E166" s="43"/>
      <c r="F166" s="45"/>
      <c r="G166" s="47"/>
      <c r="M166" s="51"/>
    </row>
    <row r="167" spans="2:13" ht="30" customHeight="1" x14ac:dyDescent="0.3">
      <c r="B167" s="39"/>
      <c r="C167" s="49"/>
      <c r="E167" s="43"/>
      <c r="F167" s="45"/>
      <c r="G167" s="47"/>
      <c r="M167" s="51"/>
    </row>
    <row r="168" spans="2:13" ht="30" customHeight="1" x14ac:dyDescent="0.3">
      <c r="B168" s="39"/>
      <c r="C168" s="49"/>
      <c r="D168" s="43"/>
      <c r="E168" s="43"/>
      <c r="F168" s="45"/>
      <c r="G168" s="47"/>
      <c r="M168" s="51"/>
    </row>
    <row r="169" spans="2:13" ht="30" customHeight="1" x14ac:dyDescent="0.3">
      <c r="B169" s="39"/>
      <c r="C169" s="49"/>
      <c r="D169" s="49"/>
      <c r="E169" s="43"/>
      <c r="F169" s="45"/>
      <c r="G169" s="47"/>
      <c r="M169" s="51"/>
    </row>
    <row r="170" spans="2:13" ht="30" customHeight="1" x14ac:dyDescent="0.3">
      <c r="B170" s="39"/>
      <c r="C170" s="49"/>
      <c r="D170" s="49"/>
      <c r="E170" s="43"/>
      <c r="F170" s="45"/>
      <c r="G170" s="47"/>
      <c r="M170" s="51"/>
    </row>
    <row r="171" spans="2:13" ht="30" customHeight="1" x14ac:dyDescent="0.3">
      <c r="B171" s="39"/>
      <c r="C171" s="49"/>
      <c r="D171" s="43"/>
      <c r="E171" s="43"/>
      <c r="F171" s="45"/>
      <c r="G171" s="44"/>
      <c r="M171" s="51"/>
    </row>
    <row r="172" spans="2:13" ht="30" customHeight="1" x14ac:dyDescent="0.3">
      <c r="B172" s="39"/>
      <c r="C172" s="49"/>
      <c r="D172" s="43"/>
      <c r="E172" s="43"/>
      <c r="F172" s="45"/>
      <c r="G172" s="44"/>
      <c r="M172" s="51"/>
    </row>
    <row r="173" spans="2:13" ht="30" customHeight="1" x14ac:dyDescent="0.3">
      <c r="B173" s="39"/>
      <c r="C173" s="49"/>
      <c r="D173" s="43"/>
      <c r="E173" s="43"/>
      <c r="F173" s="45"/>
      <c r="G173" s="44"/>
      <c r="M173" s="51"/>
    </row>
    <row r="174" spans="2:13" ht="30" customHeight="1" x14ac:dyDescent="0.3">
      <c r="B174" s="39"/>
      <c r="C174" s="49"/>
      <c r="D174" s="43"/>
      <c r="E174" s="43"/>
      <c r="F174" s="45"/>
      <c r="G174" s="44"/>
      <c r="M174" s="51"/>
    </row>
    <row r="175" spans="2:13" ht="30" customHeight="1" x14ac:dyDescent="0.3">
      <c r="B175" s="39"/>
      <c r="C175" s="49"/>
      <c r="D175" s="43"/>
      <c r="E175" s="43"/>
      <c r="F175" s="45"/>
      <c r="G175" s="44"/>
      <c r="M175" s="51"/>
    </row>
    <row r="176" spans="2:13" ht="30" customHeight="1" x14ac:dyDescent="0.3">
      <c r="B176" s="39"/>
      <c r="C176" s="49"/>
      <c r="D176" s="43"/>
      <c r="E176" s="43"/>
      <c r="F176" s="45"/>
      <c r="G176" s="44"/>
      <c r="M176" s="51"/>
    </row>
    <row r="177" spans="2:13" ht="30" customHeight="1" x14ac:dyDescent="0.3">
      <c r="B177" s="39"/>
      <c r="C177" s="49"/>
      <c r="D177" s="43"/>
      <c r="E177" s="43"/>
      <c r="F177" s="45"/>
      <c r="G177" s="44"/>
      <c r="M177" s="51"/>
    </row>
    <row r="178" spans="2:13" ht="30" customHeight="1" x14ac:dyDescent="0.3">
      <c r="B178" s="39"/>
      <c r="C178" s="49"/>
      <c r="D178" s="43"/>
      <c r="E178" s="43"/>
      <c r="F178" s="45"/>
      <c r="G178" s="47"/>
      <c r="M178" s="51"/>
    </row>
    <row r="179" spans="2:13" ht="30" customHeight="1" x14ac:dyDescent="0.3">
      <c r="B179" s="39"/>
      <c r="C179" s="49"/>
      <c r="D179" s="43"/>
      <c r="E179" s="43"/>
      <c r="F179" s="45"/>
      <c r="G179" s="47"/>
      <c r="M179" s="51"/>
    </row>
    <row r="180" spans="2:13" ht="30" customHeight="1" x14ac:dyDescent="0.3">
      <c r="B180" s="39"/>
    </row>
    <row r="181" spans="2:13" ht="30" customHeight="1" x14ac:dyDescent="0.3">
      <c r="B181" s="39"/>
    </row>
    <row r="182" spans="2:13" ht="30" customHeight="1" x14ac:dyDescent="0.3">
      <c r="B182" s="39"/>
      <c r="F182" s="56"/>
      <c r="H182" s="43"/>
    </row>
    <row r="183" spans="2:13" ht="30" customHeight="1" x14ac:dyDescent="0.3">
      <c r="B183" s="39"/>
    </row>
    <row r="184" spans="2:13" ht="30" customHeight="1" x14ac:dyDescent="0.3">
      <c r="B184" s="39"/>
    </row>
    <row r="185" spans="2:13" ht="30" customHeight="1" x14ac:dyDescent="0.3">
      <c r="B185" s="39"/>
      <c r="C185" s="43"/>
      <c r="D185" s="43"/>
      <c r="E185" s="43"/>
      <c r="F185" s="45"/>
      <c r="G185" s="44"/>
      <c r="M185" s="51"/>
    </row>
    <row r="186" spans="2:13" ht="30" customHeight="1" x14ac:dyDescent="0.3">
      <c r="B186" s="39"/>
      <c r="C186" s="43"/>
      <c r="D186" s="43"/>
      <c r="E186" s="43"/>
      <c r="F186" s="45"/>
      <c r="G186" s="47"/>
      <c r="M186" s="51"/>
    </row>
    <row r="187" spans="2:13" ht="30" customHeight="1" x14ac:dyDescent="0.3">
      <c r="B187" s="39"/>
      <c r="C187" s="43"/>
      <c r="D187" s="43"/>
      <c r="E187" s="43"/>
      <c r="F187" s="45"/>
      <c r="G187" s="44"/>
      <c r="M187" s="51"/>
    </row>
    <row r="188" spans="2:13" ht="30" customHeight="1" x14ac:dyDescent="0.3">
      <c r="B188" s="39"/>
      <c r="C188" s="43"/>
      <c r="D188" s="43"/>
      <c r="E188" s="43"/>
      <c r="F188" s="45"/>
      <c r="G188" s="44"/>
      <c r="M188" s="51"/>
    </row>
    <row r="189" spans="2:13" ht="30" customHeight="1" x14ac:dyDescent="0.3">
      <c r="B189" s="39"/>
      <c r="C189" s="43"/>
      <c r="D189" s="43"/>
      <c r="E189" s="43"/>
      <c r="F189" s="45"/>
      <c r="G189" s="47"/>
      <c r="M189" s="51"/>
    </row>
    <row r="190" spans="2:13" ht="30" customHeight="1" x14ac:dyDescent="0.3">
      <c r="B190" s="39"/>
      <c r="C190" s="43"/>
      <c r="D190" s="43"/>
      <c r="E190" s="43"/>
      <c r="F190" s="45"/>
      <c r="G190" s="47"/>
      <c r="M190" s="51"/>
    </row>
    <row r="191" spans="2:13" ht="30" customHeight="1" x14ac:dyDescent="0.3">
      <c r="B191" s="39"/>
      <c r="C191" s="43"/>
      <c r="D191" s="43"/>
      <c r="E191" s="43"/>
      <c r="F191" s="45"/>
      <c r="G191" s="44"/>
      <c r="M191" s="51"/>
    </row>
    <row r="192" spans="2:13" ht="30" customHeight="1" x14ac:dyDescent="0.3">
      <c r="B192" s="39"/>
      <c r="C192" s="43"/>
      <c r="D192" s="43"/>
      <c r="E192" s="43"/>
      <c r="F192" s="45"/>
      <c r="G192" s="44"/>
      <c r="M192" s="51"/>
    </row>
    <row r="193" spans="2:13" ht="30" customHeight="1" x14ac:dyDescent="0.3">
      <c r="B193" s="39"/>
      <c r="C193" s="46"/>
      <c r="D193" s="43"/>
      <c r="E193" s="43"/>
      <c r="F193" s="45"/>
      <c r="G193" s="47"/>
      <c r="M193" s="51"/>
    </row>
    <row r="194" spans="2:13" ht="30" customHeight="1" x14ac:dyDescent="0.3">
      <c r="B194" s="39"/>
      <c r="C194" s="43"/>
      <c r="D194" s="43"/>
      <c r="E194" s="43"/>
      <c r="F194" s="45"/>
      <c r="G194" s="47"/>
      <c r="M194" s="51"/>
    </row>
    <row r="195" spans="2:13" ht="30" customHeight="1" x14ac:dyDescent="0.3">
      <c r="B195" s="39"/>
      <c r="C195" s="43"/>
      <c r="D195" s="43"/>
      <c r="E195" s="43"/>
      <c r="F195" s="45"/>
      <c r="G195" s="44"/>
      <c r="M195" s="51"/>
    </row>
    <row r="196" spans="2:13" ht="30" customHeight="1" x14ac:dyDescent="0.3">
      <c r="B196" s="39"/>
      <c r="C196" s="43"/>
      <c r="D196" s="43"/>
      <c r="E196" s="43"/>
      <c r="F196" s="45"/>
      <c r="G196" s="47"/>
      <c r="M196" s="51"/>
    </row>
    <row r="197" spans="2:13" ht="30" customHeight="1" x14ac:dyDescent="0.3">
      <c r="B197" s="39"/>
      <c r="C197" s="43"/>
      <c r="D197" s="43"/>
      <c r="E197" s="43"/>
      <c r="F197" s="45"/>
      <c r="G197" s="44"/>
      <c r="M197" s="51"/>
    </row>
    <row r="198" spans="2:13" ht="30" customHeight="1" x14ac:dyDescent="0.3">
      <c r="B198" s="39"/>
      <c r="C198" s="43"/>
      <c r="D198" s="43"/>
      <c r="E198" s="43"/>
      <c r="F198" s="45"/>
      <c r="G198" s="47"/>
      <c r="M198" s="51"/>
    </row>
    <row r="199" spans="2:13" ht="30" customHeight="1" x14ac:dyDescent="0.3">
      <c r="B199" s="39"/>
      <c r="C199" s="43"/>
      <c r="D199" s="43"/>
      <c r="E199" s="43"/>
      <c r="F199" s="45"/>
      <c r="G199" s="47"/>
      <c r="M199" s="51"/>
    </row>
    <row r="200" spans="2:13" ht="30" customHeight="1" x14ac:dyDescent="0.3">
      <c r="B200" s="39"/>
      <c r="C200" s="43"/>
      <c r="D200" s="43"/>
      <c r="E200" s="43"/>
      <c r="F200" s="45"/>
      <c r="G200" s="44"/>
      <c r="M200" s="51"/>
    </row>
    <row r="201" spans="2:13" ht="30" customHeight="1" x14ac:dyDescent="0.3">
      <c r="B201" s="39"/>
      <c r="C201" s="43"/>
      <c r="D201" s="43"/>
      <c r="E201" s="43"/>
    </row>
    <row r="202" spans="2:13" ht="30" customHeight="1" x14ac:dyDescent="0.3">
      <c r="B202" s="39"/>
      <c r="C202" s="43"/>
      <c r="D202" s="43"/>
      <c r="E202" s="43"/>
    </row>
    <row r="203" spans="2:13" ht="30" customHeight="1" x14ac:dyDescent="0.3">
      <c r="B203" s="39"/>
      <c r="C203" s="43"/>
      <c r="D203" s="43"/>
      <c r="E203" s="43"/>
    </row>
    <row r="204" spans="2:13" ht="30" customHeight="1" x14ac:dyDescent="0.3">
      <c r="B204" s="39"/>
      <c r="C204" s="43"/>
      <c r="D204" s="43"/>
      <c r="E204" s="43"/>
      <c r="F204" s="43"/>
      <c r="G204" s="53"/>
    </row>
    <row r="205" spans="2:13" ht="30" customHeight="1" x14ac:dyDescent="0.3">
      <c r="B205" s="39"/>
      <c r="C205" s="43"/>
      <c r="D205" s="43"/>
      <c r="E205" s="43"/>
      <c r="F205" s="45"/>
      <c r="G205" s="47"/>
      <c r="M205" s="51"/>
    </row>
    <row r="206" spans="2:13" ht="30" customHeight="1" x14ac:dyDescent="0.3">
      <c r="B206" s="39"/>
      <c r="C206" s="43"/>
      <c r="D206" s="43"/>
      <c r="E206" s="43"/>
      <c r="F206" s="45"/>
      <c r="G206" s="47"/>
      <c r="M206" s="51"/>
    </row>
    <row r="207" spans="2:13" ht="30" customHeight="1" x14ac:dyDescent="0.3">
      <c r="B207" s="39"/>
      <c r="C207" s="43"/>
      <c r="D207" s="43"/>
      <c r="E207" s="43"/>
      <c r="F207" s="45"/>
      <c r="G207" s="44"/>
      <c r="M207" s="51"/>
    </row>
    <row r="208" spans="2:13" ht="30" customHeight="1" x14ac:dyDescent="0.3">
      <c r="B208" s="39"/>
      <c r="C208" s="43"/>
      <c r="D208" s="43"/>
      <c r="E208" s="43"/>
      <c r="F208" s="45"/>
      <c r="G208" s="44"/>
      <c r="M208" s="51"/>
    </row>
    <row r="209" spans="2:13" ht="30" customHeight="1" x14ac:dyDescent="0.3">
      <c r="B209" s="39"/>
      <c r="C209" s="43"/>
      <c r="D209" s="43"/>
      <c r="E209" s="43"/>
      <c r="F209" s="45"/>
      <c r="G209" s="44"/>
      <c r="M209" s="51"/>
    </row>
    <row r="210" spans="2:13" ht="30" customHeight="1" x14ac:dyDescent="0.3">
      <c r="B210" s="39"/>
      <c r="C210" s="43"/>
      <c r="D210" s="43"/>
      <c r="E210" s="43"/>
      <c r="F210" s="45"/>
      <c r="G210" s="44"/>
      <c r="M210" s="51"/>
    </row>
    <row r="211" spans="2:13" ht="30" customHeight="1" x14ac:dyDescent="0.3">
      <c r="B211" s="39"/>
      <c r="C211" s="43"/>
      <c r="D211" s="43"/>
      <c r="E211" s="43"/>
      <c r="F211" s="45"/>
      <c r="G211" s="44"/>
      <c r="M211" s="51"/>
    </row>
    <row r="212" spans="2:13" ht="30" customHeight="1" x14ac:dyDescent="0.3">
      <c r="B212" s="39"/>
      <c r="C212" s="43"/>
      <c r="D212" s="43"/>
      <c r="E212" s="43"/>
      <c r="F212" s="45"/>
      <c r="G212" s="44"/>
      <c r="M212" s="51"/>
    </row>
    <row r="213" spans="2:13" ht="30" customHeight="1" x14ac:dyDescent="0.3">
      <c r="B213" s="39"/>
      <c r="C213" s="43"/>
      <c r="D213" s="43"/>
      <c r="E213" s="43"/>
      <c r="F213" s="45"/>
      <c r="G213" s="47"/>
      <c r="M213" s="51"/>
    </row>
    <row r="214" spans="2:13" ht="30" customHeight="1" x14ac:dyDescent="0.3">
      <c r="B214" s="39"/>
      <c r="C214" s="43"/>
      <c r="D214" s="43"/>
      <c r="E214" s="43"/>
      <c r="F214" s="45"/>
      <c r="G214" s="47"/>
      <c r="M214" s="51"/>
    </row>
    <row r="215" spans="2:13" ht="30" customHeight="1" x14ac:dyDescent="0.3">
      <c r="B215" s="39"/>
      <c r="C215" s="43"/>
      <c r="D215" s="43"/>
      <c r="E215" s="43"/>
      <c r="F215" s="45"/>
      <c r="G215" s="47"/>
      <c r="M215" s="51"/>
    </row>
    <row r="216" spans="2:13" ht="30" customHeight="1" x14ac:dyDescent="0.3">
      <c r="B216" s="39"/>
      <c r="C216" s="43"/>
      <c r="D216" s="43"/>
      <c r="E216" s="43"/>
      <c r="F216" s="45"/>
      <c r="G216" s="47"/>
      <c r="M216" s="51"/>
    </row>
    <row r="217" spans="2:13" ht="30" customHeight="1" x14ac:dyDescent="0.3">
      <c r="B217" s="39"/>
      <c r="C217" s="43"/>
      <c r="D217" s="43"/>
      <c r="E217" s="43"/>
      <c r="F217" s="45"/>
      <c r="G217" s="47"/>
      <c r="M217" s="51"/>
    </row>
    <row r="218" spans="2:13" ht="30" customHeight="1" x14ac:dyDescent="0.3">
      <c r="B218" s="39"/>
      <c r="C218" s="43"/>
      <c r="D218" s="43"/>
      <c r="E218" s="43"/>
      <c r="F218" s="45"/>
      <c r="G218" s="44"/>
      <c r="M218" s="51"/>
    </row>
    <row r="219" spans="2:13" ht="30" customHeight="1" x14ac:dyDescent="0.3">
      <c r="B219" s="39"/>
    </row>
    <row r="220" spans="2:13" ht="30" customHeight="1" x14ac:dyDescent="0.3">
      <c r="B220" s="39"/>
    </row>
    <row r="221" spans="2:13" ht="30" customHeight="1" x14ac:dyDescent="0.3">
      <c r="B221" s="39"/>
      <c r="D221" s="43"/>
      <c r="E221" s="43"/>
      <c r="F221" s="45"/>
      <c r="G221" s="47"/>
      <c r="M221" s="51"/>
    </row>
    <row r="222" spans="2:13" ht="30" customHeight="1" x14ac:dyDescent="0.3">
      <c r="B222" s="39"/>
      <c r="D222" s="43"/>
      <c r="E222" s="43"/>
      <c r="F222" s="45"/>
      <c r="G222" s="44"/>
      <c r="M222" s="51"/>
    </row>
    <row r="223" spans="2:13" ht="30" customHeight="1" x14ac:dyDescent="0.3">
      <c r="B223" s="39"/>
      <c r="D223" s="43"/>
      <c r="E223" s="43"/>
      <c r="F223" s="45"/>
      <c r="G223" s="47"/>
      <c r="M223" s="51"/>
    </row>
    <row r="224" spans="2:13" ht="30" customHeight="1" x14ac:dyDescent="0.3">
      <c r="B224" s="39"/>
      <c r="D224" s="43"/>
      <c r="E224" s="43"/>
      <c r="F224" s="45"/>
      <c r="G224" s="50"/>
      <c r="M224" s="51"/>
    </row>
    <row r="225" spans="2:13" ht="30" customHeight="1" x14ac:dyDescent="0.3">
      <c r="B225" s="39"/>
      <c r="D225" s="43"/>
      <c r="E225" s="43"/>
      <c r="F225" s="45"/>
      <c r="G225" s="44"/>
      <c r="M225" s="51"/>
    </row>
    <row r="226" spans="2:13" ht="30" customHeight="1" x14ac:dyDescent="0.3">
      <c r="B226" s="39"/>
      <c r="D226" s="43"/>
      <c r="E226" s="43"/>
      <c r="F226" s="45"/>
      <c r="G226" s="44"/>
      <c r="M226" s="51"/>
    </row>
    <row r="227" spans="2:13" ht="30" customHeight="1" x14ac:dyDescent="0.3">
      <c r="B227" s="39"/>
      <c r="D227" s="43"/>
      <c r="E227" s="43"/>
      <c r="F227" s="45"/>
      <c r="G227" s="44"/>
      <c r="M227" s="51"/>
    </row>
    <row r="228" spans="2:13" ht="30" customHeight="1" x14ac:dyDescent="0.3">
      <c r="B228" s="39"/>
      <c r="D228" s="43"/>
      <c r="E228" s="43"/>
      <c r="F228" s="45"/>
      <c r="G228" s="47"/>
      <c r="M228" s="51"/>
    </row>
    <row r="229" spans="2:13" ht="30" customHeight="1" x14ac:dyDescent="0.3">
      <c r="B229" s="39"/>
      <c r="D229" s="43"/>
      <c r="E229" s="43"/>
      <c r="F229" s="45"/>
      <c r="G229" s="44"/>
      <c r="M229" s="51"/>
    </row>
    <row r="230" spans="2:13" ht="30" customHeight="1" x14ac:dyDescent="0.3">
      <c r="B230" s="39"/>
      <c r="D230" s="43"/>
      <c r="E230" s="43"/>
      <c r="F230" s="45"/>
      <c r="G230" s="47"/>
      <c r="M230" s="51"/>
    </row>
    <row r="231" spans="2:13" ht="30" customHeight="1" x14ac:dyDescent="0.3">
      <c r="B231" s="39"/>
      <c r="D231" s="43"/>
      <c r="E231" s="43"/>
      <c r="F231" s="45"/>
      <c r="G231" s="44"/>
      <c r="M231" s="51"/>
    </row>
    <row r="232" spans="2:13" ht="30" customHeight="1" x14ac:dyDescent="0.3">
      <c r="B232" s="39"/>
      <c r="C232" s="43"/>
      <c r="D232" s="43"/>
      <c r="E232" s="43"/>
      <c r="F232" s="45"/>
      <c r="G232" s="47"/>
      <c r="M232" s="51"/>
    </row>
    <row r="233" spans="2:13" ht="30" customHeight="1" x14ac:dyDescent="0.3">
      <c r="B233" s="39"/>
      <c r="D233" s="43"/>
      <c r="E233" s="43"/>
      <c r="F233" s="45"/>
      <c r="G233" s="44"/>
      <c r="M233" s="51"/>
    </row>
    <row r="234" spans="2:13" ht="30" customHeight="1" x14ac:dyDescent="0.3">
      <c r="B234" s="39"/>
      <c r="D234" s="43"/>
      <c r="E234" s="43"/>
      <c r="F234" s="45"/>
      <c r="G234" s="47"/>
      <c r="M234" s="51"/>
    </row>
    <row r="235" spans="2:13" ht="30" customHeight="1" x14ac:dyDescent="0.3">
      <c r="B235" s="39"/>
      <c r="D235" s="43"/>
      <c r="E235" s="43"/>
      <c r="F235" s="45"/>
      <c r="G235" s="47"/>
      <c r="M235" s="51"/>
    </row>
    <row r="236" spans="2:13" ht="30" customHeight="1" x14ac:dyDescent="0.3">
      <c r="B236" s="39"/>
      <c r="D236" s="43"/>
      <c r="E236" s="43"/>
      <c r="F236" s="45"/>
      <c r="G236" s="47"/>
      <c r="M236" s="51"/>
    </row>
    <row r="237" spans="2:13" ht="30" customHeight="1" x14ac:dyDescent="0.3">
      <c r="B237" s="39"/>
      <c r="D237" s="43"/>
      <c r="E237" s="43"/>
      <c r="F237" s="45"/>
      <c r="G237" s="44"/>
      <c r="M237" s="51"/>
    </row>
    <row r="238" spans="2:13" ht="30" customHeight="1" x14ac:dyDescent="0.3">
      <c r="B238" s="39"/>
      <c r="D238" s="43"/>
      <c r="E238" s="43"/>
      <c r="F238" s="45"/>
      <c r="G238" s="47"/>
      <c r="M238" s="51"/>
    </row>
    <row r="239" spans="2:13" ht="30" customHeight="1" x14ac:dyDescent="0.3">
      <c r="B239" s="39"/>
      <c r="D239" s="43"/>
      <c r="E239" s="43"/>
      <c r="F239" s="45"/>
      <c r="G239" s="47"/>
      <c r="M239" s="51"/>
    </row>
    <row r="240" spans="2:13" ht="30" customHeight="1" x14ac:dyDescent="0.3">
      <c r="B240" s="39"/>
      <c r="D240" s="43"/>
      <c r="E240" s="43"/>
      <c r="F240" s="45"/>
      <c r="G240" s="47"/>
      <c r="M240" s="51"/>
    </row>
    <row r="241" spans="2:13" ht="30" customHeight="1" x14ac:dyDescent="0.3">
      <c r="B241" s="39"/>
    </row>
    <row r="242" spans="2:13" ht="30" customHeight="1" x14ac:dyDescent="0.3">
      <c r="B242" s="39"/>
    </row>
    <row r="243" spans="2:13" ht="30" customHeight="1" x14ac:dyDescent="0.3">
      <c r="B243" s="39"/>
    </row>
    <row r="244" spans="2:13" ht="30" customHeight="1" x14ac:dyDescent="0.3">
      <c r="B244" s="39"/>
      <c r="C244" s="43"/>
      <c r="D244" s="43"/>
      <c r="E244" s="45"/>
      <c r="F244" s="45"/>
      <c r="G244" s="44"/>
      <c r="M244" s="51"/>
    </row>
    <row r="245" spans="2:13" ht="30" customHeight="1" x14ac:dyDescent="0.3">
      <c r="B245" s="39"/>
      <c r="C245" s="43"/>
      <c r="D245" s="43"/>
      <c r="E245" s="45"/>
      <c r="F245" s="45"/>
      <c r="G245" s="44"/>
      <c r="M245" s="51"/>
    </row>
    <row r="246" spans="2:13" ht="30" customHeight="1" x14ac:dyDescent="0.3">
      <c r="B246" s="39"/>
      <c r="C246" s="43"/>
      <c r="D246" s="43"/>
      <c r="E246" s="45"/>
      <c r="F246" s="45"/>
      <c r="G246" s="47"/>
      <c r="M246" s="51"/>
    </row>
    <row r="247" spans="2:13" ht="30" customHeight="1" x14ac:dyDescent="0.3">
      <c r="B247" s="39"/>
      <c r="C247" s="43"/>
      <c r="D247" s="43"/>
      <c r="E247" s="45"/>
      <c r="F247" s="45"/>
      <c r="G247" s="47"/>
      <c r="M247" s="51"/>
    </row>
    <row r="248" spans="2:13" ht="30" customHeight="1" x14ac:dyDescent="0.3">
      <c r="B248" s="39"/>
      <c r="C248" s="43"/>
      <c r="D248" s="43"/>
      <c r="E248" s="45"/>
      <c r="F248" s="45"/>
      <c r="G248" s="44"/>
      <c r="M248" s="51"/>
    </row>
    <row r="249" spans="2:13" ht="30" customHeight="1" x14ac:dyDescent="0.3">
      <c r="B249" s="39"/>
      <c r="C249" s="43"/>
      <c r="D249" s="43"/>
      <c r="E249" s="45"/>
      <c r="F249" s="45"/>
      <c r="G249" s="44"/>
      <c r="M249" s="51"/>
    </row>
    <row r="250" spans="2:13" ht="30" customHeight="1" x14ac:dyDescent="0.3">
      <c r="B250" s="39"/>
      <c r="C250" s="43"/>
      <c r="D250" s="43"/>
      <c r="E250" s="45"/>
      <c r="F250" s="45"/>
      <c r="G250" s="47"/>
      <c r="M250" s="51"/>
    </row>
    <row r="251" spans="2:13" ht="30" customHeight="1" x14ac:dyDescent="0.3">
      <c r="B251" s="39"/>
      <c r="C251" s="43"/>
      <c r="D251" s="43"/>
      <c r="E251" s="45"/>
      <c r="F251" s="45"/>
      <c r="G251" s="44"/>
      <c r="M251" s="51"/>
    </row>
    <row r="252" spans="2:13" ht="30" customHeight="1" x14ac:dyDescent="0.3">
      <c r="B252" s="39"/>
      <c r="C252" s="43"/>
      <c r="D252" s="43"/>
      <c r="E252" s="45"/>
      <c r="F252" s="45"/>
      <c r="G252" s="44"/>
      <c r="M252" s="51"/>
    </row>
    <row r="253" spans="2:13" ht="30" customHeight="1" x14ac:dyDescent="0.3">
      <c r="B253" s="39"/>
      <c r="C253" s="43"/>
      <c r="D253" s="43"/>
      <c r="E253" s="45"/>
      <c r="F253" s="45"/>
      <c r="G253" s="47"/>
      <c r="M253" s="51"/>
    </row>
    <row r="254" spans="2:13" ht="30" customHeight="1" x14ac:dyDescent="0.3">
      <c r="B254" s="39"/>
      <c r="C254" s="43"/>
      <c r="D254" s="43"/>
      <c r="E254" s="45"/>
      <c r="F254" s="45"/>
      <c r="G254" s="44"/>
      <c r="M254" s="51"/>
    </row>
    <row r="255" spans="2:13" ht="30" customHeight="1" x14ac:dyDescent="0.3">
      <c r="B255" s="39"/>
      <c r="C255" s="43"/>
      <c r="D255" s="43"/>
      <c r="E255" s="45"/>
      <c r="F255" s="45"/>
      <c r="G255" s="44"/>
      <c r="M255" s="51"/>
    </row>
    <row r="256" spans="2:13" ht="30" customHeight="1" x14ac:dyDescent="0.3">
      <c r="B256" s="39"/>
      <c r="C256" s="43"/>
      <c r="D256" s="43"/>
      <c r="E256" s="45"/>
      <c r="F256" s="45"/>
      <c r="G256" s="44"/>
      <c r="M256" s="51"/>
    </row>
    <row r="257" spans="2:13" ht="30" customHeight="1" x14ac:dyDescent="0.3">
      <c r="B257" s="39"/>
      <c r="C257" s="43"/>
      <c r="D257" s="43"/>
      <c r="E257" s="45"/>
      <c r="F257" s="45"/>
      <c r="G257" s="47"/>
      <c r="M257" s="51"/>
    </row>
    <row r="258" spans="2:13" ht="30" customHeight="1" x14ac:dyDescent="0.3">
      <c r="B258" s="39"/>
      <c r="C258" s="43"/>
      <c r="D258" s="43"/>
      <c r="E258" s="45"/>
      <c r="F258" s="45"/>
      <c r="G258" s="47"/>
      <c r="M258" s="51"/>
    </row>
    <row r="259" spans="2:13" ht="30" customHeight="1" x14ac:dyDescent="0.3">
      <c r="B259" s="39"/>
      <c r="C259" s="43"/>
      <c r="D259" s="43"/>
      <c r="E259" s="45"/>
      <c r="F259" s="45"/>
      <c r="G259" s="47"/>
      <c r="M259" s="51"/>
    </row>
    <row r="260" spans="2:13" ht="30" customHeight="1" x14ac:dyDescent="0.3">
      <c r="B260" s="39"/>
      <c r="C260" s="43"/>
      <c r="D260" s="43"/>
      <c r="E260" s="45"/>
      <c r="F260" s="45"/>
      <c r="G260" s="47"/>
      <c r="M260" s="51"/>
    </row>
    <row r="261" spans="2:13" ht="30" customHeight="1" x14ac:dyDescent="0.3">
      <c r="B261" s="39"/>
      <c r="C261" s="43"/>
      <c r="D261" s="43"/>
      <c r="E261" s="45"/>
      <c r="F261" s="45"/>
      <c r="G261" s="47"/>
      <c r="M261" s="51"/>
    </row>
    <row r="262" spans="2:13" ht="30" customHeight="1" x14ac:dyDescent="0.3">
      <c r="B262" s="39"/>
      <c r="C262" s="43"/>
      <c r="D262" s="43"/>
      <c r="E262" s="45"/>
      <c r="F262" s="45"/>
      <c r="G262" s="47"/>
      <c r="M262" s="51"/>
    </row>
    <row r="263" spans="2:13" ht="30" customHeight="1" x14ac:dyDescent="0.3">
      <c r="B263" s="39"/>
      <c r="C263" s="43"/>
      <c r="D263" s="43"/>
      <c r="E263" s="45"/>
      <c r="F263" s="45"/>
      <c r="G263" s="44"/>
      <c r="M263" s="51"/>
    </row>
    <row r="264" spans="2:13" ht="30" customHeight="1" x14ac:dyDescent="0.3">
      <c r="B264" s="39"/>
    </row>
    <row r="265" spans="2:13" ht="30" customHeight="1" x14ac:dyDescent="0.3">
      <c r="B265" s="39"/>
    </row>
    <row r="266" spans="2:13" ht="30" customHeight="1" x14ac:dyDescent="0.3">
      <c r="B266" s="39"/>
    </row>
    <row r="267" spans="2:13" ht="30" customHeight="1" x14ac:dyDescent="0.3">
      <c r="B267" s="39"/>
      <c r="C267" s="43"/>
      <c r="D267" s="43"/>
      <c r="E267" s="43"/>
      <c r="F267" s="45"/>
      <c r="G267" s="44"/>
      <c r="M267" s="51"/>
    </row>
    <row r="268" spans="2:13" ht="30" customHeight="1" x14ac:dyDescent="0.3">
      <c r="B268" s="39"/>
      <c r="C268" s="43"/>
      <c r="D268" s="43"/>
      <c r="E268" s="43"/>
      <c r="F268" s="45"/>
      <c r="G268" s="47"/>
      <c r="M268" s="51"/>
    </row>
    <row r="269" spans="2:13" ht="30" customHeight="1" x14ac:dyDescent="0.3">
      <c r="B269" s="39"/>
      <c r="C269" s="43"/>
      <c r="D269" s="43"/>
      <c r="E269" s="43"/>
      <c r="F269" s="45"/>
      <c r="G269" s="47"/>
      <c r="M269" s="51"/>
    </row>
    <row r="270" spans="2:13" ht="30" customHeight="1" x14ac:dyDescent="0.3">
      <c r="B270" s="39"/>
      <c r="C270" s="43"/>
      <c r="D270" s="43"/>
      <c r="E270" s="43"/>
      <c r="F270" s="45"/>
      <c r="G270" s="44"/>
      <c r="M270" s="51"/>
    </row>
    <row r="271" spans="2:13" ht="30" customHeight="1" x14ac:dyDescent="0.3">
      <c r="B271" s="39"/>
      <c r="C271" s="43"/>
      <c r="D271" s="43"/>
      <c r="E271" s="43"/>
      <c r="F271" s="45"/>
      <c r="G271" s="44"/>
      <c r="M271" s="51"/>
    </row>
    <row r="272" spans="2:13" ht="30" customHeight="1" x14ac:dyDescent="0.3">
      <c r="B272" s="39"/>
      <c r="C272" s="43"/>
      <c r="D272" s="43"/>
      <c r="E272" s="43"/>
      <c r="F272" s="45"/>
      <c r="G272" s="47"/>
      <c r="M272" s="51"/>
    </row>
    <row r="273" spans="2:13" ht="30" customHeight="1" x14ac:dyDescent="0.3">
      <c r="B273" s="39"/>
      <c r="C273" s="43"/>
      <c r="D273" s="43"/>
      <c r="E273" s="43"/>
      <c r="F273" s="45"/>
      <c r="G273" s="47"/>
      <c r="M273" s="51"/>
    </row>
    <row r="274" spans="2:13" ht="30" customHeight="1" x14ac:dyDescent="0.3">
      <c r="B274" s="39"/>
      <c r="C274" s="43"/>
      <c r="D274" s="43"/>
      <c r="E274" s="43"/>
      <c r="F274" s="45"/>
      <c r="G274" s="44"/>
      <c r="M274" s="51"/>
    </row>
    <row r="275" spans="2:13" ht="30" customHeight="1" x14ac:dyDescent="0.3">
      <c r="B275" s="39"/>
      <c r="C275" s="43"/>
      <c r="D275" s="43"/>
      <c r="E275" s="43"/>
      <c r="F275" s="45"/>
      <c r="G275" s="47"/>
      <c r="M275" s="51"/>
    </row>
    <row r="276" spans="2:13" ht="30" customHeight="1" x14ac:dyDescent="0.3">
      <c r="B276" s="39"/>
      <c r="C276" s="43"/>
      <c r="D276" s="43"/>
      <c r="E276" s="43"/>
      <c r="F276" s="45"/>
      <c r="G276" s="44"/>
      <c r="M276" s="51"/>
    </row>
    <row r="277" spans="2:13" ht="30" customHeight="1" x14ac:dyDescent="0.3">
      <c r="B277" s="39"/>
      <c r="C277" s="43"/>
      <c r="D277" s="43"/>
      <c r="E277" s="43"/>
      <c r="F277" s="45"/>
      <c r="G277" s="47"/>
      <c r="M277" s="51"/>
    </row>
    <row r="278" spans="2:13" ht="30" customHeight="1" x14ac:dyDescent="0.3">
      <c r="B278" s="39"/>
      <c r="C278" s="43"/>
      <c r="D278" s="43"/>
      <c r="E278" s="43"/>
      <c r="F278" s="45"/>
      <c r="G278" s="44"/>
      <c r="M278" s="51"/>
    </row>
    <row r="279" spans="2:13" ht="30" customHeight="1" x14ac:dyDescent="0.3">
      <c r="B279" s="39"/>
    </row>
    <row r="280" spans="2:13" ht="30" customHeight="1" x14ac:dyDescent="0.3">
      <c r="B280" s="39"/>
    </row>
    <row r="281" spans="2:13" ht="30" customHeight="1" x14ac:dyDescent="0.3">
      <c r="B281" s="39"/>
    </row>
    <row r="282" spans="2:13" ht="30" customHeight="1" x14ac:dyDescent="0.3">
      <c r="B282" s="39"/>
      <c r="C282" s="43"/>
      <c r="D282" s="43"/>
      <c r="E282" s="43"/>
      <c r="F282" s="45"/>
      <c r="G282" s="44"/>
      <c r="M282" s="51"/>
    </row>
    <row r="283" spans="2:13" ht="30" customHeight="1" x14ac:dyDescent="0.3">
      <c r="B283" s="39"/>
      <c r="C283" s="43"/>
      <c r="D283" s="43"/>
      <c r="E283" s="43"/>
      <c r="F283" s="45"/>
      <c r="G283" s="47"/>
      <c r="M283" s="51"/>
    </row>
    <row r="284" spans="2:13" ht="30" customHeight="1" x14ac:dyDescent="0.3">
      <c r="B284" s="39"/>
      <c r="C284" s="43"/>
      <c r="D284" s="43"/>
      <c r="E284" s="43"/>
      <c r="F284" s="45"/>
      <c r="G284" s="47"/>
      <c r="M284" s="51"/>
    </row>
    <row r="285" spans="2:13" ht="30" customHeight="1" x14ac:dyDescent="0.3">
      <c r="B285" s="39"/>
      <c r="C285" s="43"/>
      <c r="D285" s="43"/>
      <c r="E285" s="43"/>
      <c r="F285" s="45"/>
      <c r="G285" s="44"/>
      <c r="M285" s="51"/>
    </row>
    <row r="286" spans="2:13" ht="30" customHeight="1" x14ac:dyDescent="0.3">
      <c r="B286" s="39"/>
      <c r="C286" s="43"/>
      <c r="D286" s="43"/>
      <c r="E286" s="43"/>
      <c r="F286" s="45"/>
      <c r="G286" s="47"/>
      <c r="M286" s="51"/>
    </row>
    <row r="287" spans="2:13" ht="30" customHeight="1" x14ac:dyDescent="0.3">
      <c r="B287" s="39"/>
      <c r="C287" s="43"/>
      <c r="D287" s="43"/>
      <c r="E287" s="45"/>
      <c r="F287" s="45"/>
      <c r="G287" s="47"/>
      <c r="M287" s="51"/>
    </row>
    <row r="288" spans="2:13" ht="30" customHeight="1" x14ac:dyDescent="0.3">
      <c r="B288" s="39"/>
      <c r="C288" s="43"/>
      <c r="D288" s="43"/>
      <c r="E288" s="43"/>
      <c r="F288" s="45"/>
      <c r="G288" s="47"/>
      <c r="M288" s="51"/>
    </row>
    <row r="289" spans="2:13" ht="30" customHeight="1" x14ac:dyDescent="0.3">
      <c r="B289" s="39"/>
      <c r="C289" s="43"/>
      <c r="D289" s="43"/>
      <c r="E289" s="43"/>
      <c r="F289" s="45"/>
      <c r="G289" s="44"/>
      <c r="M289" s="51"/>
    </row>
    <row r="290" spans="2:13" ht="30" customHeight="1" x14ac:dyDescent="0.3">
      <c r="B290" s="39"/>
      <c r="C290" s="43"/>
      <c r="D290" s="43"/>
      <c r="E290" s="43"/>
      <c r="F290" s="45"/>
      <c r="G290" s="44"/>
      <c r="M290" s="51"/>
    </row>
    <row r="291" spans="2:13" ht="30" customHeight="1" x14ac:dyDescent="0.3">
      <c r="B291" s="39"/>
      <c r="C291" s="43"/>
      <c r="D291" s="43"/>
      <c r="E291" s="43"/>
      <c r="F291" s="45"/>
      <c r="G291" s="47"/>
      <c r="M291" s="51"/>
    </row>
    <row r="292" spans="2:13" ht="30" customHeight="1" x14ac:dyDescent="0.3">
      <c r="B292" s="39"/>
      <c r="C292" s="43"/>
      <c r="D292" s="43"/>
      <c r="E292" s="43"/>
      <c r="F292" s="45"/>
      <c r="G292" s="44"/>
      <c r="M292" s="51"/>
    </row>
    <row r="293" spans="2:13" ht="30" customHeight="1" x14ac:dyDescent="0.3">
      <c r="B293" s="39"/>
      <c r="C293" s="43"/>
      <c r="D293" s="43"/>
      <c r="E293" s="43"/>
      <c r="F293" s="45"/>
      <c r="G293" s="44"/>
      <c r="M293" s="51"/>
    </row>
    <row r="294" spans="2:13" ht="30" customHeight="1" x14ac:dyDescent="0.3">
      <c r="B294" s="39"/>
      <c r="C294" s="43"/>
      <c r="D294" s="43"/>
      <c r="E294" s="43"/>
      <c r="F294" s="45"/>
      <c r="G294" s="44"/>
      <c r="M294" s="51"/>
    </row>
    <row r="295" spans="2:13" ht="30" customHeight="1" x14ac:dyDescent="0.3">
      <c r="B295" s="39"/>
      <c r="C295" s="43"/>
      <c r="D295" s="43"/>
      <c r="E295" s="43"/>
      <c r="F295" s="45"/>
      <c r="G295" s="44"/>
      <c r="M295" s="51"/>
    </row>
    <row r="296" spans="2:13" ht="30" customHeight="1" x14ac:dyDescent="0.3">
      <c r="B296" s="39"/>
      <c r="C296" s="43"/>
      <c r="D296" s="43"/>
      <c r="E296" s="43"/>
      <c r="F296" s="45"/>
      <c r="G296" s="47"/>
      <c r="M296" s="51"/>
    </row>
    <row r="297" spans="2:13" ht="30" customHeight="1" x14ac:dyDescent="0.3">
      <c r="B297" s="39"/>
      <c r="C297" s="43"/>
      <c r="D297" s="43"/>
      <c r="E297" s="43"/>
      <c r="F297" s="45"/>
      <c r="G297" s="47"/>
      <c r="M297" s="51"/>
    </row>
    <row r="298" spans="2:13" ht="30" customHeight="1" x14ac:dyDescent="0.3">
      <c r="B298" s="39"/>
      <c r="C298" s="43"/>
      <c r="D298" s="43"/>
      <c r="E298" s="45"/>
      <c r="F298" s="45"/>
      <c r="G298" s="47"/>
      <c r="M298" s="51"/>
    </row>
    <row r="299" spans="2:13" ht="30" customHeight="1" x14ac:dyDescent="0.3">
      <c r="B299" s="39"/>
      <c r="C299" s="43"/>
      <c r="D299" s="43"/>
      <c r="E299" s="43"/>
      <c r="F299" s="45"/>
      <c r="G299" s="44"/>
      <c r="M299" s="51"/>
    </row>
    <row r="300" spans="2:13" ht="30" customHeight="1" x14ac:dyDescent="0.3">
      <c r="B300" s="39"/>
    </row>
    <row r="301" spans="2:13" ht="30" customHeight="1" x14ac:dyDescent="0.3">
      <c r="B301" s="39"/>
    </row>
    <row r="302" spans="2:13" ht="30" customHeight="1" x14ac:dyDescent="0.3">
      <c r="B302" s="39"/>
    </row>
    <row r="303" spans="2:13" ht="30" customHeight="1" x14ac:dyDescent="0.3">
      <c r="B303" s="39"/>
    </row>
    <row r="304" spans="2:13" ht="30" customHeight="1" x14ac:dyDescent="0.3">
      <c r="B304" s="39"/>
      <c r="C304" s="43"/>
      <c r="D304" s="43"/>
      <c r="E304" s="43"/>
      <c r="F304" s="45"/>
      <c r="G304" s="44"/>
      <c r="M304" s="51"/>
    </row>
    <row r="305" spans="2:13" ht="30" customHeight="1" x14ac:dyDescent="0.3">
      <c r="B305" s="39"/>
      <c r="C305" s="43"/>
      <c r="D305" s="43"/>
      <c r="E305" s="43"/>
      <c r="F305" s="45"/>
      <c r="G305" s="44"/>
      <c r="M305" s="51"/>
    </row>
    <row r="306" spans="2:13" ht="30" customHeight="1" x14ac:dyDescent="0.3">
      <c r="B306" s="39"/>
      <c r="C306" s="43"/>
      <c r="D306" s="43"/>
      <c r="E306" s="43"/>
      <c r="F306" s="45"/>
      <c r="G306" s="47"/>
      <c r="M306" s="51"/>
    </row>
    <row r="307" spans="2:13" ht="30" customHeight="1" x14ac:dyDescent="0.3">
      <c r="B307" s="39"/>
      <c r="C307" s="43"/>
      <c r="D307" s="43"/>
      <c r="E307" s="43"/>
      <c r="F307" s="45"/>
      <c r="G307" s="47"/>
      <c r="M307" s="51"/>
    </row>
    <row r="308" spans="2:13" ht="30" customHeight="1" x14ac:dyDescent="0.3">
      <c r="B308" s="39"/>
      <c r="C308" s="43"/>
      <c r="D308" s="43"/>
      <c r="E308" s="43"/>
      <c r="F308" s="45"/>
      <c r="G308" s="47"/>
      <c r="M308" s="51"/>
    </row>
    <row r="309" spans="2:13" ht="30" customHeight="1" x14ac:dyDescent="0.3">
      <c r="B309" s="39"/>
      <c r="C309" s="43"/>
      <c r="D309" s="43"/>
      <c r="E309" s="43"/>
      <c r="F309" s="45"/>
      <c r="G309" s="44"/>
      <c r="M309" s="51"/>
    </row>
    <row r="310" spans="2:13" ht="30" customHeight="1" x14ac:dyDescent="0.3">
      <c r="B310" s="39"/>
      <c r="C310" s="43"/>
      <c r="D310" s="43"/>
      <c r="E310" s="43"/>
      <c r="F310" s="45"/>
      <c r="G310" s="47"/>
      <c r="M310" s="51"/>
    </row>
    <row r="311" spans="2:13" ht="30" customHeight="1" x14ac:dyDescent="0.3">
      <c r="B311" s="39"/>
      <c r="C311" s="43"/>
      <c r="D311" s="43"/>
      <c r="E311" s="43"/>
      <c r="F311" s="45"/>
      <c r="G311" s="44"/>
      <c r="M311" s="51"/>
    </row>
    <row r="312" spans="2:13" ht="30" customHeight="1" x14ac:dyDescent="0.3">
      <c r="B312" s="39"/>
      <c r="C312" s="43"/>
      <c r="D312" s="43"/>
      <c r="E312" s="43"/>
      <c r="F312" s="45"/>
      <c r="G312" s="44"/>
      <c r="M312" s="51"/>
    </row>
    <row r="313" spans="2:13" ht="30" customHeight="1" x14ac:dyDescent="0.3">
      <c r="B313" s="39"/>
      <c r="C313" s="43"/>
      <c r="D313" s="43"/>
      <c r="E313" s="43"/>
      <c r="F313" s="45"/>
      <c r="G313" s="47"/>
      <c r="M313" s="51"/>
    </row>
    <row r="314" spans="2:13" ht="30" customHeight="1" x14ac:dyDescent="0.3">
      <c r="B314" s="39"/>
      <c r="C314" s="43"/>
      <c r="D314" s="43"/>
      <c r="E314" s="43"/>
      <c r="F314" s="45"/>
      <c r="G314" s="44"/>
      <c r="M314" s="51"/>
    </row>
    <row r="315" spans="2:13" ht="30" customHeight="1" x14ac:dyDescent="0.3">
      <c r="B315" s="39"/>
      <c r="C315" s="43"/>
      <c r="D315" s="43"/>
      <c r="E315" s="43"/>
      <c r="F315" s="45"/>
      <c r="G315" s="44"/>
      <c r="M315" s="51"/>
    </row>
    <row r="316" spans="2:13" ht="30" customHeight="1" x14ac:dyDescent="0.3">
      <c r="B316" s="39"/>
      <c r="C316" s="43"/>
      <c r="D316" s="43"/>
      <c r="E316" s="43"/>
      <c r="F316" s="45"/>
      <c r="G316" s="47"/>
      <c r="M316" s="51"/>
    </row>
    <row r="317" spans="2:13" ht="30" customHeight="1" x14ac:dyDescent="0.3">
      <c r="B317" s="39"/>
      <c r="C317" s="43"/>
      <c r="D317" s="43"/>
      <c r="E317" s="43"/>
      <c r="F317" s="45"/>
      <c r="G317" s="47"/>
      <c r="M317" s="51"/>
    </row>
    <row r="318" spans="2:13" ht="30" customHeight="1" x14ac:dyDescent="0.3">
      <c r="B318" s="39"/>
      <c r="C318" s="43"/>
      <c r="D318" s="43"/>
      <c r="E318" s="43"/>
      <c r="F318" s="45"/>
      <c r="G318" s="44"/>
      <c r="M318" s="51"/>
    </row>
    <row r="319" spans="2:13" ht="30" customHeight="1" x14ac:dyDescent="0.3">
      <c r="B319" s="39"/>
      <c r="C319" s="43"/>
      <c r="D319" s="43"/>
      <c r="E319" s="43"/>
      <c r="F319" s="45"/>
      <c r="G319" s="47"/>
      <c r="M319" s="51"/>
    </row>
    <row r="320" spans="2:13" ht="30" customHeight="1" x14ac:dyDescent="0.3">
      <c r="B320" s="39"/>
      <c r="C320" s="43"/>
      <c r="D320" s="43"/>
      <c r="E320" s="43"/>
      <c r="F320" s="45"/>
      <c r="G320" s="44"/>
      <c r="M320" s="51"/>
    </row>
    <row r="321" spans="2:13" ht="30" customHeight="1" x14ac:dyDescent="0.3">
      <c r="B321" s="39"/>
      <c r="C321" s="43"/>
      <c r="D321" s="43"/>
      <c r="E321" s="43"/>
      <c r="F321" s="45"/>
      <c r="G321" s="47"/>
      <c r="M321" s="51"/>
    </row>
    <row r="322" spans="2:13" ht="30" customHeight="1" x14ac:dyDescent="0.3">
      <c r="B322" s="39"/>
    </row>
    <row r="323" spans="2:13" ht="30" customHeight="1" x14ac:dyDescent="0.3">
      <c r="B323" s="39"/>
    </row>
    <row r="324" spans="2:13" ht="30" customHeight="1" x14ac:dyDescent="0.3">
      <c r="B324" s="39"/>
    </row>
    <row r="325" spans="2:13" ht="30" customHeight="1" x14ac:dyDescent="0.3">
      <c r="B325" s="39"/>
    </row>
    <row r="326" spans="2:13" ht="30" customHeight="1" x14ac:dyDescent="0.3">
      <c r="B326" s="39"/>
    </row>
    <row r="327" spans="2:13" ht="30" customHeight="1" x14ac:dyDescent="0.3">
      <c r="B327" s="39"/>
      <c r="C327" s="43"/>
      <c r="D327" s="43"/>
      <c r="E327" s="43"/>
      <c r="F327" s="45"/>
      <c r="G327" s="47"/>
      <c r="M327" s="51"/>
    </row>
    <row r="328" spans="2:13" ht="30" customHeight="1" x14ac:dyDescent="0.3">
      <c r="B328" s="39"/>
      <c r="C328" s="43"/>
      <c r="D328" s="43"/>
      <c r="E328" s="43"/>
      <c r="F328" s="45"/>
      <c r="G328" s="44"/>
      <c r="M328" s="51"/>
    </row>
    <row r="329" spans="2:13" ht="30" customHeight="1" x14ac:dyDescent="0.3">
      <c r="B329" s="39"/>
      <c r="C329" s="43"/>
      <c r="D329" s="43"/>
      <c r="E329" s="43"/>
      <c r="F329" s="45"/>
      <c r="G329" s="47"/>
      <c r="M329" s="51"/>
    </row>
    <row r="330" spans="2:13" ht="30" customHeight="1" x14ac:dyDescent="0.3">
      <c r="B330" s="39"/>
      <c r="C330" s="43"/>
      <c r="D330" s="43"/>
      <c r="E330" s="43"/>
      <c r="F330" s="45"/>
      <c r="G330" s="47"/>
      <c r="M330" s="51"/>
    </row>
    <row r="331" spans="2:13" ht="30" customHeight="1" x14ac:dyDescent="0.3">
      <c r="B331" s="39"/>
      <c r="C331" s="43"/>
      <c r="D331" s="43"/>
      <c r="E331" s="43"/>
      <c r="F331" s="45"/>
      <c r="G331" s="47"/>
      <c r="M331" s="51"/>
    </row>
    <row r="332" spans="2:13" ht="30" customHeight="1" x14ac:dyDescent="0.3">
      <c r="B332" s="39"/>
      <c r="C332" s="43"/>
      <c r="D332" s="43"/>
      <c r="E332" s="43"/>
      <c r="F332" s="45"/>
      <c r="G332" s="47"/>
      <c r="M332" s="51"/>
    </row>
    <row r="333" spans="2:13" ht="30" customHeight="1" x14ac:dyDescent="0.3">
      <c r="B333" s="39"/>
      <c r="C333" s="43"/>
      <c r="D333" s="43"/>
      <c r="E333" s="43"/>
      <c r="F333" s="45"/>
      <c r="G333" s="47"/>
      <c r="M333" s="51"/>
    </row>
    <row r="334" spans="2:13" ht="30" customHeight="1" x14ac:dyDescent="0.3">
      <c r="B334" s="39"/>
      <c r="C334" s="43"/>
      <c r="D334" s="43"/>
      <c r="E334" s="43"/>
      <c r="F334" s="45"/>
      <c r="G334" s="44"/>
      <c r="M334" s="51"/>
    </row>
    <row r="335" spans="2:13" ht="30" customHeight="1" x14ac:dyDescent="0.3">
      <c r="B335" s="39"/>
      <c r="C335" s="43"/>
      <c r="D335" s="43"/>
      <c r="E335" s="43"/>
      <c r="F335" s="45"/>
      <c r="G335" s="44"/>
      <c r="M335" s="51"/>
    </row>
    <row r="336" spans="2:13" ht="30" customHeight="1" x14ac:dyDescent="0.3">
      <c r="B336" s="39"/>
      <c r="C336" s="43"/>
      <c r="D336" s="43"/>
      <c r="E336" s="43"/>
      <c r="F336" s="45"/>
      <c r="G336" s="44"/>
      <c r="M336" s="51"/>
    </row>
    <row r="337" spans="2:13" ht="30" customHeight="1" x14ac:dyDescent="0.3">
      <c r="B337" s="39"/>
      <c r="C337" s="43"/>
      <c r="D337" s="43"/>
      <c r="E337" s="43"/>
      <c r="F337" s="45"/>
      <c r="G337" s="44"/>
      <c r="M337" s="51"/>
    </row>
    <row r="338" spans="2:13" ht="30" customHeight="1" x14ac:dyDescent="0.3">
      <c r="B338" s="39"/>
      <c r="C338" s="43"/>
      <c r="D338" s="43"/>
      <c r="E338" s="43"/>
      <c r="F338" s="45"/>
      <c r="G338" s="47"/>
      <c r="M338" s="51"/>
    </row>
    <row r="339" spans="2:13" ht="30" customHeight="1" x14ac:dyDescent="0.3">
      <c r="B339" s="39"/>
      <c r="C339" s="43"/>
      <c r="D339" s="43"/>
      <c r="E339" s="43"/>
      <c r="F339" s="45"/>
      <c r="G339" s="47"/>
      <c r="M339" s="51"/>
    </row>
    <row r="340" spans="2:13" ht="30" customHeight="1" x14ac:dyDescent="0.3">
      <c r="B340" s="39"/>
      <c r="C340" s="43"/>
      <c r="D340" s="43"/>
      <c r="E340" s="43"/>
      <c r="F340" s="45"/>
      <c r="G340" s="47"/>
      <c r="M340" s="51"/>
    </row>
    <row r="341" spans="2:13" ht="30" customHeight="1" x14ac:dyDescent="0.3">
      <c r="B341" s="39"/>
      <c r="C341" s="43"/>
      <c r="D341" s="43"/>
      <c r="E341" s="43"/>
      <c r="F341" s="45"/>
      <c r="G341" s="44"/>
      <c r="M341" s="51"/>
    </row>
    <row r="342" spans="2:13" ht="30" customHeight="1" x14ac:dyDescent="0.3">
      <c r="B342" s="39"/>
      <c r="C342" s="43"/>
      <c r="D342" s="43"/>
      <c r="E342" s="43"/>
      <c r="F342" s="45"/>
      <c r="G342" s="44"/>
      <c r="M342" s="51"/>
    </row>
    <row r="343" spans="2:13" ht="30" customHeight="1" x14ac:dyDescent="0.3">
      <c r="B343" s="39"/>
      <c r="C343" s="43"/>
      <c r="D343" s="43"/>
      <c r="E343" s="43"/>
      <c r="F343" s="45"/>
      <c r="G343" s="44"/>
      <c r="M343" s="51"/>
    </row>
    <row r="344" spans="2:13" ht="30" customHeight="1" x14ac:dyDescent="0.3">
      <c r="B344" s="39"/>
      <c r="C344" s="43"/>
      <c r="D344" s="43"/>
      <c r="E344" s="43"/>
      <c r="F344" s="45"/>
      <c r="G344" s="44"/>
      <c r="M344" s="51"/>
    </row>
    <row r="345" spans="2:13" ht="30" customHeight="1" x14ac:dyDescent="0.3">
      <c r="B345" s="39"/>
      <c r="C345" s="43"/>
    </row>
    <row r="346" spans="2:13" ht="30" customHeight="1" x14ac:dyDescent="0.3">
      <c r="B346" s="39"/>
    </row>
    <row r="347" spans="2:13" ht="30" customHeight="1" x14ac:dyDescent="0.3">
      <c r="B347" s="39"/>
    </row>
    <row r="348" spans="2:13" ht="30" customHeight="1" x14ac:dyDescent="0.3">
      <c r="B348" s="39"/>
    </row>
    <row r="349" spans="2:13" ht="30" customHeight="1" x14ac:dyDescent="0.3">
      <c r="B349" s="39"/>
      <c r="C349" s="43"/>
      <c r="D349" s="43"/>
      <c r="E349" s="43"/>
      <c r="F349" s="45"/>
      <c r="G349" s="47"/>
      <c r="M349" s="51"/>
    </row>
    <row r="350" spans="2:13" ht="30" customHeight="1" x14ac:dyDescent="0.3">
      <c r="B350" s="39"/>
      <c r="C350" s="43"/>
      <c r="D350" s="43"/>
      <c r="E350" s="43"/>
      <c r="F350" s="45"/>
      <c r="G350" s="44"/>
      <c r="M350" s="51"/>
    </row>
    <row r="351" spans="2:13" ht="30" customHeight="1" x14ac:dyDescent="0.3">
      <c r="B351" s="39"/>
      <c r="C351" s="43"/>
      <c r="D351" s="43"/>
      <c r="E351" s="43"/>
      <c r="F351" s="45"/>
      <c r="G351" s="44"/>
      <c r="M351" s="51"/>
    </row>
    <row r="352" spans="2:13" ht="30" customHeight="1" x14ac:dyDescent="0.3">
      <c r="B352" s="39"/>
      <c r="C352" s="43"/>
      <c r="D352" s="43"/>
      <c r="E352" s="43"/>
      <c r="F352" s="45"/>
      <c r="G352" s="47"/>
      <c r="M352" s="51"/>
    </row>
    <row r="353" spans="2:17" ht="30" customHeight="1" x14ac:dyDescent="0.3">
      <c r="B353" s="39"/>
      <c r="C353" s="43"/>
      <c r="D353" s="43"/>
      <c r="E353" s="43"/>
      <c r="F353" s="45"/>
      <c r="G353" s="44"/>
      <c r="M353" s="51"/>
    </row>
    <row r="354" spans="2:17" ht="30" customHeight="1" x14ac:dyDescent="0.3">
      <c r="B354" s="39"/>
      <c r="C354" s="43"/>
      <c r="D354" s="43"/>
      <c r="E354" s="43"/>
      <c r="F354" s="45"/>
      <c r="G354" s="44"/>
      <c r="M354" s="51"/>
    </row>
    <row r="355" spans="2:17" ht="30" customHeight="1" x14ac:dyDescent="0.3">
      <c r="B355" s="39"/>
      <c r="C355" s="43"/>
      <c r="D355" s="43"/>
      <c r="E355" s="43"/>
      <c r="F355" s="45"/>
      <c r="G355" s="47"/>
      <c r="M355" s="51"/>
    </row>
    <row r="356" spans="2:17" ht="30" customHeight="1" x14ac:dyDescent="0.3">
      <c r="B356" s="39"/>
      <c r="C356" s="43"/>
      <c r="D356" s="43"/>
      <c r="E356" s="43"/>
      <c r="F356" s="45"/>
      <c r="G356" s="47"/>
      <c r="M356" s="51"/>
    </row>
    <row r="357" spans="2:17" ht="30" customHeight="1" x14ac:dyDescent="0.3">
      <c r="B357" s="39"/>
      <c r="C357" s="43"/>
      <c r="D357" s="43"/>
      <c r="E357" s="43"/>
      <c r="F357" s="45"/>
      <c r="G357" s="44"/>
      <c r="M357" s="51"/>
    </row>
    <row r="358" spans="2:17" ht="30" customHeight="1" x14ac:dyDescent="0.3">
      <c r="B358" s="39"/>
      <c r="C358" s="43"/>
      <c r="D358" s="43"/>
      <c r="E358" s="43"/>
      <c r="F358" s="45"/>
      <c r="G358" s="44"/>
      <c r="M358" s="51"/>
    </row>
    <row r="359" spans="2:17" ht="30" customHeight="1" x14ac:dyDescent="0.3">
      <c r="B359" s="39"/>
      <c r="C359" s="43"/>
      <c r="D359" s="43"/>
      <c r="E359" s="43"/>
      <c r="F359" s="45"/>
      <c r="G359" s="44"/>
      <c r="M359" s="51"/>
    </row>
    <row r="360" spans="2:17" ht="30" customHeight="1" x14ac:dyDescent="0.3">
      <c r="B360" s="39"/>
      <c r="C360" s="43"/>
      <c r="D360" s="43"/>
      <c r="E360" s="43"/>
      <c r="F360" s="45"/>
      <c r="G360" s="47"/>
      <c r="M360" s="51"/>
    </row>
    <row r="361" spans="2:17" ht="30" customHeight="1" x14ac:dyDescent="0.3">
      <c r="B361" s="39"/>
      <c r="C361" s="43"/>
      <c r="D361" s="43"/>
      <c r="E361" s="43"/>
      <c r="F361" s="45"/>
      <c r="G361" s="44"/>
      <c r="M361" s="51"/>
    </row>
    <row r="362" spans="2:17" ht="30" customHeight="1" x14ac:dyDescent="0.3">
      <c r="B362" s="39"/>
      <c r="C362" s="43"/>
      <c r="D362" s="43"/>
      <c r="E362" s="43"/>
      <c r="F362" s="45"/>
      <c r="G362" s="47"/>
      <c r="M362" s="51"/>
    </row>
    <row r="363" spans="2:17" ht="30" customHeight="1" x14ac:dyDescent="0.3">
      <c r="B363" s="39"/>
      <c r="C363" s="43"/>
      <c r="D363" s="43"/>
      <c r="E363" s="43"/>
      <c r="F363" s="45"/>
      <c r="G363" s="44"/>
      <c r="M363" s="51"/>
    </row>
    <row r="364" spans="2:17" ht="30" customHeight="1" x14ac:dyDescent="0.3">
      <c r="B364" s="39"/>
      <c r="C364" s="43"/>
      <c r="D364" s="43"/>
      <c r="E364" s="43"/>
      <c r="F364" s="45"/>
      <c r="G364" s="47"/>
      <c r="M364" s="51"/>
      <c r="N364" s="39"/>
      <c r="Q364" s="39"/>
    </row>
    <row r="365" spans="2:17" ht="30" customHeight="1" x14ac:dyDescent="0.3">
      <c r="B365" s="39"/>
      <c r="C365" s="43"/>
      <c r="D365" s="43"/>
      <c r="E365" s="43"/>
      <c r="F365" s="45"/>
      <c r="G365" s="47"/>
      <c r="M365" s="51"/>
    </row>
    <row r="366" spans="2:17" ht="30" customHeight="1" x14ac:dyDescent="0.3">
      <c r="B366" s="39"/>
      <c r="C366" s="43"/>
      <c r="D366" s="43"/>
      <c r="E366" s="43"/>
      <c r="F366" s="45"/>
      <c r="G366" s="47"/>
      <c r="M366" s="51"/>
      <c r="N366" s="39"/>
      <c r="Q366" s="39"/>
    </row>
    <row r="367" spans="2:17" ht="30" customHeight="1" x14ac:dyDescent="0.3">
      <c r="B367" s="39"/>
      <c r="C367" s="43"/>
      <c r="D367" s="43"/>
      <c r="E367" s="43"/>
      <c r="F367" s="45"/>
      <c r="G367" s="47"/>
      <c r="M367" s="51"/>
    </row>
    <row r="368" spans="2:17" ht="30" customHeight="1" x14ac:dyDescent="0.3">
      <c r="B368" s="39"/>
      <c r="C368" s="43"/>
      <c r="D368" s="43"/>
      <c r="E368" s="43"/>
      <c r="F368" s="45"/>
      <c r="G368" s="44"/>
      <c r="M368" s="51"/>
    </row>
    <row r="369" spans="2:13" ht="30" customHeight="1" x14ac:dyDescent="0.3">
      <c r="B369" s="39"/>
    </row>
    <row r="370" spans="2:13" ht="30" customHeight="1" x14ac:dyDescent="0.3">
      <c r="B370" s="39"/>
    </row>
    <row r="371" spans="2:13" ht="30" customHeight="1" x14ac:dyDescent="0.3">
      <c r="B371" s="39"/>
    </row>
    <row r="372" spans="2:13" ht="30" customHeight="1" x14ac:dyDescent="0.3">
      <c r="B372" s="39"/>
    </row>
    <row r="373" spans="2:13" ht="30" customHeight="1" x14ac:dyDescent="0.3">
      <c r="B373" s="39"/>
    </row>
    <row r="374" spans="2:13" ht="30" customHeight="1" x14ac:dyDescent="0.3">
      <c r="B374" s="39"/>
      <c r="C374" s="43"/>
      <c r="D374" s="43"/>
      <c r="E374" s="43"/>
      <c r="F374" s="45"/>
      <c r="G374" s="47"/>
      <c r="M374" s="51"/>
    </row>
    <row r="375" spans="2:13" ht="30" customHeight="1" x14ac:dyDescent="0.3">
      <c r="B375" s="39"/>
      <c r="C375" s="43"/>
      <c r="D375" s="43"/>
      <c r="E375" s="43"/>
      <c r="F375" s="45"/>
      <c r="G375" s="47"/>
      <c r="M375" s="51"/>
    </row>
    <row r="376" spans="2:13" ht="30" customHeight="1" x14ac:dyDescent="0.3">
      <c r="B376" s="39"/>
      <c r="C376" s="43"/>
      <c r="D376" s="43"/>
      <c r="E376" s="43"/>
      <c r="F376" s="45"/>
      <c r="G376" s="44"/>
      <c r="M376" s="51"/>
    </row>
    <row r="377" spans="2:13" ht="30" customHeight="1" x14ac:dyDescent="0.3">
      <c r="B377" s="39"/>
      <c r="C377" s="43"/>
      <c r="D377" s="43"/>
      <c r="E377" s="43"/>
      <c r="F377" s="45"/>
      <c r="G377" s="47"/>
      <c r="M377" s="51"/>
    </row>
    <row r="378" spans="2:13" ht="30" customHeight="1" x14ac:dyDescent="0.3">
      <c r="B378" s="39"/>
      <c r="C378" s="43"/>
      <c r="D378" s="43"/>
      <c r="E378" s="43"/>
      <c r="F378" s="45"/>
      <c r="G378" s="44"/>
      <c r="M378" s="51"/>
    </row>
    <row r="379" spans="2:13" ht="30" customHeight="1" x14ac:dyDescent="0.3">
      <c r="B379" s="39"/>
      <c r="C379" s="43"/>
      <c r="D379" s="43"/>
      <c r="E379" s="43"/>
      <c r="F379" s="45"/>
      <c r="G379" s="47"/>
      <c r="M379" s="51"/>
    </row>
    <row r="380" spans="2:13" ht="30" customHeight="1" x14ac:dyDescent="0.3">
      <c r="B380" s="39"/>
      <c r="C380" s="43"/>
      <c r="D380" s="43"/>
      <c r="E380" s="43"/>
      <c r="F380" s="45"/>
      <c r="G380" s="44"/>
      <c r="M380" s="51"/>
    </row>
    <row r="381" spans="2:13" ht="30" customHeight="1" x14ac:dyDescent="0.3">
      <c r="B381" s="39"/>
      <c r="C381" s="43"/>
      <c r="D381" s="43"/>
      <c r="E381" s="43"/>
      <c r="F381" s="45"/>
      <c r="G381" s="44"/>
      <c r="M381" s="51"/>
    </row>
    <row r="382" spans="2:13" ht="30" customHeight="1" x14ac:dyDescent="0.3">
      <c r="B382" s="39"/>
      <c r="C382" s="43"/>
      <c r="D382" s="43"/>
      <c r="E382" s="43"/>
      <c r="F382" s="45"/>
      <c r="G382" s="44"/>
      <c r="M382" s="51"/>
    </row>
    <row r="383" spans="2:13" ht="30" customHeight="1" x14ac:dyDescent="0.3">
      <c r="B383" s="39"/>
      <c r="C383" s="43"/>
      <c r="D383" s="43"/>
      <c r="E383" s="43"/>
      <c r="F383" s="45"/>
      <c r="G383" s="44"/>
      <c r="M383" s="51"/>
    </row>
    <row r="384" spans="2:13" ht="30" customHeight="1" x14ac:dyDescent="0.3">
      <c r="B384" s="39"/>
      <c r="C384" s="43"/>
      <c r="D384" s="43"/>
      <c r="E384" s="43"/>
      <c r="F384" s="45"/>
      <c r="G384" s="44"/>
      <c r="M384" s="51"/>
    </row>
    <row r="385" spans="2:13" ht="30" customHeight="1" x14ac:dyDescent="0.3">
      <c r="B385" s="39"/>
      <c r="C385" s="43"/>
      <c r="D385" s="43"/>
      <c r="E385" s="43"/>
      <c r="F385" s="45"/>
      <c r="G385" s="47"/>
      <c r="M385" s="51"/>
    </row>
    <row r="386" spans="2:13" ht="30" customHeight="1" x14ac:dyDescent="0.3">
      <c r="B386" s="39"/>
      <c r="C386" s="43"/>
      <c r="D386" s="43"/>
      <c r="E386" s="43"/>
      <c r="F386" s="45"/>
      <c r="G386" s="47"/>
      <c r="M386" s="51"/>
    </row>
    <row r="387" spans="2:13" ht="30" customHeight="1" x14ac:dyDescent="0.3">
      <c r="B387" s="39"/>
      <c r="C387" s="43"/>
      <c r="D387" s="43"/>
      <c r="E387" s="43"/>
      <c r="F387" s="45"/>
      <c r="G387" s="47"/>
      <c r="M387" s="51"/>
    </row>
    <row r="388" spans="2:13" ht="30" customHeight="1" x14ac:dyDescent="0.3">
      <c r="B388" s="39"/>
      <c r="C388" s="43"/>
      <c r="D388" s="43"/>
      <c r="E388" s="43"/>
      <c r="F388" s="45"/>
      <c r="G388" s="47"/>
      <c r="M388" s="51"/>
    </row>
    <row r="389" spans="2:13" ht="30" customHeight="1" x14ac:dyDescent="0.3">
      <c r="B389" s="39"/>
      <c r="C389" s="43"/>
      <c r="D389" s="43"/>
      <c r="E389" s="43"/>
      <c r="F389" s="45"/>
      <c r="G389" s="44"/>
      <c r="M389" s="51"/>
    </row>
    <row r="390" spans="2:13" ht="30" customHeight="1" x14ac:dyDescent="0.3">
      <c r="B390" s="39"/>
    </row>
    <row r="391" spans="2:13" ht="30" customHeight="1" x14ac:dyDescent="0.3">
      <c r="B391" s="39"/>
    </row>
    <row r="392" spans="2:13" ht="30" customHeight="1" x14ac:dyDescent="0.3">
      <c r="B392" s="39"/>
    </row>
    <row r="393" spans="2:13" ht="30" customHeight="1" x14ac:dyDescent="0.3">
      <c r="B393" s="39"/>
    </row>
    <row r="394" spans="2:13" ht="30" customHeight="1" x14ac:dyDescent="0.3">
      <c r="B394" s="39"/>
      <c r="C394" s="43"/>
      <c r="D394" s="43"/>
      <c r="E394" s="43"/>
      <c r="F394" s="45"/>
      <c r="G394" s="44"/>
      <c r="M394" s="51"/>
    </row>
    <row r="395" spans="2:13" ht="30" customHeight="1" x14ac:dyDescent="0.3">
      <c r="B395" s="39"/>
      <c r="C395" s="43"/>
      <c r="D395" s="43"/>
      <c r="E395" s="43"/>
      <c r="F395" s="45"/>
      <c r="G395" s="47"/>
      <c r="M395" s="51"/>
    </row>
    <row r="396" spans="2:13" ht="30" customHeight="1" x14ac:dyDescent="0.3">
      <c r="B396" s="39"/>
      <c r="C396" s="43"/>
      <c r="D396" s="43"/>
      <c r="E396" s="43"/>
      <c r="F396" s="45"/>
      <c r="G396" s="44"/>
      <c r="M396" s="51"/>
    </row>
    <row r="397" spans="2:13" ht="30" customHeight="1" x14ac:dyDescent="0.3">
      <c r="B397" s="39"/>
      <c r="C397" s="43"/>
      <c r="D397" s="43"/>
      <c r="E397" s="43"/>
      <c r="F397" s="45"/>
      <c r="G397" s="44"/>
      <c r="M397" s="51"/>
    </row>
    <row r="398" spans="2:13" ht="30" customHeight="1" x14ac:dyDescent="0.3">
      <c r="B398" s="39"/>
      <c r="C398" s="43"/>
      <c r="D398" s="43"/>
      <c r="E398" s="43"/>
      <c r="F398" s="45"/>
      <c r="G398" s="47"/>
      <c r="M398" s="51"/>
    </row>
    <row r="399" spans="2:13" ht="30" customHeight="1" x14ac:dyDescent="0.3">
      <c r="B399" s="39"/>
      <c r="C399" s="43"/>
      <c r="D399" s="43"/>
      <c r="E399" s="43"/>
      <c r="F399" s="45"/>
      <c r="G399" s="47"/>
      <c r="M399" s="51"/>
    </row>
    <row r="400" spans="2:13" ht="30" customHeight="1" x14ac:dyDescent="0.3">
      <c r="B400" s="39"/>
      <c r="C400" s="43"/>
      <c r="D400" s="43"/>
      <c r="E400" s="43"/>
      <c r="F400" s="45"/>
      <c r="G400" s="47"/>
      <c r="M400" s="51"/>
    </row>
    <row r="401" spans="2:13" ht="30" customHeight="1" x14ac:dyDescent="0.3">
      <c r="B401" s="39"/>
      <c r="C401" s="43"/>
      <c r="D401" s="43"/>
      <c r="E401" s="43"/>
      <c r="F401" s="45"/>
      <c r="G401" s="47"/>
      <c r="M401" s="51"/>
    </row>
    <row r="402" spans="2:13" ht="30" customHeight="1" x14ac:dyDescent="0.3">
      <c r="B402" s="39"/>
      <c r="C402" s="43"/>
      <c r="D402" s="43"/>
      <c r="E402" s="43"/>
      <c r="F402" s="45"/>
      <c r="G402" s="44"/>
      <c r="M402" s="51"/>
    </row>
    <row r="403" spans="2:13" ht="30" customHeight="1" x14ac:dyDescent="0.3">
      <c r="B403" s="39"/>
      <c r="C403" s="43"/>
      <c r="D403" s="43"/>
      <c r="E403" s="43"/>
      <c r="F403" s="45"/>
      <c r="G403" s="47"/>
      <c r="M403" s="51"/>
    </row>
    <row r="404" spans="2:13" ht="30" customHeight="1" x14ac:dyDescent="0.3">
      <c r="B404" s="39"/>
      <c r="C404" s="43"/>
      <c r="D404" s="43"/>
      <c r="E404" s="43"/>
      <c r="F404" s="45"/>
      <c r="G404" s="44"/>
      <c r="M404" s="51"/>
    </row>
    <row r="405" spans="2:13" ht="30" customHeight="1" x14ac:dyDescent="0.3">
      <c r="B405" s="39"/>
      <c r="C405" s="43"/>
      <c r="D405" s="43"/>
      <c r="E405" s="43"/>
      <c r="F405" s="45"/>
      <c r="G405" s="47"/>
      <c r="M405" s="51"/>
    </row>
    <row r="406" spans="2:13" ht="30" customHeight="1" x14ac:dyDescent="0.3">
      <c r="B406" s="39"/>
      <c r="C406" s="43"/>
      <c r="D406" s="43"/>
      <c r="E406" s="43"/>
      <c r="F406" s="45"/>
      <c r="G406" s="44"/>
      <c r="M406" s="51"/>
    </row>
    <row r="407" spans="2:13" ht="30" customHeight="1" x14ac:dyDescent="0.3">
      <c r="B407" s="39"/>
      <c r="C407" s="43"/>
      <c r="D407" s="43"/>
      <c r="E407" s="43"/>
      <c r="F407" s="45"/>
      <c r="G407" s="44"/>
      <c r="M407" s="51"/>
    </row>
    <row r="408" spans="2:13" ht="30" customHeight="1" x14ac:dyDescent="0.3">
      <c r="B408" s="39"/>
    </row>
    <row r="409" spans="2:13" ht="30" customHeight="1" x14ac:dyDescent="0.3">
      <c r="B409" s="39"/>
    </row>
    <row r="410" spans="2:13" ht="30" customHeight="1" x14ac:dyDescent="0.3">
      <c r="B410" s="39"/>
    </row>
    <row r="411" spans="2:13" ht="30" customHeight="1" x14ac:dyDescent="0.3">
      <c r="B411" s="39"/>
    </row>
    <row r="412" spans="2:13" ht="30" customHeight="1" x14ac:dyDescent="0.3">
      <c r="B412" s="39"/>
      <c r="C412" s="43"/>
      <c r="D412" s="43"/>
      <c r="E412" s="43"/>
      <c r="F412" s="45"/>
      <c r="G412" s="47"/>
      <c r="M412" s="51"/>
    </row>
    <row r="413" spans="2:13" ht="30" customHeight="1" x14ac:dyDescent="0.3">
      <c r="B413" s="39"/>
      <c r="C413" s="43"/>
      <c r="D413" s="43"/>
      <c r="E413" s="43"/>
      <c r="F413" s="45"/>
      <c r="G413" s="47"/>
      <c r="M413" s="51"/>
    </row>
    <row r="414" spans="2:13" ht="30" customHeight="1" x14ac:dyDescent="0.3">
      <c r="B414" s="39"/>
      <c r="C414" s="43"/>
      <c r="D414" s="43"/>
      <c r="E414" s="43"/>
      <c r="F414" s="45"/>
      <c r="G414" s="44"/>
      <c r="M414" s="51"/>
    </row>
    <row r="415" spans="2:13" ht="30" customHeight="1" x14ac:dyDescent="0.3">
      <c r="B415" s="39"/>
      <c r="C415" s="43"/>
      <c r="D415" s="43"/>
      <c r="E415" s="43"/>
      <c r="F415" s="45"/>
      <c r="G415" s="44"/>
      <c r="M415" s="51"/>
    </row>
    <row r="416" spans="2:13" ht="30" customHeight="1" x14ac:dyDescent="0.3">
      <c r="B416" s="39"/>
      <c r="C416" s="43"/>
      <c r="D416" s="43"/>
      <c r="E416" s="43"/>
      <c r="F416" s="45"/>
      <c r="G416" s="44"/>
      <c r="M416" s="51"/>
    </row>
    <row r="417" spans="2:13" ht="30" customHeight="1" x14ac:dyDescent="0.3">
      <c r="B417" s="39"/>
      <c r="C417" s="43"/>
      <c r="D417" s="43"/>
      <c r="E417" s="43"/>
      <c r="F417" s="45"/>
      <c r="G417" s="44"/>
      <c r="M417" s="51"/>
    </row>
    <row r="418" spans="2:13" ht="30" customHeight="1" x14ac:dyDescent="0.3">
      <c r="B418" s="39"/>
      <c r="C418" s="43"/>
      <c r="D418" s="43"/>
      <c r="E418" s="43"/>
      <c r="F418" s="45"/>
      <c r="G418" s="47"/>
      <c r="M418" s="51"/>
    </row>
    <row r="419" spans="2:13" ht="30" customHeight="1" x14ac:dyDescent="0.3">
      <c r="B419" s="39"/>
      <c r="C419" s="43"/>
      <c r="D419" s="43"/>
      <c r="E419" s="43"/>
      <c r="F419" s="45"/>
      <c r="G419" s="47"/>
      <c r="M419" s="51"/>
    </row>
    <row r="420" spans="2:13" ht="30" customHeight="1" x14ac:dyDescent="0.3">
      <c r="B420" s="39"/>
      <c r="C420" s="43"/>
      <c r="D420" s="43"/>
      <c r="E420" s="43"/>
      <c r="F420" s="45"/>
      <c r="G420" s="44"/>
      <c r="M420" s="51"/>
    </row>
    <row r="421" spans="2:13" ht="30" customHeight="1" x14ac:dyDescent="0.3">
      <c r="B421" s="39"/>
      <c r="C421" s="43"/>
      <c r="D421" s="43"/>
      <c r="E421" s="43"/>
      <c r="F421" s="45"/>
      <c r="M421" s="51"/>
    </row>
    <row r="422" spans="2:13" ht="30" customHeight="1" x14ac:dyDescent="0.3">
      <c r="B422" s="39"/>
      <c r="C422" s="43"/>
      <c r="D422" s="43"/>
      <c r="E422" s="43"/>
      <c r="F422" s="45"/>
      <c r="G422" s="44"/>
      <c r="M422" s="51"/>
    </row>
    <row r="423" spans="2:13" ht="30" customHeight="1" x14ac:dyDescent="0.3">
      <c r="B423" s="39"/>
      <c r="C423" s="43"/>
      <c r="D423" s="43"/>
      <c r="E423" s="43"/>
      <c r="F423" s="45"/>
      <c r="M423" s="51"/>
    </row>
    <row r="424" spans="2:13" ht="30" customHeight="1" x14ac:dyDescent="0.3">
      <c r="B424" s="39"/>
      <c r="C424" s="43"/>
      <c r="D424" s="43"/>
      <c r="E424" s="43"/>
      <c r="F424" s="45"/>
      <c r="G424" s="47"/>
      <c r="M424" s="51"/>
    </row>
    <row r="425" spans="2:13" ht="30" customHeight="1" x14ac:dyDescent="0.3">
      <c r="B425" s="39"/>
      <c r="C425" s="43"/>
      <c r="D425" s="43"/>
      <c r="E425" s="45"/>
      <c r="F425" s="45"/>
      <c r="G425" s="47"/>
      <c r="M425" s="51"/>
    </row>
    <row r="426" spans="2:13" ht="30" customHeight="1" x14ac:dyDescent="0.3">
      <c r="B426" s="39"/>
    </row>
    <row r="427" spans="2:13" ht="30" customHeight="1" x14ac:dyDescent="0.3">
      <c r="B427" s="39"/>
    </row>
    <row r="428" spans="2:13" ht="30" customHeight="1" x14ac:dyDescent="0.3">
      <c r="B428" s="39"/>
    </row>
    <row r="429" spans="2:13" ht="30" customHeight="1" x14ac:dyDescent="0.3">
      <c r="B429" s="39"/>
    </row>
    <row r="430" spans="2:13" ht="30" customHeight="1" x14ac:dyDescent="0.3">
      <c r="B430" s="39"/>
      <c r="C430" s="43"/>
      <c r="D430" s="43"/>
      <c r="E430" s="45"/>
      <c r="F430" s="45"/>
      <c r="G430" s="47"/>
      <c r="M430" s="51"/>
    </row>
    <row r="431" spans="2:13" ht="30" customHeight="1" x14ac:dyDescent="0.3">
      <c r="B431" s="39"/>
      <c r="C431" s="43"/>
      <c r="D431" s="43"/>
      <c r="E431" s="45"/>
      <c r="F431" s="45"/>
      <c r="G431" s="47"/>
      <c r="M431" s="51"/>
    </row>
    <row r="432" spans="2:13" ht="30" customHeight="1" x14ac:dyDescent="0.3">
      <c r="B432" s="39"/>
      <c r="C432" s="43"/>
      <c r="D432" s="43"/>
      <c r="E432" s="45"/>
      <c r="F432" s="45"/>
      <c r="G432" s="47"/>
      <c r="M432" s="51"/>
    </row>
    <row r="433" spans="2:13" ht="30" customHeight="1" x14ac:dyDescent="0.3">
      <c r="B433" s="39"/>
      <c r="C433" s="43"/>
      <c r="D433" s="43"/>
      <c r="E433" s="45"/>
      <c r="F433" s="45"/>
      <c r="G433" s="44"/>
      <c r="M433" s="51"/>
    </row>
    <row r="434" spans="2:13" ht="30" customHeight="1" x14ac:dyDescent="0.3">
      <c r="B434" s="39"/>
      <c r="C434" s="43"/>
      <c r="D434" s="43"/>
      <c r="E434" s="45"/>
      <c r="F434" s="45"/>
      <c r="G434" s="47"/>
      <c r="M434" s="51"/>
    </row>
    <row r="435" spans="2:13" ht="30" customHeight="1" x14ac:dyDescent="0.3">
      <c r="B435" s="39"/>
      <c r="C435" s="43"/>
      <c r="D435" s="43"/>
      <c r="E435" s="45"/>
      <c r="F435" s="45"/>
      <c r="G435" s="44"/>
      <c r="M435" s="51"/>
    </row>
    <row r="436" spans="2:13" ht="30" customHeight="1" x14ac:dyDescent="0.3">
      <c r="B436" s="39"/>
      <c r="C436" s="43"/>
      <c r="D436" s="43"/>
      <c r="E436" s="45"/>
      <c r="F436" s="45"/>
      <c r="G436" s="44"/>
      <c r="M436" s="51"/>
    </row>
    <row r="437" spans="2:13" ht="30" customHeight="1" x14ac:dyDescent="0.3">
      <c r="B437" s="39"/>
      <c r="C437" s="43"/>
      <c r="D437" s="43"/>
      <c r="E437" s="45"/>
      <c r="F437" s="45"/>
      <c r="G437" s="44"/>
      <c r="M437" s="51"/>
    </row>
    <row r="438" spans="2:13" ht="30" customHeight="1" x14ac:dyDescent="0.3">
      <c r="B438" s="39"/>
      <c r="C438" s="43"/>
      <c r="D438" s="43"/>
      <c r="E438" s="45"/>
      <c r="F438" s="45"/>
      <c r="G438" s="47"/>
      <c r="M438" s="51"/>
    </row>
    <row r="439" spans="2:13" ht="30" customHeight="1" x14ac:dyDescent="0.3">
      <c r="B439" s="39"/>
      <c r="C439" s="43"/>
      <c r="D439" s="43"/>
      <c r="E439" s="45"/>
      <c r="F439" s="45"/>
      <c r="G439" s="47"/>
      <c r="M439" s="51"/>
    </row>
    <row r="440" spans="2:13" ht="30" customHeight="1" x14ac:dyDescent="0.3">
      <c r="B440" s="39"/>
      <c r="C440" s="43"/>
      <c r="D440" s="45"/>
      <c r="E440" s="45"/>
      <c r="F440" s="45"/>
      <c r="G440" s="44"/>
      <c r="M440" s="51"/>
    </row>
    <row r="441" spans="2:13" ht="30" customHeight="1" x14ac:dyDescent="0.3">
      <c r="B441" s="39"/>
      <c r="C441" s="43"/>
      <c r="D441" s="43"/>
      <c r="E441" s="45"/>
      <c r="F441" s="45"/>
      <c r="G441" s="44"/>
      <c r="M441" s="51"/>
    </row>
    <row r="442" spans="2:13" ht="30" customHeight="1" x14ac:dyDescent="0.3">
      <c r="B442" s="39"/>
      <c r="C442" s="43"/>
      <c r="D442" s="43"/>
      <c r="E442" s="45"/>
      <c r="F442" s="45"/>
      <c r="G442" s="47"/>
      <c r="M442" s="51"/>
    </row>
    <row r="443" spans="2:13" ht="30" customHeight="1" x14ac:dyDescent="0.3">
      <c r="B443" s="39"/>
      <c r="C443" s="43"/>
      <c r="D443" s="43"/>
      <c r="E443" s="45"/>
      <c r="F443" s="45"/>
      <c r="G443" s="44"/>
      <c r="M443" s="51"/>
    </row>
    <row r="444" spans="2:13" ht="30" customHeight="1" x14ac:dyDescent="0.3">
      <c r="B444" s="39"/>
      <c r="C444" s="43"/>
      <c r="D444" s="43"/>
      <c r="E444" s="45"/>
      <c r="F444" s="45"/>
      <c r="G444" s="44"/>
      <c r="M444" s="51"/>
    </row>
    <row r="445" spans="2:13" ht="30" customHeight="1" x14ac:dyDescent="0.3">
      <c r="B445" s="39"/>
      <c r="C445" s="43"/>
      <c r="D445" s="43"/>
      <c r="E445" s="45"/>
      <c r="F445" s="45"/>
      <c r="G445" s="44"/>
      <c r="M445" s="51"/>
    </row>
    <row r="446" spans="2:13" ht="30" customHeight="1" x14ac:dyDescent="0.3">
      <c r="B446" s="39"/>
      <c r="C446" s="43"/>
      <c r="D446" s="43"/>
      <c r="E446" s="45"/>
      <c r="F446" s="45"/>
      <c r="G446" s="44"/>
      <c r="M446" s="51"/>
    </row>
    <row r="447" spans="2:13" ht="30" customHeight="1" x14ac:dyDescent="0.3">
      <c r="B447" s="39"/>
      <c r="C447" s="43"/>
      <c r="D447" s="43"/>
      <c r="E447" s="45"/>
      <c r="F447" s="45"/>
      <c r="G447" s="47"/>
      <c r="M447" s="51"/>
    </row>
    <row r="448" spans="2:13" ht="30" customHeight="1" x14ac:dyDescent="0.3">
      <c r="B448" s="39"/>
      <c r="C448" s="43"/>
      <c r="D448" s="43"/>
      <c r="E448" s="45"/>
      <c r="F448" s="45"/>
      <c r="G448" s="47"/>
      <c r="M448" s="51"/>
    </row>
    <row r="449" spans="2:13" ht="30" customHeight="1" x14ac:dyDescent="0.3">
      <c r="B449" s="39"/>
      <c r="C449" s="43"/>
      <c r="D449" s="43"/>
      <c r="E449" s="45"/>
      <c r="F449" s="45"/>
      <c r="G449" s="47"/>
      <c r="M449" s="51"/>
    </row>
    <row r="450" spans="2:13" ht="30" customHeight="1" x14ac:dyDescent="0.3">
      <c r="B450" s="39"/>
    </row>
    <row r="451" spans="2:13" ht="30" customHeight="1" x14ac:dyDescent="0.3">
      <c r="B451" s="39"/>
    </row>
    <row r="452" spans="2:13" ht="30" customHeight="1" x14ac:dyDescent="0.3">
      <c r="B452" s="39"/>
    </row>
    <row r="453" spans="2:13" ht="30" customHeight="1" x14ac:dyDescent="0.3">
      <c r="B453" s="39"/>
    </row>
    <row r="454" spans="2:13" ht="30" customHeight="1" x14ac:dyDescent="0.3">
      <c r="B454" s="39"/>
      <c r="C454" s="43"/>
      <c r="D454" s="43"/>
      <c r="E454" s="43"/>
      <c r="F454" s="45"/>
      <c r="G454" s="57"/>
      <c r="M454" s="51"/>
    </row>
    <row r="455" spans="2:13" ht="30" customHeight="1" x14ac:dyDescent="0.3">
      <c r="B455" s="39"/>
      <c r="C455" s="43"/>
      <c r="D455" s="43"/>
      <c r="E455" s="43"/>
      <c r="F455" s="45"/>
      <c r="G455" s="58"/>
      <c r="M455" s="51"/>
    </row>
    <row r="456" spans="2:13" ht="30" customHeight="1" x14ac:dyDescent="0.3">
      <c r="B456" s="39"/>
      <c r="C456" s="43"/>
      <c r="D456" s="43"/>
      <c r="E456" s="43"/>
      <c r="F456" s="45"/>
      <c r="G456" s="57"/>
      <c r="M456" s="51"/>
    </row>
    <row r="457" spans="2:13" ht="30" customHeight="1" x14ac:dyDescent="0.3">
      <c r="B457" s="39"/>
      <c r="C457" s="43"/>
      <c r="D457" s="43"/>
      <c r="E457" s="43"/>
      <c r="F457" s="45"/>
      <c r="G457" s="57"/>
      <c r="M457" s="51"/>
    </row>
    <row r="458" spans="2:13" ht="30" customHeight="1" x14ac:dyDescent="0.3">
      <c r="B458" s="39"/>
      <c r="C458" s="43"/>
      <c r="D458" s="43"/>
      <c r="E458" s="43"/>
      <c r="F458" s="45"/>
      <c r="G458" s="58"/>
      <c r="M458" s="51"/>
    </row>
    <row r="459" spans="2:13" ht="30" customHeight="1" x14ac:dyDescent="0.3">
      <c r="B459" s="39"/>
      <c r="C459" s="43"/>
      <c r="D459" s="43"/>
      <c r="E459" s="43"/>
      <c r="F459" s="45"/>
      <c r="G459" s="57"/>
      <c r="M459" s="51"/>
    </row>
    <row r="460" spans="2:13" ht="30" customHeight="1" x14ac:dyDescent="0.3">
      <c r="B460" s="39"/>
      <c r="C460" s="43"/>
      <c r="D460" s="43"/>
      <c r="E460" s="43"/>
      <c r="F460" s="45"/>
      <c r="G460" s="57"/>
      <c r="M460" s="51"/>
    </row>
    <row r="461" spans="2:13" ht="30" customHeight="1" x14ac:dyDescent="0.3">
      <c r="B461" s="39"/>
      <c r="C461" s="43"/>
      <c r="D461" s="43"/>
      <c r="E461" s="43"/>
      <c r="F461" s="45"/>
      <c r="G461" s="57"/>
      <c r="M461" s="51"/>
    </row>
    <row r="462" spans="2:13" ht="30" customHeight="1" x14ac:dyDescent="0.3">
      <c r="B462" s="39"/>
      <c r="C462" s="43"/>
      <c r="D462" s="43"/>
      <c r="E462" s="43"/>
      <c r="F462" s="45"/>
      <c r="G462" s="58"/>
      <c r="M462" s="51"/>
    </row>
    <row r="463" spans="2:13" ht="30" customHeight="1" x14ac:dyDescent="0.3">
      <c r="B463" s="39"/>
      <c r="C463" s="43"/>
      <c r="D463" s="43"/>
      <c r="E463" s="43"/>
      <c r="F463" s="45"/>
      <c r="G463" s="58"/>
      <c r="M463" s="51"/>
    </row>
    <row r="464" spans="2:13" ht="30" customHeight="1" x14ac:dyDescent="0.3">
      <c r="B464" s="39"/>
      <c r="C464" s="43"/>
      <c r="D464" s="43"/>
      <c r="E464" s="43"/>
      <c r="F464" s="45"/>
      <c r="G464" s="58"/>
      <c r="M464" s="51"/>
    </row>
    <row r="465" spans="2:13" ht="30" customHeight="1" x14ac:dyDescent="0.3">
      <c r="B465" s="39"/>
      <c r="C465" s="43"/>
      <c r="D465" s="43"/>
      <c r="E465" s="43"/>
      <c r="F465" s="45"/>
      <c r="G465" s="58"/>
      <c r="M465" s="51"/>
    </row>
    <row r="466" spans="2:13" ht="30" customHeight="1" x14ac:dyDescent="0.3">
      <c r="B466" s="39"/>
      <c r="C466" s="43"/>
      <c r="D466" s="43"/>
      <c r="E466" s="43"/>
      <c r="F466" s="45"/>
      <c r="G466" s="58"/>
      <c r="M466" s="51"/>
    </row>
    <row r="467" spans="2:13" ht="30" customHeight="1" x14ac:dyDescent="0.3">
      <c r="B467" s="39"/>
      <c r="C467" s="43"/>
      <c r="D467" s="43"/>
      <c r="E467" s="43"/>
      <c r="F467" s="45"/>
      <c r="G467" s="57"/>
      <c r="M467" s="51"/>
    </row>
    <row r="468" spans="2:13" ht="30" customHeight="1" x14ac:dyDescent="0.3">
      <c r="B468" s="39"/>
      <c r="C468" s="43"/>
      <c r="D468" s="43"/>
      <c r="E468" s="43"/>
      <c r="F468" s="45"/>
      <c r="G468" s="58"/>
      <c r="M468" s="51"/>
    </row>
    <row r="469" spans="2:13" ht="30" customHeight="1" x14ac:dyDescent="0.3">
      <c r="B469" s="39"/>
      <c r="C469" s="43"/>
      <c r="D469" s="43"/>
      <c r="E469" s="43"/>
      <c r="F469" s="45"/>
      <c r="G469" s="57"/>
      <c r="M469" s="51"/>
    </row>
    <row r="470" spans="2:13" ht="30" customHeight="1" x14ac:dyDescent="0.3">
      <c r="B470" s="39"/>
      <c r="C470" s="43"/>
      <c r="D470" s="43"/>
      <c r="E470" s="43"/>
      <c r="F470" s="45"/>
      <c r="G470" s="57"/>
      <c r="M470" s="51"/>
    </row>
    <row r="471" spans="2:13" ht="30" customHeight="1" x14ac:dyDescent="0.3">
      <c r="B471" s="39"/>
      <c r="C471" s="43"/>
      <c r="D471" s="43"/>
      <c r="E471" s="43"/>
      <c r="F471" s="45"/>
      <c r="G471" s="58"/>
      <c r="M471" s="51"/>
    </row>
    <row r="472" spans="2:13" ht="30" customHeight="1" x14ac:dyDescent="0.3">
      <c r="B472" s="39"/>
      <c r="C472" s="43"/>
      <c r="D472" s="43"/>
      <c r="E472" s="43"/>
      <c r="F472" s="45"/>
      <c r="G472" s="57"/>
      <c r="M472" s="51"/>
    </row>
    <row r="473" spans="2:13" ht="30" customHeight="1" x14ac:dyDescent="0.3">
      <c r="B473" s="39"/>
      <c r="C473" s="43"/>
      <c r="D473" s="43"/>
      <c r="E473" s="43"/>
      <c r="F473" s="45"/>
      <c r="G473" s="57"/>
      <c r="M473" s="51"/>
    </row>
    <row r="474" spans="2:13" ht="30" customHeight="1" x14ac:dyDescent="0.3">
      <c r="B474" s="39"/>
      <c r="C474" s="43"/>
      <c r="D474" s="43"/>
      <c r="E474" s="43"/>
      <c r="F474" s="45"/>
      <c r="G474" s="58"/>
      <c r="M474" s="51"/>
    </row>
    <row r="475" spans="2:13" ht="30" customHeight="1" x14ac:dyDescent="0.3">
      <c r="B475" s="39"/>
      <c r="C475" s="43"/>
      <c r="D475" s="43"/>
      <c r="E475" s="43"/>
      <c r="F475" s="45"/>
      <c r="G475" s="58"/>
      <c r="M475" s="51"/>
    </row>
    <row r="476" spans="2:13" ht="30" customHeight="1" x14ac:dyDescent="0.3">
      <c r="B476" s="39"/>
    </row>
    <row r="477" spans="2:13" ht="30" customHeight="1" x14ac:dyDescent="0.3">
      <c r="B477" s="39"/>
    </row>
    <row r="478" spans="2:13" ht="30" customHeight="1" x14ac:dyDescent="0.3">
      <c r="B478" s="39"/>
    </row>
    <row r="479" spans="2:13" ht="30" customHeight="1" x14ac:dyDescent="0.3">
      <c r="B479" s="39"/>
    </row>
    <row r="480" spans="2:13" ht="30" customHeight="1" x14ac:dyDescent="0.3">
      <c r="B480" s="39"/>
      <c r="C480" s="43"/>
      <c r="D480" s="43"/>
      <c r="E480" s="45"/>
      <c r="F480" s="45"/>
      <c r="G480" s="44"/>
      <c r="M480" s="51"/>
    </row>
    <row r="481" spans="2:13" ht="30" customHeight="1" x14ac:dyDescent="0.3">
      <c r="B481" s="39"/>
      <c r="C481" s="43"/>
      <c r="D481" s="43"/>
      <c r="E481" s="45"/>
      <c r="F481" s="45"/>
      <c r="G481" s="44"/>
      <c r="M481" s="51"/>
    </row>
    <row r="482" spans="2:13" ht="30" customHeight="1" x14ac:dyDescent="0.3">
      <c r="B482" s="39"/>
      <c r="C482" s="43"/>
      <c r="D482" s="43"/>
      <c r="E482" s="45"/>
      <c r="F482" s="45"/>
      <c r="G482" s="47"/>
      <c r="M482" s="51"/>
    </row>
    <row r="483" spans="2:13" ht="30" customHeight="1" x14ac:dyDescent="0.3">
      <c r="B483" s="39"/>
      <c r="C483" s="43"/>
      <c r="D483" s="43"/>
      <c r="E483" s="45"/>
      <c r="F483" s="45"/>
      <c r="G483" s="47"/>
      <c r="M483" s="51"/>
    </row>
    <row r="484" spans="2:13" ht="30" customHeight="1" x14ac:dyDescent="0.3">
      <c r="B484" s="39"/>
      <c r="C484" s="43"/>
      <c r="D484" s="43"/>
      <c r="E484" s="45"/>
      <c r="F484" s="45"/>
      <c r="G484" s="44"/>
      <c r="M484" s="51"/>
    </row>
    <row r="485" spans="2:13" ht="30" customHeight="1" x14ac:dyDescent="0.3">
      <c r="B485" s="39"/>
      <c r="C485" s="43"/>
      <c r="D485" s="43"/>
      <c r="E485" s="45"/>
      <c r="F485" s="45"/>
      <c r="G485" s="47"/>
      <c r="M485" s="51"/>
    </row>
    <row r="486" spans="2:13" ht="30" customHeight="1" x14ac:dyDescent="0.3">
      <c r="B486" s="39"/>
      <c r="C486" s="43"/>
      <c r="D486" s="43"/>
      <c r="E486" s="45"/>
      <c r="F486" s="45"/>
      <c r="G486" s="47"/>
      <c r="M486" s="51"/>
    </row>
    <row r="487" spans="2:13" ht="30" customHeight="1" x14ac:dyDescent="0.3">
      <c r="B487" s="39"/>
      <c r="C487" s="43"/>
      <c r="D487" s="43"/>
      <c r="E487" s="45"/>
      <c r="F487" s="45"/>
      <c r="G487" s="47"/>
      <c r="M487" s="51"/>
    </row>
    <row r="488" spans="2:13" ht="30" customHeight="1" x14ac:dyDescent="0.3">
      <c r="B488" s="39"/>
      <c r="C488" s="43"/>
      <c r="D488" s="43"/>
      <c r="E488" s="45"/>
      <c r="F488" s="45"/>
      <c r="G488" s="44"/>
      <c r="M488" s="51"/>
    </row>
    <row r="489" spans="2:13" ht="30" customHeight="1" x14ac:dyDescent="0.3">
      <c r="B489" s="39"/>
      <c r="C489" s="43"/>
      <c r="D489" s="43"/>
      <c r="E489" s="45"/>
      <c r="F489" s="45"/>
      <c r="G489" s="44"/>
      <c r="M489" s="51"/>
    </row>
    <row r="490" spans="2:13" ht="30" customHeight="1" x14ac:dyDescent="0.3">
      <c r="B490" s="39"/>
      <c r="C490" s="43"/>
      <c r="D490" s="43"/>
      <c r="E490" s="45"/>
      <c r="F490" s="45"/>
      <c r="G490" s="44"/>
      <c r="M490" s="51"/>
    </row>
    <row r="491" spans="2:13" ht="30" customHeight="1" x14ac:dyDescent="0.3">
      <c r="B491" s="39"/>
      <c r="C491" s="43"/>
      <c r="D491" s="43"/>
      <c r="E491" s="45"/>
      <c r="F491" s="45"/>
      <c r="G491" s="44"/>
      <c r="M491" s="51"/>
    </row>
    <row r="492" spans="2:13" ht="30" customHeight="1" x14ac:dyDescent="0.3">
      <c r="B492" s="39"/>
      <c r="C492" s="43"/>
      <c r="D492" s="43"/>
      <c r="E492" s="45"/>
      <c r="F492" s="45"/>
      <c r="G492" s="47"/>
      <c r="M492" s="51"/>
    </row>
    <row r="493" spans="2:13" ht="30" customHeight="1" x14ac:dyDescent="0.3">
      <c r="B493" s="39"/>
      <c r="C493" s="43"/>
      <c r="D493" s="43"/>
      <c r="E493" s="45"/>
      <c r="F493" s="45"/>
      <c r="G493" s="47"/>
      <c r="M493" s="51"/>
    </row>
    <row r="494" spans="2:13" ht="30" customHeight="1" x14ac:dyDescent="0.3">
      <c r="B494" s="39"/>
      <c r="C494" s="43"/>
      <c r="D494" s="43"/>
      <c r="E494" s="45"/>
      <c r="F494" s="45"/>
      <c r="G494" s="47"/>
      <c r="M494" s="51"/>
    </row>
    <row r="495" spans="2:13" ht="30" customHeight="1" x14ac:dyDescent="0.3">
      <c r="B495" s="39"/>
      <c r="C495" s="43"/>
      <c r="D495" s="43"/>
      <c r="E495" s="45"/>
      <c r="F495" s="45"/>
      <c r="G495" s="44"/>
      <c r="M495" s="51"/>
    </row>
    <row r="496" spans="2:13" ht="30" customHeight="1" x14ac:dyDescent="0.3">
      <c r="B496" s="39"/>
      <c r="C496" s="43"/>
      <c r="D496" s="43"/>
      <c r="E496" s="45"/>
      <c r="F496" s="45"/>
      <c r="G496" s="44"/>
      <c r="M496" s="51"/>
    </row>
    <row r="497" spans="2:13" ht="30" customHeight="1" x14ac:dyDescent="0.3">
      <c r="B497" s="39"/>
      <c r="C497" s="43"/>
      <c r="D497" s="43"/>
      <c r="E497" s="45"/>
      <c r="F497" s="45"/>
      <c r="G497" s="44"/>
      <c r="M497" s="51"/>
    </row>
    <row r="498" spans="2:13" ht="30" customHeight="1" x14ac:dyDescent="0.3">
      <c r="B498" s="39"/>
      <c r="C498" s="43"/>
      <c r="D498" s="43"/>
      <c r="E498" s="45"/>
      <c r="F498" s="45"/>
      <c r="G498" s="47"/>
      <c r="M498" s="51"/>
    </row>
    <row r="499" spans="2:13" ht="30" customHeight="1" x14ac:dyDescent="0.3">
      <c r="B499" s="39"/>
      <c r="C499" s="43"/>
      <c r="D499" s="43"/>
      <c r="E499" s="45"/>
      <c r="F499" s="45"/>
      <c r="G499" s="47"/>
      <c r="M499" s="51"/>
    </row>
    <row r="500" spans="2:13" ht="30" customHeight="1" x14ac:dyDescent="0.3">
      <c r="B500" s="39"/>
    </row>
    <row r="501" spans="2:13" ht="30" customHeight="1" x14ac:dyDescent="0.3">
      <c r="B501" s="39"/>
    </row>
    <row r="502" spans="2:13" ht="30" customHeight="1" x14ac:dyDescent="0.3">
      <c r="B502" s="39"/>
    </row>
    <row r="503" spans="2:13" ht="30" customHeight="1" x14ac:dyDescent="0.3">
      <c r="B503" s="39"/>
      <c r="C503" s="43"/>
      <c r="D503" s="43"/>
      <c r="E503" s="43"/>
      <c r="F503" s="43"/>
      <c r="G503" s="44"/>
      <c r="M503" s="51"/>
    </row>
    <row r="504" spans="2:13" ht="30" customHeight="1" x14ac:dyDescent="0.3">
      <c r="B504" s="39"/>
      <c r="C504" s="43"/>
      <c r="D504" s="43"/>
      <c r="E504" s="43"/>
      <c r="F504" s="43"/>
      <c r="G504" s="44"/>
      <c r="M504" s="51"/>
    </row>
    <row r="505" spans="2:13" ht="30" customHeight="1" x14ac:dyDescent="0.3">
      <c r="B505" s="39"/>
      <c r="C505" s="43"/>
      <c r="D505" s="43"/>
      <c r="E505" s="43"/>
      <c r="F505" s="45"/>
      <c r="G505" s="47"/>
      <c r="M505" s="51"/>
    </row>
    <row r="506" spans="2:13" ht="30" customHeight="1" x14ac:dyDescent="0.3">
      <c r="B506" s="39"/>
      <c r="C506" s="43"/>
      <c r="D506" s="43"/>
      <c r="E506" s="43"/>
      <c r="F506" s="45"/>
      <c r="G506" s="44"/>
      <c r="M506" s="51"/>
    </row>
    <row r="507" spans="2:13" ht="30" customHeight="1" x14ac:dyDescent="0.3">
      <c r="B507" s="39"/>
      <c r="C507" s="43"/>
      <c r="D507" s="43"/>
      <c r="E507" s="43"/>
      <c r="F507" s="43"/>
      <c r="G507" s="47"/>
      <c r="M507" s="51"/>
    </row>
    <row r="508" spans="2:13" ht="30" customHeight="1" x14ac:dyDescent="0.3">
      <c r="B508" s="39"/>
      <c r="C508" s="43"/>
      <c r="D508" s="43"/>
      <c r="E508" s="43"/>
      <c r="F508" s="45"/>
      <c r="G508" s="44"/>
      <c r="M508" s="51"/>
    </row>
    <row r="509" spans="2:13" ht="30" customHeight="1" x14ac:dyDescent="0.3">
      <c r="B509" s="39"/>
      <c r="C509" s="43"/>
      <c r="D509" s="43"/>
      <c r="E509" s="43"/>
      <c r="F509" s="43"/>
      <c r="G509" s="44"/>
      <c r="M509" s="51"/>
    </row>
    <row r="510" spans="2:13" ht="30" customHeight="1" x14ac:dyDescent="0.3">
      <c r="B510" s="39"/>
      <c r="C510" s="43"/>
      <c r="D510" s="43"/>
      <c r="E510" s="43"/>
      <c r="F510" s="43"/>
      <c r="G510" s="47"/>
      <c r="M510" s="51"/>
    </row>
    <row r="511" spans="2:13" ht="30" customHeight="1" x14ac:dyDescent="0.3">
      <c r="B511" s="39"/>
      <c r="C511" s="43"/>
      <c r="D511" s="43"/>
      <c r="E511" s="43"/>
      <c r="F511" s="43"/>
      <c r="G511" s="47"/>
      <c r="M511" s="51"/>
    </row>
    <row r="512" spans="2:13" ht="30" customHeight="1" x14ac:dyDescent="0.3">
      <c r="B512" s="39"/>
      <c r="C512" s="43"/>
      <c r="D512" s="43"/>
      <c r="E512" s="43"/>
      <c r="F512" s="45"/>
      <c r="G512" s="47"/>
      <c r="M512" s="51"/>
    </row>
    <row r="513" spans="2:18" ht="30" customHeight="1" x14ac:dyDescent="0.3">
      <c r="B513" s="39"/>
      <c r="C513" s="43"/>
      <c r="D513" s="43"/>
      <c r="E513" s="43"/>
      <c r="F513" s="43"/>
      <c r="G513" s="44"/>
      <c r="M513" s="51"/>
    </row>
    <row r="514" spans="2:18" ht="30" customHeight="1" x14ac:dyDescent="0.3">
      <c r="B514" s="39"/>
      <c r="C514" s="43"/>
      <c r="D514" s="43"/>
      <c r="E514" s="43"/>
      <c r="F514" s="43"/>
      <c r="G514" s="47"/>
      <c r="M514" s="51"/>
    </row>
    <row r="515" spans="2:18" ht="30" customHeight="1" x14ac:dyDescent="0.3">
      <c r="B515" s="39"/>
      <c r="C515" s="43"/>
      <c r="D515" s="43"/>
      <c r="E515" s="43"/>
      <c r="F515" s="43"/>
      <c r="G515" s="47"/>
      <c r="M515" s="51"/>
    </row>
    <row r="516" spans="2:18" ht="30" customHeight="1" x14ac:dyDescent="0.3">
      <c r="B516" s="39"/>
      <c r="C516" s="43"/>
      <c r="D516" s="43"/>
      <c r="E516" s="43"/>
      <c r="F516" s="43"/>
      <c r="G516" s="47"/>
      <c r="M516" s="51"/>
    </row>
    <row r="517" spans="2:18" ht="30" customHeight="1" x14ac:dyDescent="0.3">
      <c r="B517" s="39"/>
      <c r="C517" s="43"/>
      <c r="D517" s="43"/>
      <c r="E517" s="43"/>
      <c r="F517" s="43"/>
      <c r="G517" s="44"/>
      <c r="M517" s="51"/>
    </row>
    <row r="518" spans="2:18" ht="30" customHeight="1" x14ac:dyDescent="0.3">
      <c r="B518" s="39"/>
      <c r="C518" s="43"/>
      <c r="D518" s="43"/>
      <c r="E518" s="43"/>
      <c r="F518" s="45"/>
      <c r="G518" s="44"/>
      <c r="M518" s="51"/>
    </row>
    <row r="519" spans="2:18" ht="30" customHeight="1" x14ac:dyDescent="0.3">
      <c r="B519" s="39"/>
      <c r="C519" s="43"/>
      <c r="D519" s="43"/>
      <c r="E519" s="43"/>
      <c r="F519" s="45"/>
      <c r="G519" s="44"/>
      <c r="M519" s="51"/>
    </row>
    <row r="520" spans="2:18" ht="30" customHeight="1" x14ac:dyDescent="0.3">
      <c r="B520" s="39"/>
      <c r="C520" s="43"/>
      <c r="D520" s="43"/>
      <c r="E520" s="43"/>
      <c r="F520" s="43"/>
      <c r="G520" s="44"/>
      <c r="M520" s="51"/>
    </row>
    <row r="521" spans="2:18" ht="30" customHeight="1" x14ac:dyDescent="0.3">
      <c r="B521" s="39"/>
      <c r="C521" s="43"/>
      <c r="D521" s="43"/>
      <c r="E521" s="43"/>
      <c r="F521" s="43"/>
      <c r="G521" s="47"/>
      <c r="M521" s="51"/>
      <c r="N521" s="39"/>
      <c r="Q521" s="39"/>
    </row>
    <row r="522" spans="2:18" ht="30" customHeight="1" x14ac:dyDescent="0.3">
      <c r="B522" s="39"/>
      <c r="C522" s="43"/>
      <c r="D522" s="43"/>
      <c r="E522" s="43"/>
      <c r="F522" s="43"/>
      <c r="G522" s="44"/>
      <c r="M522" s="51"/>
      <c r="Q522" s="39"/>
      <c r="R522" s="39"/>
    </row>
    <row r="523" spans="2:18" ht="30" customHeight="1" x14ac:dyDescent="0.3">
      <c r="B523" s="39"/>
      <c r="C523" s="43"/>
      <c r="D523" s="43"/>
      <c r="E523" s="43"/>
      <c r="F523" s="43"/>
      <c r="G523" s="47"/>
      <c r="M523" s="51"/>
    </row>
    <row r="524" spans="2:18" ht="30" customHeight="1" x14ac:dyDescent="0.3">
      <c r="B524" s="39"/>
      <c r="C524" s="43"/>
      <c r="D524" s="43"/>
      <c r="E524" s="43"/>
      <c r="F524" s="43"/>
      <c r="G524" s="47"/>
      <c r="M524" s="51"/>
      <c r="N524" s="39"/>
      <c r="Q524" s="39"/>
      <c r="R524" s="39"/>
    </row>
    <row r="525" spans="2:18" ht="30" customHeight="1" x14ac:dyDescent="0.3">
      <c r="B525" s="39"/>
    </row>
    <row r="526" spans="2:18" ht="30" customHeight="1" x14ac:dyDescent="0.3">
      <c r="B526" s="39"/>
    </row>
    <row r="527" spans="2:18" ht="30" customHeight="1" x14ac:dyDescent="0.3">
      <c r="B527" s="39"/>
    </row>
    <row r="528" spans="2:18" ht="30" customHeight="1" x14ac:dyDescent="0.3">
      <c r="B528" s="39"/>
    </row>
    <row r="529" spans="2:13" ht="30" customHeight="1" x14ac:dyDescent="0.3">
      <c r="B529" s="39"/>
    </row>
    <row r="530" spans="2:13" ht="30" customHeight="1" x14ac:dyDescent="0.3">
      <c r="B530" s="39"/>
    </row>
    <row r="531" spans="2:13" ht="30" customHeight="1" x14ac:dyDescent="0.3">
      <c r="B531" s="39"/>
      <c r="C531" s="49"/>
      <c r="D531" s="43"/>
      <c r="E531" s="43"/>
      <c r="F531" s="45"/>
      <c r="M531" s="51"/>
    </row>
    <row r="532" spans="2:13" ht="30" customHeight="1" x14ac:dyDescent="0.3">
      <c r="B532" s="39"/>
      <c r="C532" s="49"/>
      <c r="D532" s="43"/>
      <c r="E532" s="43"/>
      <c r="F532" s="45"/>
      <c r="G532" s="47"/>
      <c r="M532" s="51"/>
    </row>
    <row r="533" spans="2:13" ht="30" customHeight="1" x14ac:dyDescent="0.3">
      <c r="B533" s="39"/>
      <c r="C533" s="49"/>
      <c r="D533" s="43"/>
      <c r="E533" s="43"/>
      <c r="F533" s="45"/>
      <c r="G533" s="47"/>
      <c r="M533" s="51"/>
    </row>
    <row r="534" spans="2:13" ht="30" customHeight="1" x14ac:dyDescent="0.3">
      <c r="B534" s="39"/>
      <c r="C534" s="43"/>
      <c r="D534" s="43"/>
      <c r="E534" s="45"/>
      <c r="F534" s="45"/>
      <c r="G534" s="47"/>
      <c r="M534" s="51"/>
    </row>
    <row r="535" spans="2:13" ht="30" customHeight="1" x14ac:dyDescent="0.3">
      <c r="B535" s="39"/>
      <c r="C535" s="49"/>
      <c r="D535" s="43"/>
      <c r="E535" s="43"/>
      <c r="F535" s="45"/>
      <c r="G535" s="47"/>
      <c r="M535" s="51"/>
    </row>
    <row r="536" spans="2:13" ht="30" customHeight="1" x14ac:dyDescent="0.3">
      <c r="B536" s="39"/>
      <c r="C536" s="43"/>
      <c r="D536" s="43"/>
      <c r="E536" s="45"/>
      <c r="F536" s="45"/>
      <c r="G536" s="47"/>
      <c r="M536" s="51"/>
    </row>
    <row r="537" spans="2:13" ht="30" customHeight="1" x14ac:dyDescent="0.3">
      <c r="B537" s="39"/>
      <c r="C537" s="43"/>
      <c r="D537" s="43"/>
      <c r="E537" s="45"/>
      <c r="F537" s="45"/>
      <c r="G537" s="47"/>
      <c r="M537" s="51"/>
    </row>
    <row r="538" spans="2:13" ht="30" customHeight="1" x14ac:dyDescent="0.3">
      <c r="B538" s="39"/>
      <c r="C538" s="49"/>
      <c r="D538" s="43"/>
      <c r="E538" s="43"/>
      <c r="F538" s="45"/>
      <c r="G538" s="47"/>
      <c r="M538" s="51"/>
    </row>
    <row r="539" spans="2:13" ht="30" customHeight="1" x14ac:dyDescent="0.3">
      <c r="B539" s="39"/>
      <c r="C539" s="49"/>
      <c r="D539" s="43"/>
      <c r="E539" s="43"/>
      <c r="F539" s="45"/>
      <c r="G539" s="47"/>
      <c r="M539" s="51"/>
    </row>
    <row r="540" spans="2:13" ht="30" customHeight="1" x14ac:dyDescent="0.3">
      <c r="B540" s="39"/>
      <c r="C540" s="43"/>
      <c r="D540" s="43"/>
      <c r="E540" s="45"/>
      <c r="F540" s="45"/>
      <c r="G540" s="47"/>
      <c r="M540" s="51"/>
    </row>
    <row r="541" spans="2:13" ht="30" customHeight="1" x14ac:dyDescent="0.3">
      <c r="B541" s="39"/>
      <c r="C541" s="49"/>
      <c r="D541" s="43"/>
      <c r="E541" s="43"/>
      <c r="F541" s="45"/>
      <c r="G541" s="47"/>
      <c r="M541" s="51"/>
    </row>
    <row r="542" spans="2:13" ht="30" customHeight="1" x14ac:dyDescent="0.3">
      <c r="B542" s="39"/>
      <c r="C542" s="49"/>
      <c r="D542" s="43"/>
      <c r="E542" s="43"/>
      <c r="F542" s="45"/>
      <c r="M542" s="51"/>
    </row>
    <row r="543" spans="2:13" ht="30" customHeight="1" x14ac:dyDescent="0.3">
      <c r="B543" s="39"/>
      <c r="C543" s="49"/>
      <c r="D543" s="43"/>
      <c r="E543" s="43"/>
      <c r="F543" s="45"/>
      <c r="G543" s="47"/>
      <c r="M543" s="51"/>
    </row>
    <row r="544" spans="2:13" ht="30" customHeight="1" x14ac:dyDescent="0.3">
      <c r="B544" s="39"/>
      <c r="C544" s="43"/>
      <c r="D544" s="43"/>
      <c r="E544" s="45"/>
      <c r="F544" s="45"/>
      <c r="G544" s="47"/>
      <c r="M544" s="51"/>
    </row>
    <row r="545" spans="2:13" ht="30" customHeight="1" x14ac:dyDescent="0.3">
      <c r="B545" s="39"/>
      <c r="C545" s="43"/>
      <c r="D545" s="43"/>
      <c r="E545" s="45"/>
      <c r="F545" s="45"/>
      <c r="G545" s="47"/>
      <c r="M545" s="51"/>
    </row>
    <row r="546" spans="2:13" ht="30" customHeight="1" x14ac:dyDescent="0.3">
      <c r="B546" s="39"/>
      <c r="C546" s="49"/>
      <c r="D546" s="43"/>
      <c r="E546" s="43"/>
      <c r="F546" s="45"/>
      <c r="G546" s="47"/>
      <c r="M546" s="51"/>
    </row>
    <row r="547" spans="2:13" ht="30" customHeight="1" x14ac:dyDescent="0.3">
      <c r="B547" s="39"/>
    </row>
    <row r="548" spans="2:13" ht="30" customHeight="1" x14ac:dyDescent="0.3">
      <c r="B548" s="39"/>
    </row>
    <row r="549" spans="2:13" ht="30" customHeight="1" x14ac:dyDescent="0.3">
      <c r="B549" s="39"/>
    </row>
    <row r="550" spans="2:13" ht="30" customHeight="1" x14ac:dyDescent="0.3">
      <c r="B550" s="39"/>
    </row>
    <row r="551" spans="2:13" ht="30" customHeight="1" x14ac:dyDescent="0.3">
      <c r="B551" s="39"/>
      <c r="C551" s="43"/>
      <c r="D551" s="43"/>
      <c r="E551" s="43"/>
      <c r="F551" s="45"/>
      <c r="G551" s="44"/>
      <c r="M551" s="51"/>
    </row>
    <row r="552" spans="2:13" ht="30" customHeight="1" x14ac:dyDescent="0.3">
      <c r="B552" s="39"/>
      <c r="C552" s="43"/>
      <c r="D552" s="43"/>
      <c r="E552" s="43"/>
      <c r="F552" s="45"/>
      <c r="G552" s="44"/>
      <c r="M552" s="51"/>
    </row>
    <row r="553" spans="2:13" ht="30" customHeight="1" x14ac:dyDescent="0.3">
      <c r="B553" s="39"/>
      <c r="C553" s="43"/>
      <c r="D553" s="45"/>
      <c r="E553" s="45"/>
      <c r="F553" s="45"/>
      <c r="G553" s="44"/>
      <c r="M553" s="51"/>
    </row>
    <row r="554" spans="2:13" ht="30" customHeight="1" x14ac:dyDescent="0.3">
      <c r="B554" s="39"/>
      <c r="C554" s="49"/>
      <c r="D554" s="43"/>
      <c r="E554" s="43"/>
      <c r="F554" s="43"/>
      <c r="G554" s="47"/>
      <c r="M554" s="51"/>
    </row>
    <row r="555" spans="2:13" ht="30" customHeight="1" x14ac:dyDescent="0.3">
      <c r="B555" s="39"/>
      <c r="C555" s="43"/>
      <c r="D555" s="43"/>
      <c r="E555" s="43"/>
      <c r="F555" s="45"/>
      <c r="G555" s="47"/>
      <c r="M555" s="51"/>
    </row>
    <row r="556" spans="2:13" ht="30" customHeight="1" x14ac:dyDescent="0.3">
      <c r="B556" s="39"/>
      <c r="C556" s="43"/>
      <c r="D556" s="43"/>
      <c r="E556" s="43"/>
      <c r="F556" s="45"/>
      <c r="G556" s="47"/>
      <c r="M556" s="51"/>
    </row>
    <row r="557" spans="2:13" ht="30" customHeight="1" x14ac:dyDescent="0.3">
      <c r="B557" s="39"/>
      <c r="C557" s="43"/>
      <c r="D557" s="43"/>
      <c r="E557" s="45"/>
      <c r="F557" s="45"/>
      <c r="G557" s="44"/>
      <c r="M557" s="51"/>
    </row>
    <row r="558" spans="2:13" ht="30" customHeight="1" x14ac:dyDescent="0.3">
      <c r="B558" s="39"/>
      <c r="C558" s="43"/>
      <c r="D558" s="43"/>
      <c r="E558" s="45"/>
      <c r="F558" s="45"/>
      <c r="G558" s="47"/>
      <c r="M558" s="51"/>
    </row>
    <row r="559" spans="2:13" ht="30" customHeight="1" x14ac:dyDescent="0.3">
      <c r="B559" s="39"/>
      <c r="C559" s="43"/>
      <c r="D559" s="43"/>
      <c r="E559" s="43"/>
      <c r="F559" s="45"/>
      <c r="G559" s="44"/>
      <c r="M559" s="51"/>
    </row>
    <row r="560" spans="2:13" ht="30" customHeight="1" x14ac:dyDescent="0.3">
      <c r="B560" s="39"/>
      <c r="C560" s="43"/>
      <c r="D560" s="43"/>
      <c r="E560" s="43"/>
      <c r="F560" s="45"/>
      <c r="G560" s="44"/>
      <c r="M560" s="51"/>
    </row>
    <row r="561" spans="2:13" ht="30" customHeight="1" x14ac:dyDescent="0.3">
      <c r="B561" s="39"/>
      <c r="C561" s="43"/>
      <c r="D561" s="43"/>
      <c r="E561" s="43"/>
      <c r="F561" s="45"/>
      <c r="M561" s="51"/>
    </row>
    <row r="562" spans="2:13" ht="30" customHeight="1" x14ac:dyDescent="0.3">
      <c r="B562" s="39"/>
      <c r="C562" s="43"/>
      <c r="D562" s="43"/>
      <c r="E562" s="43"/>
      <c r="F562" s="45"/>
      <c r="G562" s="47"/>
      <c r="M562" s="51"/>
    </row>
    <row r="563" spans="2:13" ht="30" customHeight="1" x14ac:dyDescent="0.3">
      <c r="B563" s="39"/>
      <c r="C563" s="49"/>
      <c r="D563" s="43"/>
      <c r="E563" s="43"/>
      <c r="F563" s="43"/>
      <c r="G563" s="44"/>
      <c r="M563" s="51"/>
    </row>
    <row r="564" spans="2:13" ht="30" customHeight="1" x14ac:dyDescent="0.3">
      <c r="B564" s="39"/>
      <c r="C564" s="49"/>
      <c r="D564" s="43"/>
      <c r="E564" s="43"/>
      <c r="F564" s="43"/>
      <c r="G564" s="47"/>
      <c r="M564" s="51"/>
    </row>
    <row r="565" spans="2:13" ht="30" customHeight="1" x14ac:dyDescent="0.3">
      <c r="B565" s="39"/>
      <c r="C565" s="43"/>
      <c r="D565" s="43"/>
      <c r="E565" s="43"/>
      <c r="F565" s="45"/>
      <c r="G565" s="47"/>
      <c r="M565" s="51"/>
    </row>
    <row r="566" spans="2:13" ht="30" customHeight="1" x14ac:dyDescent="0.3">
      <c r="B566" s="39"/>
      <c r="C566" s="43"/>
      <c r="D566" s="43"/>
      <c r="E566" s="43"/>
      <c r="F566" s="45"/>
      <c r="M566" s="51"/>
    </row>
    <row r="567" spans="2:13" ht="30" customHeight="1" x14ac:dyDescent="0.3">
      <c r="B567" s="39"/>
      <c r="C567" s="43"/>
      <c r="D567" s="43"/>
      <c r="E567" s="43"/>
      <c r="F567" s="45"/>
      <c r="G567" s="47"/>
      <c r="M567" s="51"/>
    </row>
    <row r="568" spans="2:13" ht="30" customHeight="1" x14ac:dyDescent="0.3">
      <c r="B568" s="39"/>
      <c r="C568" s="43"/>
      <c r="D568" s="43"/>
      <c r="E568" s="43"/>
      <c r="F568" s="45"/>
      <c r="G568" s="44"/>
      <c r="M568" s="51"/>
    </row>
    <row r="569" spans="2:13" ht="30" customHeight="1" x14ac:dyDescent="0.3">
      <c r="B569" s="39"/>
      <c r="C569" s="49"/>
      <c r="D569" s="43"/>
      <c r="E569" s="43"/>
      <c r="F569" s="43"/>
      <c r="G569" s="44"/>
      <c r="M569" s="51"/>
    </row>
    <row r="570" spans="2:13" ht="30" customHeight="1" x14ac:dyDescent="0.3">
      <c r="B570" s="39"/>
      <c r="C570" s="43"/>
      <c r="D570" s="43"/>
      <c r="E570" s="43"/>
      <c r="F570" s="45"/>
      <c r="G570" s="47"/>
      <c r="M570" s="51"/>
    </row>
    <row r="571" spans="2:13" ht="30" customHeight="1" x14ac:dyDescent="0.3">
      <c r="B571" s="39"/>
    </row>
    <row r="572" spans="2:13" ht="30" customHeight="1" x14ac:dyDescent="0.3">
      <c r="B572" s="39"/>
    </row>
    <row r="573" spans="2:13" ht="30" customHeight="1" x14ac:dyDescent="0.3">
      <c r="B573" s="39"/>
      <c r="C573" s="46"/>
      <c r="E573" s="46"/>
      <c r="F573" s="46"/>
      <c r="H573" s="46"/>
      <c r="I573" s="46"/>
      <c r="K573" s="46"/>
    </row>
    <row r="574" spans="2:13" ht="30" customHeight="1" x14ac:dyDescent="0.3">
      <c r="B574" s="39"/>
      <c r="C574" s="43"/>
      <c r="D574" s="43"/>
      <c r="E574" s="45"/>
      <c r="F574" s="45"/>
      <c r="G574" s="44"/>
      <c r="M574" s="51"/>
    </row>
    <row r="575" spans="2:13" ht="30" customHeight="1" x14ac:dyDescent="0.3">
      <c r="B575" s="39"/>
      <c r="C575" s="43"/>
      <c r="D575" s="45"/>
      <c r="E575" s="45"/>
      <c r="F575" s="45"/>
      <c r="G575" s="44"/>
      <c r="M575" s="51"/>
    </row>
    <row r="576" spans="2:13" ht="30" customHeight="1" x14ac:dyDescent="0.3">
      <c r="B576" s="39"/>
      <c r="C576" s="43"/>
      <c r="D576" s="45"/>
      <c r="E576" s="45"/>
      <c r="F576" s="45"/>
      <c r="G576" s="47"/>
      <c r="M576" s="51"/>
    </row>
    <row r="577" spans="2:13" ht="30" customHeight="1" x14ac:dyDescent="0.3">
      <c r="B577" s="39"/>
      <c r="C577" s="43"/>
      <c r="D577" s="45"/>
      <c r="E577" s="45"/>
      <c r="F577" s="45"/>
      <c r="G577" s="44"/>
      <c r="M577" s="51"/>
    </row>
    <row r="578" spans="2:13" ht="30" customHeight="1" x14ac:dyDescent="0.3">
      <c r="B578" s="39"/>
      <c r="C578" s="43"/>
      <c r="D578" s="45"/>
      <c r="E578" s="45"/>
      <c r="F578" s="45"/>
      <c r="G578" s="44"/>
      <c r="M578" s="51"/>
    </row>
    <row r="579" spans="2:13" ht="30" customHeight="1" x14ac:dyDescent="0.3">
      <c r="B579" s="39"/>
      <c r="C579" s="43"/>
      <c r="D579" s="45"/>
      <c r="E579" s="45"/>
      <c r="F579" s="45"/>
      <c r="G579" s="44"/>
      <c r="M579" s="51"/>
    </row>
    <row r="580" spans="2:13" ht="30" customHeight="1" x14ac:dyDescent="0.3">
      <c r="B580" s="39"/>
      <c r="C580" s="43"/>
      <c r="D580" s="45"/>
      <c r="E580" s="45"/>
      <c r="F580" s="45"/>
      <c r="G580" s="44"/>
      <c r="M580" s="51"/>
    </row>
    <row r="581" spans="2:13" ht="30" customHeight="1" x14ac:dyDescent="0.3">
      <c r="B581" s="39"/>
      <c r="C581" s="43"/>
      <c r="D581" s="43"/>
      <c r="E581" s="45"/>
      <c r="F581" s="45"/>
      <c r="G581" s="47"/>
      <c r="M581" s="51"/>
    </row>
    <row r="582" spans="2:13" ht="30" customHeight="1" x14ac:dyDescent="0.3">
      <c r="B582" s="39"/>
      <c r="C582" s="43"/>
      <c r="D582" s="43"/>
      <c r="E582" s="45"/>
      <c r="F582" s="45"/>
      <c r="G582" s="47"/>
      <c r="M582" s="51"/>
    </row>
    <row r="583" spans="2:13" ht="30" customHeight="1" x14ac:dyDescent="0.3">
      <c r="B583" s="39"/>
      <c r="C583" s="43"/>
      <c r="D583" s="43"/>
      <c r="E583" s="45"/>
      <c r="F583" s="45"/>
      <c r="G583" s="47"/>
      <c r="M583" s="51"/>
    </row>
    <row r="584" spans="2:13" ht="30" customHeight="1" x14ac:dyDescent="0.3">
      <c r="B584" s="39"/>
      <c r="C584" s="43"/>
      <c r="D584" s="43"/>
      <c r="E584" s="45"/>
      <c r="F584" s="45"/>
      <c r="G584" s="47"/>
      <c r="M584" s="51"/>
    </row>
    <row r="585" spans="2:13" ht="30" customHeight="1" x14ac:dyDescent="0.3">
      <c r="B585" s="39"/>
      <c r="C585" s="43"/>
      <c r="D585" s="43"/>
      <c r="E585" s="45"/>
      <c r="F585" s="45"/>
      <c r="G585" s="47"/>
      <c r="M585" s="51"/>
    </row>
    <row r="586" spans="2:13" ht="30" customHeight="1" x14ac:dyDescent="0.3">
      <c r="B586" s="39"/>
    </row>
    <row r="587" spans="2:13" ht="30" customHeight="1" x14ac:dyDescent="0.3">
      <c r="B587" s="39"/>
    </row>
    <row r="588" spans="2:13" ht="30" customHeight="1" x14ac:dyDescent="0.3">
      <c r="B588" s="39"/>
    </row>
    <row r="589" spans="2:13" ht="30" customHeight="1" x14ac:dyDescent="0.3">
      <c r="B589" s="39"/>
      <c r="C589" s="43"/>
      <c r="D589" s="43"/>
      <c r="E589" s="43"/>
      <c r="F589" s="45"/>
      <c r="G589" s="44"/>
      <c r="M589" s="51"/>
    </row>
    <row r="590" spans="2:13" ht="30" customHeight="1" x14ac:dyDescent="0.3">
      <c r="B590" s="39"/>
      <c r="C590" s="43"/>
      <c r="D590" s="43"/>
      <c r="E590" s="43"/>
      <c r="F590" s="45"/>
      <c r="G590" s="47"/>
      <c r="M590" s="51"/>
    </row>
    <row r="591" spans="2:13" ht="30" customHeight="1" x14ac:dyDescent="0.3">
      <c r="B591" s="39"/>
      <c r="C591" s="43"/>
      <c r="D591" s="43"/>
      <c r="E591" s="43"/>
      <c r="F591" s="45"/>
      <c r="G591" s="47"/>
      <c r="M591" s="51"/>
    </row>
    <row r="592" spans="2:13" ht="30" customHeight="1" x14ac:dyDescent="0.3">
      <c r="B592" s="39"/>
      <c r="C592" s="43"/>
      <c r="D592" s="43"/>
      <c r="E592" s="43"/>
      <c r="F592" s="45"/>
      <c r="G592" s="47"/>
      <c r="M592" s="51"/>
    </row>
    <row r="593" spans="2:13" ht="30" customHeight="1" x14ac:dyDescent="0.3">
      <c r="B593" s="39"/>
      <c r="C593" s="43"/>
      <c r="D593" s="43"/>
      <c r="E593" s="43"/>
      <c r="F593" s="45"/>
      <c r="G593" s="44"/>
      <c r="M593" s="51"/>
    </row>
    <row r="594" spans="2:13" ht="30" customHeight="1" x14ac:dyDescent="0.3">
      <c r="B594" s="39"/>
      <c r="C594" s="43"/>
      <c r="D594" s="43"/>
      <c r="E594" s="43"/>
      <c r="F594" s="45"/>
      <c r="G594" s="47"/>
      <c r="M594" s="51"/>
    </row>
    <row r="595" spans="2:13" ht="30" customHeight="1" x14ac:dyDescent="0.3">
      <c r="B595" s="39"/>
      <c r="C595" s="43"/>
      <c r="D595" s="43"/>
      <c r="E595" s="43"/>
      <c r="F595" s="45"/>
      <c r="G595" s="47"/>
      <c r="M595" s="51"/>
    </row>
    <row r="596" spans="2:13" ht="30" customHeight="1" x14ac:dyDescent="0.3">
      <c r="B596" s="39"/>
      <c r="C596" s="43"/>
      <c r="D596" s="43"/>
      <c r="E596" s="43"/>
      <c r="F596" s="45"/>
      <c r="G596" s="44"/>
      <c r="M596" s="51"/>
    </row>
    <row r="597" spans="2:13" ht="30" customHeight="1" x14ac:dyDescent="0.3">
      <c r="B597" s="39"/>
      <c r="C597" s="43"/>
      <c r="D597" s="43"/>
      <c r="E597" s="43"/>
      <c r="F597" s="45"/>
      <c r="G597" s="44"/>
      <c r="M597" s="51"/>
    </row>
    <row r="598" spans="2:13" ht="30" customHeight="1" x14ac:dyDescent="0.3">
      <c r="B598" s="39"/>
      <c r="C598" s="43"/>
      <c r="D598" s="43"/>
      <c r="E598" s="43"/>
      <c r="F598" s="45"/>
      <c r="G598" s="47"/>
      <c r="M598" s="51"/>
    </row>
    <row r="599" spans="2:13" ht="30" customHeight="1" x14ac:dyDescent="0.3">
      <c r="B599" s="39"/>
      <c r="C599" s="43"/>
      <c r="D599" s="43"/>
      <c r="E599" s="43"/>
      <c r="F599" s="45"/>
      <c r="G599" s="47"/>
      <c r="M599" s="51"/>
    </row>
    <row r="600" spans="2:13" ht="30" customHeight="1" x14ac:dyDescent="0.3">
      <c r="B600" s="39"/>
      <c r="C600" s="43"/>
      <c r="D600" s="43"/>
      <c r="E600" s="43"/>
      <c r="F600" s="45"/>
      <c r="G600" s="44"/>
      <c r="M600" s="51"/>
    </row>
    <row r="601" spans="2:13" ht="30" customHeight="1" x14ac:dyDescent="0.3">
      <c r="B601" s="39"/>
      <c r="C601" s="43"/>
      <c r="D601" s="43"/>
      <c r="E601" s="43"/>
      <c r="F601" s="45"/>
      <c r="G601" s="47"/>
      <c r="M601" s="51"/>
    </row>
    <row r="602" spans="2:13" ht="30" customHeight="1" x14ac:dyDescent="0.3">
      <c r="B602" s="39"/>
      <c r="C602" s="43"/>
      <c r="D602" s="43"/>
      <c r="E602" s="43"/>
      <c r="F602" s="45"/>
      <c r="G602" s="44"/>
      <c r="M602" s="51"/>
    </row>
    <row r="603" spans="2:13" ht="30" customHeight="1" x14ac:dyDescent="0.3">
      <c r="B603" s="39"/>
      <c r="C603" s="43"/>
      <c r="D603" s="43"/>
      <c r="E603" s="43"/>
      <c r="F603" s="45"/>
      <c r="G603" s="44"/>
      <c r="M603" s="51"/>
    </row>
    <row r="604" spans="2:13" ht="30" customHeight="1" x14ac:dyDescent="0.3">
      <c r="B604" s="39"/>
      <c r="C604" s="43"/>
      <c r="D604" s="43"/>
      <c r="E604" s="43"/>
      <c r="F604" s="45"/>
      <c r="G604" s="44"/>
      <c r="M604" s="51"/>
    </row>
    <row r="605" spans="2:13" ht="30" customHeight="1" x14ac:dyDescent="0.3">
      <c r="B605" s="39"/>
      <c r="C605" s="43"/>
      <c r="D605" s="43"/>
      <c r="E605" s="43"/>
      <c r="F605" s="45"/>
      <c r="G605" s="47"/>
      <c r="M605" s="51"/>
    </row>
    <row r="606" spans="2:13" ht="30" customHeight="1" x14ac:dyDescent="0.3">
      <c r="B606" s="39"/>
      <c r="C606" s="43"/>
      <c r="D606" s="43"/>
      <c r="E606" s="43"/>
      <c r="F606" s="45"/>
      <c r="G606" s="44"/>
      <c r="M606" s="51"/>
    </row>
    <row r="607" spans="2:13" ht="30" customHeight="1" x14ac:dyDescent="0.3">
      <c r="B607" s="39"/>
      <c r="E607" s="43"/>
      <c r="F607" s="43"/>
      <c r="G607" s="53"/>
      <c r="H607" s="43"/>
    </row>
    <row r="608" spans="2:13" ht="30" customHeight="1" x14ac:dyDescent="0.3">
      <c r="B608" s="39"/>
      <c r="E608" s="43"/>
      <c r="F608" s="43"/>
      <c r="G608" s="53"/>
      <c r="H608" s="43"/>
    </row>
    <row r="609" spans="2:13" ht="30" customHeight="1" x14ac:dyDescent="0.3">
      <c r="B609" s="39"/>
      <c r="E609" s="43"/>
      <c r="F609" s="43"/>
      <c r="G609" s="53"/>
      <c r="H609" s="43"/>
    </row>
    <row r="610" spans="2:13" ht="30" customHeight="1" x14ac:dyDescent="0.3">
      <c r="B610" s="39"/>
      <c r="D610" s="43"/>
      <c r="G610" s="53"/>
      <c r="M610" s="46"/>
    </row>
    <row r="611" spans="2:13" ht="30" customHeight="1" x14ac:dyDescent="0.3">
      <c r="B611" s="39"/>
      <c r="C611" s="43"/>
      <c r="D611" s="43"/>
      <c r="E611" s="43"/>
      <c r="F611" s="45"/>
      <c r="G611" s="44"/>
      <c r="M611" s="51"/>
    </row>
    <row r="612" spans="2:13" ht="30" customHeight="1" x14ac:dyDescent="0.3">
      <c r="B612" s="39"/>
      <c r="C612" s="43"/>
      <c r="D612" s="43"/>
      <c r="E612" s="43"/>
      <c r="F612" s="45"/>
      <c r="G612" s="47"/>
      <c r="M612" s="51"/>
    </row>
    <row r="613" spans="2:13" ht="30" customHeight="1" x14ac:dyDescent="0.3">
      <c r="B613" s="39"/>
      <c r="C613" s="43"/>
      <c r="D613" s="43"/>
      <c r="E613" s="43"/>
      <c r="F613" s="45"/>
      <c r="G613" s="44"/>
      <c r="M613" s="51"/>
    </row>
    <row r="614" spans="2:13" ht="30" customHeight="1" x14ac:dyDescent="0.3">
      <c r="B614" s="39"/>
      <c r="C614" s="43"/>
      <c r="D614" s="43"/>
      <c r="E614" s="43"/>
      <c r="F614" s="45"/>
      <c r="G614" s="47"/>
      <c r="M614" s="51"/>
    </row>
    <row r="615" spans="2:13" ht="30" customHeight="1" x14ac:dyDescent="0.3">
      <c r="B615" s="39"/>
      <c r="C615" s="43"/>
      <c r="D615" s="43"/>
      <c r="E615" s="43"/>
      <c r="F615" s="45"/>
      <c r="G615" s="47"/>
      <c r="M615" s="51"/>
    </row>
    <row r="616" spans="2:13" ht="30" customHeight="1" x14ac:dyDescent="0.3">
      <c r="B616" s="39"/>
      <c r="C616" s="43"/>
      <c r="D616" s="43"/>
      <c r="E616" s="43"/>
      <c r="F616" s="45"/>
      <c r="G616" s="44"/>
      <c r="M616" s="51"/>
    </row>
    <row r="617" spans="2:13" ht="30" customHeight="1" x14ac:dyDescent="0.3">
      <c r="B617" s="39"/>
      <c r="C617" s="43"/>
      <c r="D617" s="43"/>
      <c r="E617" s="43"/>
      <c r="F617" s="45"/>
      <c r="G617" s="47"/>
      <c r="M617" s="51"/>
    </row>
    <row r="618" spans="2:13" ht="30" customHeight="1" x14ac:dyDescent="0.3">
      <c r="B618" s="39"/>
      <c r="C618" s="43"/>
      <c r="D618" s="43"/>
      <c r="E618" s="43"/>
      <c r="F618" s="45"/>
      <c r="G618" s="47"/>
      <c r="M618" s="51"/>
    </row>
    <row r="619" spans="2:13" ht="30" customHeight="1" x14ac:dyDescent="0.3">
      <c r="B619" s="39"/>
      <c r="C619" s="43"/>
      <c r="D619" s="43"/>
      <c r="E619" s="43"/>
      <c r="F619" s="45"/>
      <c r="G619" s="44"/>
      <c r="M619" s="51"/>
    </row>
    <row r="620" spans="2:13" ht="30" customHeight="1" x14ac:dyDescent="0.3">
      <c r="B620" s="39"/>
      <c r="C620" s="43"/>
      <c r="D620" s="43"/>
      <c r="E620" s="43"/>
      <c r="F620" s="45"/>
      <c r="G620" s="44"/>
      <c r="M620" s="51"/>
    </row>
    <row r="621" spans="2:13" ht="30" customHeight="1" x14ac:dyDescent="0.3">
      <c r="B621" s="39"/>
      <c r="C621" s="43"/>
      <c r="D621" s="43"/>
      <c r="E621" s="43"/>
      <c r="F621" s="45"/>
      <c r="G621" s="47"/>
      <c r="M621" s="51"/>
    </row>
    <row r="622" spans="2:13" ht="30" customHeight="1" x14ac:dyDescent="0.3">
      <c r="B622" s="39"/>
      <c r="C622" s="43"/>
      <c r="D622" s="43"/>
      <c r="E622" s="43"/>
      <c r="F622" s="45"/>
      <c r="G622" s="44"/>
      <c r="M622" s="51"/>
    </row>
    <row r="623" spans="2:13" ht="30" customHeight="1" x14ac:dyDescent="0.3">
      <c r="B623" s="39"/>
      <c r="C623" s="43"/>
      <c r="D623" s="43"/>
      <c r="E623" s="43"/>
      <c r="F623" s="45"/>
      <c r="G623" s="44"/>
      <c r="M623" s="51"/>
    </row>
    <row r="624" spans="2:13" ht="30" customHeight="1" x14ac:dyDescent="0.3">
      <c r="B624" s="39"/>
      <c r="C624" s="43"/>
      <c r="D624" s="43"/>
      <c r="E624" s="43"/>
      <c r="F624" s="45"/>
      <c r="G624" s="47"/>
      <c r="M624" s="51"/>
    </row>
    <row r="625" spans="2:13" ht="30" customHeight="1" x14ac:dyDescent="0.3">
      <c r="B625" s="39"/>
      <c r="C625" s="43"/>
      <c r="D625" s="43"/>
      <c r="E625" s="43"/>
      <c r="F625" s="45"/>
      <c r="G625" s="47"/>
      <c r="M625" s="51"/>
    </row>
    <row r="626" spans="2:13" ht="30" customHeight="1" x14ac:dyDescent="0.3">
      <c r="B626" s="39"/>
      <c r="C626" s="43"/>
      <c r="D626" s="43"/>
      <c r="E626" s="43"/>
      <c r="F626" s="45"/>
      <c r="G626" s="47"/>
      <c r="M626" s="51"/>
    </row>
    <row r="627" spans="2:13" ht="30" customHeight="1" x14ac:dyDescent="0.3">
      <c r="B627" s="39"/>
      <c r="C627" s="43"/>
      <c r="D627" s="43"/>
      <c r="E627" s="43"/>
      <c r="F627" s="45"/>
      <c r="G627" s="44"/>
      <c r="M627" s="51"/>
    </row>
    <row r="628" spans="2:13" ht="30" customHeight="1" x14ac:dyDescent="0.3">
      <c r="B628" s="39"/>
      <c r="C628" s="43"/>
      <c r="D628" s="43"/>
      <c r="E628" s="43"/>
      <c r="F628" s="45"/>
      <c r="G628" s="44"/>
      <c r="M628" s="51"/>
    </row>
    <row r="629" spans="2:13" ht="30" customHeight="1" x14ac:dyDescent="0.3">
      <c r="B629" s="39"/>
      <c r="E629" s="43"/>
      <c r="F629" s="43"/>
      <c r="G629" s="53"/>
      <c r="H629" s="43"/>
    </row>
    <row r="630" spans="2:13" ht="30" customHeight="1" x14ac:dyDescent="0.3">
      <c r="B630" s="39"/>
      <c r="D630" s="43"/>
      <c r="F630" s="43"/>
      <c r="H630" s="43"/>
      <c r="J630" s="43"/>
      <c r="L630" s="43"/>
    </row>
    <row r="631" spans="2:13" ht="30" customHeight="1" x14ac:dyDescent="0.3">
      <c r="B631" s="39"/>
      <c r="C631" s="43"/>
      <c r="D631" s="43"/>
      <c r="E631" s="43"/>
      <c r="F631" s="45"/>
      <c r="G631" s="47"/>
      <c r="M631" s="51"/>
    </row>
    <row r="632" spans="2:13" ht="30" customHeight="1" x14ac:dyDescent="0.3">
      <c r="B632" s="39"/>
      <c r="C632" s="43"/>
      <c r="D632" s="43"/>
      <c r="E632" s="43"/>
      <c r="F632" s="45"/>
      <c r="G632" s="47"/>
      <c r="M632" s="51"/>
    </row>
    <row r="633" spans="2:13" ht="30" customHeight="1" x14ac:dyDescent="0.3">
      <c r="B633" s="39"/>
      <c r="C633" s="43"/>
      <c r="D633" s="43"/>
      <c r="E633" s="43"/>
      <c r="F633" s="45"/>
      <c r="G633" s="47"/>
      <c r="M633" s="51"/>
    </row>
    <row r="634" spans="2:13" ht="30" customHeight="1" x14ac:dyDescent="0.3">
      <c r="B634" s="39"/>
      <c r="C634" s="43"/>
      <c r="D634" s="43"/>
      <c r="E634" s="43"/>
      <c r="F634" s="45"/>
      <c r="G634" s="44"/>
      <c r="M634" s="51"/>
    </row>
    <row r="635" spans="2:13" ht="30" customHeight="1" x14ac:dyDescent="0.3">
      <c r="B635" s="39"/>
      <c r="C635" s="43"/>
      <c r="D635" s="43"/>
      <c r="E635" s="43"/>
      <c r="F635" s="45"/>
      <c r="G635" s="44"/>
      <c r="M635" s="51"/>
    </row>
    <row r="636" spans="2:13" ht="30" customHeight="1" x14ac:dyDescent="0.3">
      <c r="B636" s="39"/>
      <c r="C636" s="43"/>
      <c r="D636" s="43"/>
      <c r="E636" s="43"/>
      <c r="F636" s="45"/>
      <c r="G636" s="44"/>
      <c r="M636" s="51"/>
    </row>
    <row r="637" spans="2:13" ht="30" customHeight="1" x14ac:dyDescent="0.3">
      <c r="B637" s="39"/>
      <c r="C637" s="43"/>
      <c r="D637" s="43"/>
      <c r="E637" s="43"/>
      <c r="F637" s="45"/>
      <c r="G637" s="44"/>
      <c r="M637" s="51"/>
    </row>
    <row r="638" spans="2:13" ht="30" customHeight="1" x14ac:dyDescent="0.3">
      <c r="B638" s="39"/>
      <c r="C638" s="43"/>
      <c r="D638" s="43"/>
      <c r="E638" s="43"/>
      <c r="F638" s="45"/>
      <c r="G638" s="44"/>
      <c r="M638" s="51"/>
    </row>
    <row r="639" spans="2:13" ht="30" customHeight="1" x14ac:dyDescent="0.3">
      <c r="B639" s="39"/>
      <c r="C639" s="43"/>
      <c r="D639" s="43"/>
      <c r="E639" s="43"/>
      <c r="F639" s="45"/>
      <c r="G639" s="47"/>
      <c r="M639" s="51"/>
    </row>
    <row r="640" spans="2:13" ht="30" customHeight="1" x14ac:dyDescent="0.3">
      <c r="B640" s="39"/>
      <c r="C640" s="43"/>
      <c r="D640" s="43"/>
      <c r="E640" s="43"/>
      <c r="F640" s="45"/>
      <c r="G640" s="47"/>
      <c r="M640" s="51"/>
    </row>
    <row r="641" spans="2:13" ht="30" customHeight="1" x14ac:dyDescent="0.3">
      <c r="B641" s="39"/>
      <c r="C641" s="43"/>
      <c r="D641" s="43"/>
      <c r="E641" s="43"/>
      <c r="F641" s="45"/>
      <c r="G641" s="44"/>
      <c r="M641" s="51"/>
    </row>
    <row r="642" spans="2:13" ht="30" customHeight="1" x14ac:dyDescent="0.3">
      <c r="B642" s="39"/>
      <c r="C642" s="43"/>
      <c r="D642" s="43"/>
      <c r="E642" s="43"/>
      <c r="F642" s="45"/>
      <c r="G642" s="44"/>
      <c r="M642" s="51"/>
    </row>
    <row r="643" spans="2:13" ht="30" customHeight="1" x14ac:dyDescent="0.3">
      <c r="B643" s="39"/>
      <c r="C643" s="43"/>
      <c r="D643" s="43"/>
      <c r="E643" s="43"/>
      <c r="F643" s="45"/>
      <c r="G643" s="47"/>
      <c r="M643" s="51"/>
    </row>
    <row r="644" spans="2:13" ht="30" customHeight="1" x14ac:dyDescent="0.3">
      <c r="B644" s="39"/>
      <c r="C644" s="43"/>
      <c r="D644" s="43"/>
      <c r="E644" s="43"/>
      <c r="F644" s="45"/>
      <c r="G644" s="44"/>
      <c r="M644" s="51"/>
    </row>
    <row r="645" spans="2:13" ht="30" customHeight="1" x14ac:dyDescent="0.3">
      <c r="B645" s="39"/>
      <c r="C645" s="43"/>
      <c r="D645" s="43"/>
      <c r="E645" s="43"/>
      <c r="F645" s="45"/>
      <c r="G645" s="44"/>
      <c r="M645" s="51"/>
    </row>
    <row r="646" spans="2:13" ht="30" customHeight="1" x14ac:dyDescent="0.3">
      <c r="B646" s="39"/>
      <c r="C646" s="43"/>
      <c r="D646" s="43"/>
      <c r="E646" s="43"/>
      <c r="F646" s="45"/>
      <c r="G646" s="44"/>
      <c r="M646" s="51"/>
    </row>
    <row r="647" spans="2:13" ht="30" customHeight="1" x14ac:dyDescent="0.3">
      <c r="B647" s="39"/>
      <c r="C647" s="43"/>
      <c r="D647" s="43"/>
      <c r="E647" s="43"/>
      <c r="F647" s="45"/>
      <c r="G647" s="47"/>
      <c r="M647" s="51"/>
    </row>
    <row r="648" spans="2:13" ht="30" customHeight="1" x14ac:dyDescent="0.3">
      <c r="B648" s="39"/>
      <c r="C648" s="43"/>
      <c r="D648" s="43"/>
      <c r="E648" s="43"/>
      <c r="F648" s="45"/>
      <c r="G648" s="47"/>
      <c r="M648" s="51"/>
    </row>
    <row r="649" spans="2:13" ht="30" customHeight="1" x14ac:dyDescent="0.3">
      <c r="B649" s="39"/>
      <c r="C649" s="43"/>
      <c r="D649" s="43"/>
      <c r="E649" s="43"/>
      <c r="F649" s="45"/>
      <c r="G649" s="47"/>
      <c r="M649" s="51"/>
    </row>
    <row r="650" spans="2:13" ht="30" customHeight="1" x14ac:dyDescent="0.3">
      <c r="B650" s="39"/>
      <c r="C650" s="43"/>
      <c r="D650" s="43"/>
      <c r="E650" s="43"/>
      <c r="F650" s="45"/>
      <c r="G650" s="47"/>
      <c r="M650" s="51"/>
    </row>
    <row r="651" spans="2:13" ht="30" customHeight="1" x14ac:dyDescent="0.3">
      <c r="B651" s="39"/>
      <c r="E651" s="43"/>
      <c r="H651" s="43"/>
      <c r="K651" s="43"/>
    </row>
    <row r="652" spans="2:13" ht="30" customHeight="1" x14ac:dyDescent="0.3">
      <c r="B652" s="39"/>
      <c r="E652" s="43"/>
      <c r="F652" s="43"/>
      <c r="G652" s="53"/>
      <c r="H652" s="43"/>
    </row>
    <row r="653" spans="2:13" ht="30" customHeight="1" x14ac:dyDescent="0.3">
      <c r="B653" s="39"/>
    </row>
    <row r="654" spans="2:13" ht="30" customHeight="1" x14ac:dyDescent="0.3">
      <c r="B654" s="39"/>
    </row>
    <row r="655" spans="2:13" ht="30" customHeight="1" x14ac:dyDescent="0.3">
      <c r="B655" s="39"/>
      <c r="C655" s="49"/>
      <c r="D655" s="43"/>
      <c r="E655" s="43"/>
      <c r="F655" s="45"/>
      <c r="G655" s="44"/>
      <c r="M655" s="51"/>
    </row>
    <row r="656" spans="2:13" ht="30" customHeight="1" x14ac:dyDescent="0.3">
      <c r="B656" s="39"/>
      <c r="C656" s="49"/>
      <c r="D656" s="43"/>
      <c r="E656" s="43"/>
      <c r="F656" s="45"/>
      <c r="G656" s="47"/>
      <c r="M656" s="51"/>
    </row>
    <row r="657" spans="2:14" ht="30" customHeight="1" x14ac:dyDescent="0.3">
      <c r="B657" s="39"/>
      <c r="C657" s="49"/>
      <c r="D657" s="43"/>
      <c r="E657" s="43"/>
      <c r="F657" s="45"/>
      <c r="G657" s="44"/>
      <c r="M657" s="51"/>
    </row>
    <row r="658" spans="2:14" ht="30" customHeight="1" x14ac:dyDescent="0.3">
      <c r="B658" s="39"/>
      <c r="C658" s="49"/>
      <c r="D658" s="43"/>
      <c r="E658" s="43"/>
      <c r="F658" s="45"/>
      <c r="G658" s="47"/>
      <c r="M658" s="51"/>
    </row>
    <row r="659" spans="2:14" ht="30" customHeight="1" x14ac:dyDescent="0.3">
      <c r="B659" s="39"/>
      <c r="C659" s="49"/>
      <c r="D659" s="43"/>
      <c r="E659" s="43"/>
      <c r="F659" s="45"/>
      <c r="G659" s="47"/>
      <c r="M659" s="51"/>
    </row>
    <row r="660" spans="2:14" ht="30" customHeight="1" x14ac:dyDescent="0.3">
      <c r="B660" s="39"/>
      <c r="C660" s="49"/>
      <c r="D660" s="43"/>
      <c r="E660" s="43"/>
      <c r="F660" s="45"/>
      <c r="G660" s="47"/>
      <c r="M660" s="51"/>
      <c r="N660" s="43"/>
    </row>
    <row r="661" spans="2:14" ht="30" customHeight="1" x14ac:dyDescent="0.3">
      <c r="B661" s="39"/>
      <c r="C661" s="43"/>
      <c r="D661" s="43"/>
      <c r="E661" s="45"/>
      <c r="F661" s="45"/>
      <c r="G661" s="44"/>
      <c r="M661" s="51"/>
    </row>
    <row r="662" spans="2:14" ht="30" customHeight="1" x14ac:dyDescent="0.3">
      <c r="B662" s="39"/>
      <c r="C662" s="49"/>
      <c r="D662" s="43"/>
      <c r="E662" s="43"/>
      <c r="F662" s="45"/>
      <c r="G662" s="47"/>
      <c r="M662" s="51"/>
    </row>
    <row r="663" spans="2:14" ht="30" customHeight="1" x14ac:dyDescent="0.3">
      <c r="B663" s="39"/>
      <c r="C663" s="49"/>
      <c r="D663" s="43"/>
      <c r="E663" s="43"/>
      <c r="F663" s="45"/>
      <c r="G663" s="44"/>
      <c r="M663" s="51"/>
    </row>
    <row r="664" spans="2:14" ht="25.2" customHeight="1" x14ac:dyDescent="0.3">
      <c r="B664" s="39"/>
      <c r="C664" s="49"/>
      <c r="D664" s="43"/>
      <c r="E664" s="43"/>
      <c r="F664" s="45"/>
      <c r="G664" s="47"/>
      <c r="M664" s="51"/>
    </row>
    <row r="665" spans="2:14" ht="30" customHeight="1" x14ac:dyDescent="0.3">
      <c r="B665" s="39"/>
      <c r="C665" s="49"/>
      <c r="D665" s="43"/>
      <c r="E665" s="43"/>
      <c r="F665" s="45"/>
      <c r="G665" s="44"/>
      <c r="M665" s="51"/>
    </row>
    <row r="666" spans="2:14" ht="30" customHeight="1" x14ac:dyDescent="0.3">
      <c r="B666" s="39"/>
      <c r="C666" s="49"/>
      <c r="D666" s="43"/>
      <c r="E666" s="43"/>
      <c r="F666" s="45"/>
      <c r="G666" s="47"/>
      <c r="M666" s="51"/>
    </row>
    <row r="667" spans="2:14" ht="30" customHeight="1" x14ac:dyDescent="0.3">
      <c r="B667" s="39"/>
      <c r="C667" s="49"/>
      <c r="D667" s="43"/>
      <c r="E667" s="43"/>
      <c r="F667" s="45"/>
      <c r="G667" s="44"/>
      <c r="M667" s="51"/>
    </row>
    <row r="668" spans="2:14" ht="30" customHeight="1" x14ac:dyDescent="0.3">
      <c r="B668" s="39"/>
      <c r="C668" s="49"/>
      <c r="D668" s="43"/>
      <c r="E668" s="43"/>
      <c r="F668" s="45"/>
      <c r="G668" s="44"/>
      <c r="M668" s="51"/>
    </row>
    <row r="669" spans="2:14" ht="30" customHeight="1" x14ac:dyDescent="0.3">
      <c r="B669" s="39"/>
      <c r="C669" s="43"/>
      <c r="D669" s="43"/>
      <c r="E669" s="45"/>
      <c r="F669" s="45"/>
      <c r="G669" s="44"/>
      <c r="M669" s="51"/>
    </row>
    <row r="670" spans="2:14" ht="30" customHeight="1" x14ac:dyDescent="0.3">
      <c r="B670" s="39"/>
      <c r="C670" s="49"/>
      <c r="D670" s="43"/>
      <c r="E670" s="43"/>
      <c r="F670" s="45"/>
      <c r="G670" s="47"/>
      <c r="M670" s="51"/>
    </row>
    <row r="671" spans="2:14" ht="30" customHeight="1" x14ac:dyDescent="0.3">
      <c r="B671" s="39"/>
    </row>
    <row r="672" spans="2:14" ht="30" customHeight="1" x14ac:dyDescent="0.3">
      <c r="B672" s="39"/>
    </row>
    <row r="673" spans="2:13" ht="30" customHeight="1" x14ac:dyDescent="0.3">
      <c r="B673" s="39"/>
    </row>
    <row r="674" spans="2:13" ht="30" customHeight="1" x14ac:dyDescent="0.3">
      <c r="B674" s="39"/>
      <c r="C674" s="43"/>
      <c r="D674" s="43"/>
      <c r="E674" s="43"/>
      <c r="F674" s="45"/>
      <c r="G674" s="44"/>
      <c r="M674" s="51"/>
    </row>
    <row r="675" spans="2:13" ht="30" customHeight="1" x14ac:dyDescent="0.3">
      <c r="B675" s="39"/>
      <c r="C675" s="43"/>
      <c r="D675" s="43"/>
      <c r="E675" s="43"/>
      <c r="F675" s="45"/>
      <c r="G675" s="44"/>
      <c r="M675" s="51"/>
    </row>
    <row r="676" spans="2:13" ht="30" customHeight="1" x14ac:dyDescent="0.3">
      <c r="B676" s="39"/>
      <c r="C676" s="43"/>
      <c r="D676" s="43"/>
      <c r="E676" s="43"/>
      <c r="F676" s="45"/>
      <c r="G676" s="44"/>
      <c r="M676" s="51"/>
    </row>
    <row r="677" spans="2:13" ht="30" customHeight="1" x14ac:dyDescent="0.3">
      <c r="B677" s="39"/>
      <c r="C677" s="43"/>
      <c r="D677" s="43"/>
      <c r="E677" s="43"/>
      <c r="F677" s="45"/>
      <c r="G677" s="47"/>
      <c r="M677" s="51"/>
    </row>
    <row r="678" spans="2:13" ht="30" customHeight="1" x14ac:dyDescent="0.3">
      <c r="B678" s="39"/>
      <c r="C678" s="43"/>
      <c r="D678" s="43"/>
      <c r="E678" s="43"/>
      <c r="F678" s="45"/>
      <c r="G678" s="44"/>
      <c r="M678" s="51"/>
    </row>
    <row r="679" spans="2:13" ht="30" customHeight="1" x14ac:dyDescent="0.3">
      <c r="B679" s="39"/>
      <c r="C679" s="43"/>
      <c r="D679" s="43"/>
      <c r="E679" s="43"/>
      <c r="F679" s="45"/>
      <c r="G679" s="47"/>
      <c r="M679" s="51"/>
    </row>
    <row r="680" spans="2:13" ht="30" customHeight="1" x14ac:dyDescent="0.3">
      <c r="B680" s="39"/>
      <c r="C680" s="43"/>
      <c r="D680" s="43"/>
      <c r="E680" s="43"/>
      <c r="F680" s="45"/>
      <c r="G680" s="44"/>
      <c r="M680" s="51"/>
    </row>
    <row r="681" spans="2:13" ht="30" customHeight="1" x14ac:dyDescent="0.3">
      <c r="B681" s="39"/>
      <c r="C681" s="43"/>
      <c r="D681" s="43"/>
      <c r="E681" s="43"/>
      <c r="F681" s="45"/>
      <c r="G681" s="44"/>
      <c r="M681" s="51"/>
    </row>
    <row r="682" spans="2:13" ht="30" customHeight="1" x14ac:dyDescent="0.3">
      <c r="B682" s="39"/>
      <c r="C682" s="43"/>
      <c r="D682" s="43"/>
      <c r="E682" s="43"/>
      <c r="F682" s="45"/>
      <c r="G682" s="47"/>
      <c r="M682" s="51"/>
    </row>
    <row r="683" spans="2:13" ht="30" customHeight="1" x14ac:dyDescent="0.3">
      <c r="B683" s="39"/>
      <c r="C683" s="43"/>
      <c r="D683" s="43"/>
      <c r="E683" s="43"/>
      <c r="F683" s="45"/>
      <c r="G683" s="47"/>
      <c r="M683" s="51"/>
    </row>
    <row r="684" spans="2:13" ht="30" customHeight="1" x14ac:dyDescent="0.3">
      <c r="B684" s="39"/>
      <c r="C684" s="43"/>
      <c r="D684" s="43"/>
      <c r="E684" s="43"/>
      <c r="F684" s="45"/>
      <c r="G684" s="44"/>
      <c r="M684" s="51"/>
    </row>
    <row r="685" spans="2:13" ht="30" customHeight="1" x14ac:dyDescent="0.3">
      <c r="B685" s="39"/>
      <c r="C685" s="43"/>
      <c r="D685" s="43"/>
      <c r="E685" s="43"/>
      <c r="F685" s="45"/>
      <c r="G685" s="47"/>
      <c r="M685" s="51"/>
    </row>
    <row r="686" spans="2:13" ht="30" customHeight="1" x14ac:dyDescent="0.3">
      <c r="B686" s="39"/>
      <c r="C686" s="43"/>
      <c r="D686" s="43"/>
      <c r="E686" s="43"/>
      <c r="F686" s="45"/>
      <c r="G686" s="47"/>
      <c r="M686" s="51"/>
    </row>
    <row r="687" spans="2:13" ht="30" customHeight="1" x14ac:dyDescent="0.3">
      <c r="B687" s="39"/>
      <c r="C687" s="43"/>
      <c r="D687" s="43"/>
      <c r="E687" s="43"/>
      <c r="F687" s="45"/>
      <c r="G687" s="47"/>
      <c r="M687" s="51"/>
    </row>
    <row r="688" spans="2:13" ht="30" customHeight="1" x14ac:dyDescent="0.3">
      <c r="B688" s="39"/>
      <c r="C688" s="43"/>
      <c r="D688" s="43"/>
      <c r="E688" s="43"/>
      <c r="F688" s="45"/>
      <c r="G688" s="44"/>
      <c r="M688" s="51"/>
    </row>
    <row r="689" spans="2:13" ht="30" customHeight="1" x14ac:dyDescent="0.3">
      <c r="B689" s="39"/>
      <c r="C689" s="43"/>
      <c r="D689" s="43"/>
      <c r="E689" s="43"/>
      <c r="F689" s="45"/>
      <c r="G689" s="47"/>
      <c r="M689" s="51"/>
    </row>
    <row r="690" spans="2:13" ht="30" customHeight="1" x14ac:dyDescent="0.3">
      <c r="B690" s="39"/>
    </row>
    <row r="691" spans="2:13" ht="30" customHeight="1" x14ac:dyDescent="0.3">
      <c r="B691" s="39"/>
    </row>
    <row r="692" spans="2:13" ht="30" customHeight="1" x14ac:dyDescent="0.3">
      <c r="B692" s="39"/>
    </row>
    <row r="693" spans="2:13" ht="30" customHeight="1" x14ac:dyDescent="0.3">
      <c r="B693" s="39"/>
      <c r="C693" s="46"/>
      <c r="D693" s="46"/>
      <c r="E693" s="39"/>
      <c r="F693" s="39"/>
      <c r="M693" s="51"/>
    </row>
    <row r="694" spans="2:13" ht="30" customHeight="1" x14ac:dyDescent="0.3">
      <c r="B694" s="39"/>
      <c r="C694" s="43"/>
      <c r="D694" s="46"/>
      <c r="E694" s="46"/>
      <c r="F694" s="39"/>
      <c r="G694" s="57"/>
      <c r="M694" s="51"/>
    </row>
    <row r="695" spans="2:13" ht="30" customHeight="1" x14ac:dyDescent="0.3">
      <c r="B695" s="39"/>
      <c r="C695" s="46"/>
      <c r="D695" s="46"/>
      <c r="E695" s="39"/>
      <c r="F695" s="39"/>
      <c r="G695" s="58"/>
      <c r="M695" s="51"/>
    </row>
    <row r="696" spans="2:13" ht="30" customHeight="1" x14ac:dyDescent="0.3">
      <c r="B696" s="39"/>
      <c r="C696" s="43"/>
      <c r="D696" s="46"/>
      <c r="E696" s="46"/>
      <c r="F696" s="39"/>
      <c r="G696" s="58"/>
      <c r="M696" s="51"/>
    </row>
    <row r="697" spans="2:13" ht="30" customHeight="1" x14ac:dyDescent="0.3">
      <c r="B697" s="39"/>
      <c r="D697" s="43"/>
      <c r="E697" s="46"/>
      <c r="F697" s="46"/>
      <c r="G697" s="58"/>
      <c r="M697" s="51"/>
    </row>
    <row r="698" spans="2:13" ht="30" customHeight="1" x14ac:dyDescent="0.3">
      <c r="B698" s="39"/>
      <c r="C698" s="43"/>
      <c r="D698" s="46"/>
      <c r="E698" s="46"/>
      <c r="F698" s="39"/>
      <c r="G698" s="57"/>
      <c r="M698" s="51"/>
    </row>
    <row r="699" spans="2:13" ht="30" customHeight="1" x14ac:dyDescent="0.3">
      <c r="B699" s="39"/>
      <c r="C699" s="46"/>
      <c r="D699" s="46"/>
      <c r="E699" s="39"/>
      <c r="F699" s="39"/>
      <c r="M699" s="51"/>
    </row>
    <row r="700" spans="2:13" ht="30" customHeight="1" x14ac:dyDescent="0.3">
      <c r="B700" s="39"/>
      <c r="C700" s="43"/>
      <c r="D700" s="46"/>
      <c r="E700" s="46"/>
      <c r="F700" s="39"/>
      <c r="G700" s="58"/>
      <c r="M700" s="51"/>
    </row>
    <row r="701" spans="2:13" ht="30" customHeight="1" x14ac:dyDescent="0.3">
      <c r="B701" s="39"/>
      <c r="C701" s="46"/>
      <c r="D701" s="46"/>
      <c r="E701" s="39"/>
      <c r="F701" s="39"/>
      <c r="G701" s="57"/>
      <c r="M701" s="51"/>
    </row>
    <row r="702" spans="2:13" ht="30" customHeight="1" x14ac:dyDescent="0.3">
      <c r="B702" s="39"/>
      <c r="C702" s="43"/>
      <c r="D702" s="46"/>
      <c r="E702" s="46"/>
      <c r="F702" s="39"/>
      <c r="G702" s="57"/>
      <c r="M702" s="51"/>
    </row>
    <row r="703" spans="2:13" ht="30" customHeight="1" x14ac:dyDescent="0.3">
      <c r="B703" s="39"/>
      <c r="C703" s="43"/>
      <c r="D703" s="46"/>
      <c r="E703" s="46"/>
      <c r="F703" s="39"/>
      <c r="G703" s="58"/>
      <c r="M703" s="51"/>
    </row>
    <row r="704" spans="2:13" ht="30" customHeight="1" x14ac:dyDescent="0.3">
      <c r="B704" s="39"/>
      <c r="C704" s="43"/>
      <c r="D704" s="46"/>
      <c r="E704" s="46"/>
      <c r="F704" s="39"/>
      <c r="M704" s="51"/>
    </row>
    <row r="705" spans="2:13" ht="30" customHeight="1" x14ac:dyDescent="0.3">
      <c r="B705" s="39"/>
      <c r="D705" s="43"/>
      <c r="E705" s="46"/>
      <c r="F705" s="46"/>
      <c r="G705" s="57"/>
      <c r="M705" s="51"/>
    </row>
    <row r="706" spans="2:13" ht="30" customHeight="1" x14ac:dyDescent="0.3">
      <c r="B706" s="39"/>
      <c r="C706" s="43"/>
      <c r="D706" s="46"/>
      <c r="E706" s="46"/>
      <c r="F706" s="39"/>
      <c r="G706" s="58"/>
      <c r="M706" s="51"/>
    </row>
    <row r="707" spans="2:13" ht="30" customHeight="1" x14ac:dyDescent="0.3">
      <c r="B707" s="39"/>
      <c r="C707" s="46"/>
      <c r="D707" s="46"/>
      <c r="E707" s="39"/>
      <c r="F707" s="39"/>
      <c r="G707" s="57"/>
      <c r="M707" s="51"/>
    </row>
    <row r="708" spans="2:13" ht="30" customHeight="1" x14ac:dyDescent="0.3">
      <c r="B708" s="39"/>
      <c r="C708" s="46"/>
      <c r="D708" s="46"/>
      <c r="E708" s="39"/>
      <c r="F708" s="39"/>
      <c r="G708" s="57"/>
      <c r="M708" s="51"/>
    </row>
    <row r="709" spans="2:13" ht="30" customHeight="1" x14ac:dyDescent="0.3">
      <c r="B709" s="39"/>
    </row>
    <row r="710" spans="2:13" ht="30" customHeight="1" x14ac:dyDescent="0.3">
      <c r="B710" s="39"/>
      <c r="M710" s="49"/>
    </row>
    <row r="711" spans="2:13" ht="30" customHeight="1" x14ac:dyDescent="0.3">
      <c r="B711" s="39"/>
      <c r="M711" s="49"/>
    </row>
    <row r="712" spans="2:13" ht="30" customHeight="1" x14ac:dyDescent="0.3">
      <c r="B712" s="39"/>
    </row>
    <row r="713" spans="2:13" ht="30" customHeight="1" x14ac:dyDescent="0.3">
      <c r="B713" s="39"/>
      <c r="C713" s="43"/>
      <c r="D713" s="43"/>
      <c r="E713" s="43"/>
      <c r="F713" s="45"/>
      <c r="G713" s="44"/>
      <c r="M713" s="51"/>
    </row>
    <row r="714" spans="2:13" ht="30" customHeight="1" x14ac:dyDescent="0.3">
      <c r="B714" s="39"/>
      <c r="C714" s="43"/>
      <c r="D714" s="43"/>
      <c r="E714" s="43"/>
      <c r="F714" s="45"/>
      <c r="G714" s="44"/>
      <c r="M714" s="51"/>
    </row>
    <row r="715" spans="2:13" ht="30" customHeight="1" x14ac:dyDescent="0.3">
      <c r="B715" s="39"/>
      <c r="C715" s="43"/>
      <c r="D715" s="43"/>
      <c r="E715" s="43"/>
      <c r="F715" s="45"/>
      <c r="G715" s="44"/>
      <c r="M715" s="51"/>
    </row>
    <row r="716" spans="2:13" ht="30" customHeight="1" x14ac:dyDescent="0.3">
      <c r="B716" s="39"/>
      <c r="C716" s="43"/>
      <c r="D716" s="43"/>
      <c r="E716" s="43"/>
      <c r="F716" s="45"/>
      <c r="G716" s="47"/>
      <c r="M716" s="51"/>
    </row>
    <row r="717" spans="2:13" ht="30" customHeight="1" x14ac:dyDescent="0.3">
      <c r="B717" s="39"/>
      <c r="C717" s="43"/>
      <c r="D717" s="43"/>
      <c r="E717" s="43"/>
      <c r="F717" s="45"/>
      <c r="G717" s="47"/>
      <c r="M717" s="51"/>
    </row>
    <row r="718" spans="2:13" ht="30" customHeight="1" x14ac:dyDescent="0.3">
      <c r="B718" s="39"/>
      <c r="C718" s="43"/>
      <c r="D718" s="43"/>
      <c r="E718" s="43"/>
      <c r="F718" s="45"/>
      <c r="G718" s="47"/>
      <c r="M718" s="51"/>
    </row>
    <row r="719" spans="2:13" ht="30" customHeight="1" x14ac:dyDescent="0.3">
      <c r="B719" s="39"/>
      <c r="C719" s="43"/>
      <c r="D719" s="43"/>
      <c r="E719" s="43"/>
      <c r="F719" s="45"/>
      <c r="G719" s="44"/>
      <c r="M719" s="51"/>
    </row>
    <row r="720" spans="2:13" ht="30" customHeight="1" x14ac:dyDescent="0.3">
      <c r="B720" s="39"/>
      <c r="C720" s="43"/>
      <c r="D720" s="43"/>
      <c r="E720" s="43"/>
      <c r="F720" s="45"/>
      <c r="G720" s="44"/>
      <c r="M720" s="51"/>
    </row>
    <row r="721" spans="2:14" ht="30" customHeight="1" x14ac:dyDescent="0.3">
      <c r="B721" s="39"/>
      <c r="C721" s="43"/>
      <c r="D721" s="43"/>
      <c r="E721" s="43"/>
      <c r="F721" s="45"/>
      <c r="G721" s="47"/>
      <c r="M721" s="51"/>
    </row>
    <row r="722" spans="2:14" ht="30" customHeight="1" x14ac:dyDescent="0.3">
      <c r="B722" s="39"/>
      <c r="C722" s="43"/>
      <c r="D722" s="43"/>
      <c r="E722" s="43"/>
      <c r="F722" s="45"/>
      <c r="G722" s="44"/>
      <c r="M722" s="51"/>
      <c r="N722" s="43"/>
    </row>
    <row r="723" spans="2:14" ht="30" customHeight="1" x14ac:dyDescent="0.3">
      <c r="B723" s="39"/>
      <c r="C723" s="43"/>
      <c r="D723" s="43"/>
      <c r="E723" s="43"/>
      <c r="F723" s="45"/>
      <c r="G723" s="44"/>
      <c r="M723" s="51"/>
      <c r="N723" s="43"/>
    </row>
    <row r="724" spans="2:14" ht="30" customHeight="1" x14ac:dyDescent="0.3">
      <c r="B724" s="39"/>
      <c r="C724" s="43"/>
      <c r="D724" s="43"/>
      <c r="E724" s="43"/>
      <c r="F724" s="45"/>
      <c r="G724" s="47"/>
      <c r="M724" s="51"/>
    </row>
    <row r="725" spans="2:14" ht="30" customHeight="1" x14ac:dyDescent="0.3">
      <c r="B725" s="39"/>
      <c r="C725" s="43"/>
      <c r="D725" s="43"/>
      <c r="E725" s="45"/>
      <c r="F725" s="45"/>
      <c r="G725" s="44"/>
      <c r="M725" s="51"/>
    </row>
    <row r="726" spans="2:14" ht="30" customHeight="1" x14ac:dyDescent="0.3">
      <c r="B726" s="39"/>
      <c r="C726" s="43"/>
      <c r="D726" s="43"/>
      <c r="E726" s="43"/>
      <c r="F726" s="45"/>
      <c r="G726" s="47"/>
      <c r="M726" s="51"/>
    </row>
    <row r="727" spans="2:14" ht="30" customHeight="1" x14ac:dyDescent="0.3">
      <c r="B727" s="39"/>
      <c r="C727" s="43"/>
      <c r="D727" s="43"/>
      <c r="E727" s="43"/>
      <c r="F727" s="45"/>
      <c r="G727" s="47"/>
      <c r="M727" s="51"/>
    </row>
    <row r="728" spans="2:14" ht="30" customHeight="1" x14ac:dyDescent="0.3">
      <c r="B728" s="39"/>
      <c r="C728" s="43"/>
      <c r="D728" s="43"/>
      <c r="E728" s="43"/>
      <c r="F728" s="45"/>
      <c r="G728" s="47"/>
      <c r="M728" s="51"/>
    </row>
    <row r="729" spans="2:14" ht="30" customHeight="1" x14ac:dyDescent="0.3">
      <c r="B729" s="39"/>
    </row>
    <row r="730" spans="2:14" ht="30" customHeight="1" x14ac:dyDescent="0.3">
      <c r="B730" s="39"/>
    </row>
    <row r="731" spans="2:14" ht="30" customHeight="1" x14ac:dyDescent="0.3">
      <c r="B731" s="39"/>
    </row>
    <row r="732" spans="2:14" ht="30" customHeight="1" x14ac:dyDescent="0.3">
      <c r="B732" s="39"/>
    </row>
    <row r="733" spans="2:14" ht="30" customHeight="1" x14ac:dyDescent="0.3">
      <c r="B733" s="39"/>
      <c r="C733" s="43"/>
      <c r="D733" s="43"/>
      <c r="E733" s="43"/>
      <c r="F733" s="45"/>
      <c r="G733" s="47"/>
      <c r="M733" s="51"/>
    </row>
    <row r="734" spans="2:14" ht="30" customHeight="1" x14ac:dyDescent="0.3">
      <c r="B734" s="39"/>
      <c r="C734" s="43"/>
      <c r="D734" s="43"/>
      <c r="E734" s="43"/>
      <c r="F734" s="45"/>
      <c r="G734" s="44"/>
      <c r="M734" s="51"/>
    </row>
    <row r="735" spans="2:14" ht="30" customHeight="1" x14ac:dyDescent="0.3">
      <c r="B735" s="39"/>
      <c r="C735" s="43"/>
      <c r="D735" s="43"/>
      <c r="E735" s="43"/>
      <c r="F735" s="45"/>
      <c r="G735" s="47"/>
      <c r="M735" s="51"/>
    </row>
    <row r="736" spans="2:14" ht="30" customHeight="1" x14ac:dyDescent="0.3">
      <c r="B736" s="39"/>
      <c r="C736" s="43"/>
      <c r="D736" s="43"/>
      <c r="E736" s="43"/>
      <c r="F736" s="45"/>
      <c r="G736" s="44"/>
      <c r="M736" s="51"/>
    </row>
    <row r="737" spans="2:13" ht="30" customHeight="1" x14ac:dyDescent="0.3">
      <c r="B737" s="39"/>
      <c r="C737" s="43"/>
      <c r="D737" s="43"/>
      <c r="E737" s="43"/>
      <c r="F737" s="45"/>
      <c r="G737" s="44"/>
      <c r="M737" s="51"/>
    </row>
    <row r="738" spans="2:13" ht="30" customHeight="1" x14ac:dyDescent="0.3">
      <c r="B738" s="39"/>
      <c r="C738" s="49"/>
      <c r="D738" s="43"/>
      <c r="E738" s="43"/>
      <c r="F738" s="45"/>
      <c r="G738" s="47"/>
      <c r="M738" s="51"/>
    </row>
    <row r="739" spans="2:13" ht="30" customHeight="1" x14ac:dyDescent="0.3">
      <c r="B739" s="39"/>
      <c r="C739" s="43"/>
      <c r="D739" s="43"/>
      <c r="E739" s="43"/>
      <c r="F739" s="45"/>
      <c r="G739" s="44"/>
      <c r="M739" s="51"/>
    </row>
    <row r="740" spans="2:13" ht="30" customHeight="1" x14ac:dyDescent="0.3">
      <c r="B740" s="39"/>
      <c r="C740" s="43"/>
      <c r="D740" s="43"/>
      <c r="E740" s="43"/>
      <c r="F740" s="45"/>
      <c r="G740" s="47"/>
      <c r="M740" s="51"/>
    </row>
    <row r="741" spans="2:13" ht="30" customHeight="1" x14ac:dyDescent="0.3">
      <c r="B741" s="39"/>
      <c r="C741" s="43"/>
      <c r="D741" s="43"/>
      <c r="E741" s="43"/>
      <c r="F741" s="45"/>
      <c r="G741" s="44"/>
      <c r="M741" s="51"/>
    </row>
    <row r="742" spans="2:13" ht="30" customHeight="1" x14ac:dyDescent="0.3">
      <c r="B742" s="39"/>
      <c r="C742" s="43"/>
      <c r="D742" s="43"/>
      <c r="E742" s="43"/>
      <c r="F742" s="45"/>
      <c r="G742" s="44"/>
      <c r="M742" s="51"/>
    </row>
    <row r="743" spans="2:13" ht="30" customHeight="1" x14ac:dyDescent="0.3">
      <c r="B743" s="39"/>
      <c r="C743" s="43"/>
      <c r="D743" s="43"/>
      <c r="E743" s="43"/>
      <c r="F743" s="45"/>
      <c r="G743" s="47"/>
      <c r="M743" s="51"/>
    </row>
    <row r="744" spans="2:13" ht="30" customHeight="1" x14ac:dyDescent="0.3">
      <c r="B744" s="39"/>
      <c r="C744" s="43"/>
      <c r="D744" s="43"/>
      <c r="E744" s="43"/>
      <c r="F744" s="45"/>
      <c r="G744" s="44"/>
      <c r="M744" s="51"/>
    </row>
    <row r="745" spans="2:13" ht="30" customHeight="1" x14ac:dyDescent="0.3">
      <c r="B745" s="39"/>
      <c r="C745" s="43"/>
      <c r="D745" s="43"/>
      <c r="E745" s="43"/>
      <c r="F745" s="45"/>
      <c r="G745" s="47"/>
      <c r="M745" s="51"/>
    </row>
    <row r="746" spans="2:13" ht="30" customHeight="1" x14ac:dyDescent="0.3">
      <c r="B746" s="39"/>
      <c r="C746" s="43"/>
      <c r="D746" s="43"/>
      <c r="E746" s="43"/>
      <c r="F746" s="45"/>
      <c r="G746" s="44"/>
      <c r="M746" s="51"/>
    </row>
    <row r="747" spans="2:13" ht="30" customHeight="1" x14ac:dyDescent="0.3">
      <c r="B747" s="39"/>
      <c r="C747" s="43"/>
      <c r="D747" s="43"/>
      <c r="E747" s="43"/>
      <c r="F747" s="45"/>
      <c r="G747" s="47"/>
      <c r="M747" s="51"/>
    </row>
    <row r="748" spans="2:13" ht="30" customHeight="1" x14ac:dyDescent="0.3">
      <c r="B748" s="39"/>
      <c r="C748" s="43"/>
      <c r="D748" s="43"/>
      <c r="E748" s="43"/>
      <c r="F748" s="45"/>
      <c r="G748" s="47"/>
      <c r="M748" s="51"/>
    </row>
    <row r="749" spans="2:13" ht="30" customHeight="1" x14ac:dyDescent="0.3">
      <c r="B749" s="39"/>
      <c r="C749" s="43"/>
      <c r="D749" s="43"/>
      <c r="E749" s="43"/>
      <c r="F749" s="45"/>
      <c r="G749" s="44"/>
      <c r="M749" s="51"/>
    </row>
    <row r="750" spans="2:13" ht="30" customHeight="1" x14ac:dyDescent="0.3">
      <c r="B750" s="39"/>
      <c r="C750" s="43"/>
      <c r="D750" s="43"/>
      <c r="E750" s="43"/>
      <c r="F750" s="45"/>
      <c r="G750" s="47"/>
      <c r="M750" s="51"/>
    </row>
    <row r="751" spans="2:13" ht="30" customHeight="1" x14ac:dyDescent="0.3">
      <c r="B751" s="39"/>
    </row>
    <row r="752" spans="2:13" ht="30" customHeight="1" x14ac:dyDescent="0.3">
      <c r="B752" s="39"/>
    </row>
    <row r="753" spans="2:13" ht="30" customHeight="1" x14ac:dyDescent="0.3">
      <c r="B753" s="39"/>
    </row>
    <row r="754" spans="2:13" ht="30" customHeight="1" x14ac:dyDescent="0.3">
      <c r="B754" s="39"/>
    </row>
    <row r="755" spans="2:13" ht="30" customHeight="1" x14ac:dyDescent="0.3">
      <c r="B755" s="39"/>
    </row>
    <row r="756" spans="2:13" ht="30" customHeight="1" x14ac:dyDescent="0.3">
      <c r="B756" s="39"/>
      <c r="C756" s="43"/>
      <c r="D756" s="43"/>
      <c r="E756" s="43"/>
      <c r="F756" s="43"/>
      <c r="G756" s="44"/>
      <c r="M756" s="51"/>
    </row>
    <row r="757" spans="2:13" ht="30" customHeight="1" x14ac:dyDescent="0.3">
      <c r="B757" s="39"/>
      <c r="C757" s="43"/>
      <c r="D757" s="43"/>
      <c r="E757" s="43"/>
      <c r="F757" s="43"/>
      <c r="G757" s="44"/>
      <c r="M757" s="51"/>
    </row>
    <row r="758" spans="2:13" ht="30" customHeight="1" x14ac:dyDescent="0.3">
      <c r="B758" s="39"/>
      <c r="C758" s="43"/>
      <c r="D758" s="43"/>
      <c r="E758" s="45"/>
      <c r="F758" s="45"/>
      <c r="G758" s="47"/>
      <c r="M758" s="51"/>
    </row>
    <row r="759" spans="2:13" ht="30" customHeight="1" x14ac:dyDescent="0.3">
      <c r="B759" s="39"/>
      <c r="C759" s="43"/>
      <c r="D759" s="43"/>
      <c r="E759" s="43"/>
      <c r="F759" s="45"/>
      <c r="G759" s="47"/>
      <c r="M759" s="51"/>
    </row>
    <row r="760" spans="2:13" ht="30" customHeight="1" x14ac:dyDescent="0.3">
      <c r="B760" s="39"/>
      <c r="C760" s="43"/>
      <c r="D760" s="43"/>
      <c r="E760" s="43"/>
      <c r="F760" s="45"/>
      <c r="G760" s="44"/>
      <c r="M760" s="51"/>
    </row>
    <row r="761" spans="2:13" ht="30" customHeight="1" x14ac:dyDescent="0.3">
      <c r="B761" s="39"/>
      <c r="C761" s="43"/>
      <c r="D761" s="43"/>
      <c r="E761" s="43"/>
      <c r="F761" s="45"/>
      <c r="G761" s="44"/>
      <c r="M761" s="51"/>
    </row>
    <row r="762" spans="2:13" ht="30" customHeight="1" x14ac:dyDescent="0.3">
      <c r="B762" s="39"/>
      <c r="C762" s="43"/>
      <c r="D762" s="43"/>
      <c r="E762" s="43"/>
      <c r="F762" s="45"/>
      <c r="G762" s="47"/>
      <c r="M762" s="51"/>
    </row>
    <row r="763" spans="2:13" ht="30" customHeight="1" x14ac:dyDescent="0.3">
      <c r="B763" s="39"/>
      <c r="C763" s="43"/>
      <c r="D763" s="43"/>
      <c r="E763" s="43"/>
      <c r="F763" s="43"/>
      <c r="G763" s="44"/>
      <c r="M763" s="51"/>
    </row>
    <row r="764" spans="2:13" ht="30" customHeight="1" x14ac:dyDescent="0.3">
      <c r="B764" s="39"/>
      <c r="C764" s="43"/>
      <c r="D764" s="43"/>
      <c r="E764" s="43"/>
      <c r="F764" s="45"/>
      <c r="G764" s="44"/>
      <c r="M764" s="51"/>
    </row>
    <row r="765" spans="2:13" ht="30" customHeight="1" x14ac:dyDescent="0.3">
      <c r="B765" s="39"/>
      <c r="C765" s="43"/>
      <c r="D765" s="43"/>
      <c r="E765" s="43"/>
      <c r="F765" s="45"/>
      <c r="G765" s="44"/>
      <c r="M765" s="51"/>
    </row>
    <row r="766" spans="2:13" ht="30" customHeight="1" x14ac:dyDescent="0.3">
      <c r="B766" s="39"/>
      <c r="C766" s="43"/>
      <c r="D766" s="43"/>
      <c r="E766" s="43"/>
      <c r="F766" s="43"/>
      <c r="G766" s="47"/>
      <c r="M766" s="51"/>
    </row>
    <row r="767" spans="2:13" ht="30" customHeight="1" x14ac:dyDescent="0.3">
      <c r="B767" s="39"/>
      <c r="C767" s="43"/>
      <c r="D767" s="43"/>
      <c r="E767" s="43"/>
      <c r="F767" s="43"/>
      <c r="G767" s="47"/>
      <c r="M767" s="51"/>
    </row>
    <row r="768" spans="2:13" ht="30" customHeight="1" x14ac:dyDescent="0.3">
      <c r="B768" s="39"/>
      <c r="C768" s="43"/>
      <c r="D768" s="43"/>
      <c r="E768" s="43"/>
      <c r="F768" s="43"/>
      <c r="G768" s="47"/>
      <c r="M768" s="51"/>
    </row>
    <row r="769" spans="2:13" ht="30" customHeight="1" x14ac:dyDescent="0.3">
      <c r="B769" s="39"/>
      <c r="C769" s="43"/>
      <c r="D769" s="43"/>
      <c r="E769" s="43"/>
      <c r="F769" s="43"/>
      <c r="G769" s="47"/>
      <c r="M769" s="51"/>
    </row>
    <row r="770" spans="2:13" ht="30" customHeight="1" x14ac:dyDescent="0.3">
      <c r="B770" s="39"/>
      <c r="C770" s="43"/>
      <c r="D770" s="43"/>
      <c r="E770" s="43"/>
      <c r="F770" s="45"/>
      <c r="G770" s="47"/>
      <c r="M770" s="51"/>
    </row>
    <row r="771" spans="2:13" ht="30" customHeight="1" x14ac:dyDescent="0.3">
      <c r="B771" s="39"/>
      <c r="C771" s="43"/>
      <c r="D771" s="43"/>
      <c r="E771" s="43"/>
      <c r="F771" s="43"/>
      <c r="G771" s="44"/>
      <c r="M771" s="51"/>
    </row>
    <row r="772" spans="2:13" ht="30" customHeight="1" x14ac:dyDescent="0.3">
      <c r="B772" s="39"/>
      <c r="C772" s="43"/>
      <c r="D772" s="43"/>
      <c r="E772" s="43"/>
      <c r="F772" s="45"/>
      <c r="G772" s="47"/>
      <c r="M772" s="51"/>
    </row>
    <row r="773" spans="2:13" ht="30" customHeight="1" x14ac:dyDescent="0.3">
      <c r="B773" s="39"/>
      <c r="C773" s="43"/>
      <c r="D773" s="43"/>
      <c r="E773" s="45"/>
      <c r="F773" s="45"/>
      <c r="G773" s="44"/>
      <c r="M773" s="51"/>
    </row>
    <row r="774" spans="2:13" ht="30" customHeight="1" x14ac:dyDescent="0.3">
      <c r="B774" s="39"/>
      <c r="C774" s="43"/>
      <c r="D774" s="43"/>
      <c r="E774" s="43"/>
      <c r="F774" s="45"/>
      <c r="G774" s="44"/>
      <c r="M774" s="51"/>
    </row>
    <row r="775" spans="2:13" ht="30" customHeight="1" x14ac:dyDescent="0.3">
      <c r="B775" s="39"/>
      <c r="C775" s="43"/>
      <c r="D775" s="43"/>
      <c r="E775" s="43"/>
      <c r="F775" s="45"/>
      <c r="G775" s="47"/>
      <c r="M775" s="51"/>
    </row>
    <row r="776" spans="2:13" ht="30" customHeight="1" x14ac:dyDescent="0.3">
      <c r="B776" s="39"/>
    </row>
    <row r="777" spans="2:13" ht="30" customHeight="1" x14ac:dyDescent="0.3">
      <c r="B777" s="39"/>
    </row>
    <row r="778" spans="2:13" ht="30" customHeight="1" x14ac:dyDescent="0.3">
      <c r="B778" s="39"/>
    </row>
    <row r="779" spans="2:13" ht="30" customHeight="1" x14ac:dyDescent="0.3">
      <c r="B779" s="39"/>
      <c r="C779" s="43"/>
      <c r="D779" s="43"/>
      <c r="E779" s="43"/>
      <c r="F779" s="45"/>
      <c r="G779" s="47"/>
      <c r="M779" s="51"/>
    </row>
    <row r="780" spans="2:13" ht="30" customHeight="1" x14ac:dyDescent="0.3">
      <c r="B780" s="39"/>
      <c r="C780" s="43"/>
      <c r="D780" s="43"/>
      <c r="E780" s="43"/>
      <c r="F780" s="45"/>
      <c r="G780" s="47"/>
      <c r="M780" s="51"/>
    </row>
    <row r="781" spans="2:13" ht="30" customHeight="1" x14ac:dyDescent="0.3">
      <c r="B781" s="39"/>
      <c r="C781" s="43"/>
      <c r="D781" s="43"/>
      <c r="E781" s="43"/>
      <c r="F781" s="45"/>
      <c r="G781" s="59"/>
      <c r="M781" s="51"/>
    </row>
    <row r="782" spans="2:13" ht="30" customHeight="1" x14ac:dyDescent="0.3">
      <c r="B782" s="39"/>
      <c r="C782" s="43"/>
      <c r="D782" s="43"/>
      <c r="E782" s="43"/>
      <c r="F782" s="45"/>
      <c r="G782" s="44"/>
      <c r="M782" s="51"/>
    </row>
    <row r="783" spans="2:13" ht="30" customHeight="1" x14ac:dyDescent="0.3">
      <c r="B783" s="39"/>
      <c r="C783" s="43"/>
      <c r="D783" s="43"/>
      <c r="E783" s="43"/>
      <c r="F783" s="45"/>
      <c r="G783" s="47"/>
      <c r="M783" s="51"/>
    </row>
    <row r="784" spans="2:13" ht="30" customHeight="1" x14ac:dyDescent="0.3">
      <c r="B784" s="39"/>
      <c r="C784" s="43"/>
      <c r="D784" s="43"/>
      <c r="E784" s="43"/>
      <c r="F784" s="45"/>
      <c r="G784" s="47"/>
      <c r="M784" s="51"/>
    </row>
    <row r="785" spans="2:13" ht="30" customHeight="1" x14ac:dyDescent="0.3">
      <c r="B785" s="39"/>
      <c r="C785" s="43"/>
      <c r="D785" s="43"/>
      <c r="E785" s="43"/>
      <c r="F785" s="45"/>
      <c r="G785" s="47"/>
      <c r="M785" s="51"/>
    </row>
    <row r="786" spans="2:13" ht="30" customHeight="1" x14ac:dyDescent="0.3">
      <c r="B786" s="39"/>
      <c r="C786" s="43"/>
      <c r="D786" s="43"/>
      <c r="E786" s="43"/>
      <c r="F786" s="45"/>
      <c r="G786" s="44"/>
      <c r="M786" s="51"/>
    </row>
    <row r="787" spans="2:13" ht="30" customHeight="1" x14ac:dyDescent="0.3">
      <c r="B787" s="39"/>
      <c r="C787" s="43"/>
      <c r="D787" s="43"/>
      <c r="E787" s="43"/>
      <c r="F787" s="45"/>
      <c r="G787" s="47"/>
      <c r="M787" s="51"/>
    </row>
    <row r="788" spans="2:13" ht="30" customHeight="1" x14ac:dyDescent="0.3">
      <c r="B788" s="39"/>
      <c r="C788" s="43"/>
      <c r="D788" s="43"/>
      <c r="E788" s="43"/>
      <c r="F788" s="45"/>
      <c r="G788" s="44"/>
      <c r="M788" s="51"/>
    </row>
    <row r="789" spans="2:13" ht="30" customHeight="1" x14ac:dyDescent="0.3">
      <c r="B789" s="39"/>
      <c r="C789" s="43"/>
      <c r="D789" s="43"/>
      <c r="E789" s="43"/>
      <c r="F789" s="45"/>
      <c r="G789" s="44"/>
      <c r="M789" s="51"/>
    </row>
    <row r="790" spans="2:13" ht="30" customHeight="1" x14ac:dyDescent="0.3">
      <c r="B790" s="39"/>
      <c r="C790" s="43"/>
      <c r="D790" s="43"/>
      <c r="E790" s="43"/>
      <c r="F790" s="45"/>
      <c r="G790" s="44"/>
      <c r="M790" s="51"/>
    </row>
    <row r="791" spans="2:13" ht="30" customHeight="1" x14ac:dyDescent="0.3">
      <c r="B791" s="39"/>
      <c r="C791" s="43"/>
      <c r="D791" s="43"/>
      <c r="E791" s="43"/>
      <c r="F791" s="45"/>
      <c r="G791" s="44"/>
      <c r="M791" s="51"/>
    </row>
    <row r="792" spans="2:13" ht="30" customHeight="1" x14ac:dyDescent="0.3">
      <c r="B792" s="39"/>
      <c r="C792" s="43"/>
      <c r="D792" s="43"/>
      <c r="E792" s="43"/>
      <c r="F792" s="45"/>
      <c r="G792" s="47"/>
      <c r="M792" s="51"/>
    </row>
    <row r="793" spans="2:13" ht="30" customHeight="1" x14ac:dyDescent="0.3">
      <c r="B793" s="39"/>
      <c r="C793" s="43"/>
      <c r="D793" s="43"/>
      <c r="E793" s="43"/>
      <c r="F793" s="45"/>
      <c r="G793" s="47"/>
      <c r="M793" s="51"/>
    </row>
    <row r="794" spans="2:13" ht="30" customHeight="1" x14ac:dyDescent="0.3">
      <c r="B794" s="39"/>
      <c r="C794" s="43"/>
      <c r="D794" s="43"/>
      <c r="E794" s="43"/>
      <c r="F794" s="45"/>
      <c r="G794" s="44"/>
      <c r="M794" s="51"/>
    </row>
    <row r="795" spans="2:13" ht="33.6" customHeight="1" x14ac:dyDescent="0.3">
      <c r="B795" s="39"/>
    </row>
    <row r="796" spans="2:13" ht="30" customHeight="1" x14ac:dyDescent="0.3">
      <c r="B796" s="39"/>
    </row>
    <row r="797" spans="2:13" ht="30" customHeight="1" x14ac:dyDescent="0.3">
      <c r="B797" s="39"/>
    </row>
    <row r="798" spans="2:13" ht="30" customHeight="1" x14ac:dyDescent="0.3">
      <c r="B798" s="39"/>
    </row>
    <row r="799" spans="2:13" ht="30" customHeight="1" x14ac:dyDescent="0.3">
      <c r="B799" s="39"/>
      <c r="C799" s="43"/>
      <c r="D799" s="43"/>
      <c r="E799" s="43"/>
      <c r="F799" s="45"/>
      <c r="G799" s="44"/>
      <c r="M799" s="51"/>
    </row>
    <row r="800" spans="2:13" ht="30" customHeight="1" x14ac:dyDescent="0.3">
      <c r="B800" s="39"/>
      <c r="C800" s="43"/>
      <c r="D800" s="43"/>
      <c r="E800" s="43"/>
      <c r="F800" s="45"/>
      <c r="G800" s="47"/>
      <c r="M800" s="51"/>
    </row>
    <row r="801" spans="2:13" ht="30" customHeight="1" x14ac:dyDescent="0.3">
      <c r="B801" s="39"/>
      <c r="C801" s="43"/>
      <c r="D801" s="43"/>
      <c r="E801" s="43"/>
      <c r="F801" s="45"/>
      <c r="G801" s="44"/>
      <c r="M801" s="51"/>
    </row>
    <row r="802" spans="2:13" ht="30" customHeight="1" x14ac:dyDescent="0.3">
      <c r="B802" s="39"/>
      <c r="C802" s="43"/>
      <c r="D802" s="43"/>
      <c r="E802" s="43"/>
      <c r="F802" s="45"/>
      <c r="G802" s="44"/>
      <c r="M802" s="51"/>
    </row>
    <row r="803" spans="2:13" ht="30" customHeight="1" x14ac:dyDescent="0.3">
      <c r="B803" s="39"/>
      <c r="C803" s="43"/>
      <c r="D803" s="43"/>
      <c r="E803" s="43"/>
      <c r="F803" s="45"/>
      <c r="G803" s="47"/>
      <c r="M803" s="51"/>
    </row>
    <row r="804" spans="2:13" ht="30" customHeight="1" x14ac:dyDescent="0.3">
      <c r="B804" s="39"/>
      <c r="C804" s="43"/>
      <c r="D804" s="43"/>
      <c r="E804" s="43"/>
      <c r="F804" s="45"/>
      <c r="G804" s="47"/>
      <c r="M804" s="51"/>
    </row>
    <row r="805" spans="2:13" ht="30" customHeight="1" x14ac:dyDescent="0.3">
      <c r="B805" s="39"/>
      <c r="C805" s="43"/>
      <c r="D805" s="43"/>
      <c r="E805" s="43"/>
      <c r="F805" s="45"/>
      <c r="G805" s="44"/>
      <c r="M805" s="51"/>
    </row>
    <row r="806" spans="2:13" ht="30" customHeight="1" x14ac:dyDescent="0.3">
      <c r="B806" s="39"/>
      <c r="C806" s="43"/>
      <c r="D806" s="43"/>
      <c r="E806" s="43"/>
      <c r="F806" s="45"/>
      <c r="G806" s="47"/>
      <c r="M806" s="51"/>
    </row>
    <row r="807" spans="2:13" ht="30" customHeight="1" x14ac:dyDescent="0.3">
      <c r="B807" s="39"/>
      <c r="C807" s="43"/>
      <c r="D807" s="43"/>
      <c r="E807" s="43"/>
      <c r="F807" s="45"/>
      <c r="G807" s="44"/>
      <c r="M807" s="51"/>
    </row>
    <row r="808" spans="2:13" ht="30" customHeight="1" x14ac:dyDescent="0.3">
      <c r="B808" s="39"/>
      <c r="C808" s="43"/>
      <c r="D808" s="43"/>
      <c r="E808" s="43"/>
      <c r="F808" s="45"/>
      <c r="G808" s="47"/>
      <c r="M808" s="51"/>
    </row>
    <row r="809" spans="2:13" ht="30" customHeight="1" x14ac:dyDescent="0.3">
      <c r="B809" s="39"/>
      <c r="C809" s="43"/>
      <c r="D809" s="43"/>
      <c r="E809" s="43"/>
      <c r="F809" s="45"/>
      <c r="G809" s="44"/>
      <c r="M809" s="51"/>
    </row>
    <row r="810" spans="2:13" ht="30" customHeight="1" x14ac:dyDescent="0.3">
      <c r="B810" s="39"/>
      <c r="C810" s="43"/>
      <c r="D810" s="43"/>
      <c r="E810" s="43"/>
      <c r="F810" s="45"/>
      <c r="G810" s="47"/>
      <c r="M810" s="51"/>
    </row>
    <row r="811" spans="2:13" ht="30" customHeight="1" x14ac:dyDescent="0.3">
      <c r="B811" s="39"/>
      <c r="C811" s="43"/>
      <c r="D811" s="43"/>
      <c r="E811" s="43"/>
      <c r="F811" s="45"/>
      <c r="G811" s="47"/>
      <c r="M811" s="51"/>
    </row>
    <row r="812" spans="2:13" ht="30" customHeight="1" x14ac:dyDescent="0.3">
      <c r="B812" s="39"/>
      <c r="C812" s="43"/>
      <c r="D812" s="43"/>
      <c r="E812" s="43"/>
      <c r="F812" s="45"/>
      <c r="G812" s="47"/>
      <c r="M812" s="51"/>
    </row>
    <row r="813" spans="2:13" ht="30" customHeight="1" x14ac:dyDescent="0.3">
      <c r="B813" s="39"/>
      <c r="C813" s="43"/>
      <c r="D813" s="43"/>
      <c r="E813" s="43"/>
      <c r="F813" s="45"/>
      <c r="G813" s="44"/>
      <c r="M813" s="51"/>
    </row>
    <row r="814" spans="2:13" ht="30" customHeight="1" x14ac:dyDescent="0.3">
      <c r="B814" s="39"/>
      <c r="C814" s="43"/>
      <c r="D814" s="43"/>
      <c r="E814" s="43"/>
      <c r="F814" s="45"/>
      <c r="G814" s="44"/>
      <c r="M814" s="51"/>
    </row>
    <row r="815" spans="2:13" ht="30" customHeight="1" x14ac:dyDescent="0.3">
      <c r="B815" s="39"/>
      <c r="C815" s="43"/>
      <c r="D815" s="43"/>
      <c r="E815" s="43"/>
      <c r="F815" s="45"/>
      <c r="G815" s="47"/>
      <c r="M815" s="51"/>
    </row>
    <row r="816" spans="2:13" ht="30" customHeight="1" x14ac:dyDescent="0.3">
      <c r="B816" s="39"/>
      <c r="C816" s="43"/>
      <c r="D816" s="43"/>
      <c r="E816" s="43"/>
      <c r="F816" s="45"/>
      <c r="G816" s="47"/>
      <c r="M816" s="51"/>
    </row>
    <row r="817" spans="2:17" ht="30" customHeight="1" x14ac:dyDescent="0.3">
      <c r="B817" s="39"/>
      <c r="C817" s="43"/>
      <c r="D817" s="43"/>
      <c r="E817" s="43"/>
      <c r="F817" s="45"/>
      <c r="G817" s="44"/>
      <c r="M817" s="51"/>
    </row>
    <row r="818" spans="2:17" ht="30" customHeight="1" x14ac:dyDescent="0.3">
      <c r="B818" s="39"/>
      <c r="C818" s="43"/>
      <c r="D818" s="43"/>
      <c r="E818" s="43"/>
      <c r="F818" s="45"/>
      <c r="G818" s="44"/>
      <c r="M818" s="51"/>
    </row>
    <row r="819" spans="2:17" ht="30" customHeight="1" x14ac:dyDescent="0.3">
      <c r="B819" s="39"/>
    </row>
    <row r="820" spans="2:17" ht="30" customHeight="1" x14ac:dyDescent="0.3">
      <c r="B820" s="39"/>
    </row>
    <row r="821" spans="2:17" ht="30" customHeight="1" x14ac:dyDescent="0.3">
      <c r="B821" s="39"/>
      <c r="N821" s="39"/>
      <c r="O821" s="39"/>
      <c r="Q821" s="39"/>
    </row>
    <row r="822" spans="2:17" ht="30" customHeight="1" x14ac:dyDescent="0.3">
      <c r="B822" s="39"/>
      <c r="N822" s="39"/>
      <c r="O822" s="39"/>
      <c r="Q822" s="39"/>
    </row>
    <row r="823" spans="2:17" ht="30" customHeight="1" x14ac:dyDescent="0.3">
      <c r="B823" s="39"/>
      <c r="C823" s="43"/>
      <c r="D823" s="43"/>
      <c r="E823" s="45"/>
      <c r="F823" s="45"/>
      <c r="G823" s="47"/>
      <c r="M823" s="51"/>
    </row>
    <row r="824" spans="2:17" ht="30" customHeight="1" x14ac:dyDescent="0.3">
      <c r="B824" s="39"/>
      <c r="C824" s="43"/>
      <c r="D824" s="43"/>
      <c r="E824" s="45"/>
      <c r="F824" s="45"/>
      <c r="G824" s="47"/>
      <c r="M824" s="51"/>
    </row>
    <row r="825" spans="2:17" ht="30" customHeight="1" x14ac:dyDescent="0.3">
      <c r="B825" s="39"/>
      <c r="C825" s="43"/>
      <c r="D825" s="43"/>
      <c r="E825" s="45"/>
      <c r="F825" s="45"/>
      <c r="G825" s="44"/>
      <c r="M825" s="51"/>
    </row>
    <row r="826" spans="2:17" ht="30" customHeight="1" x14ac:dyDescent="0.3">
      <c r="B826" s="39"/>
      <c r="C826" s="43"/>
      <c r="D826" s="43"/>
      <c r="E826" s="45"/>
      <c r="F826" s="45"/>
      <c r="G826" s="44"/>
      <c r="M826" s="51"/>
    </row>
    <row r="827" spans="2:17" ht="30" customHeight="1" x14ac:dyDescent="0.3">
      <c r="B827" s="39"/>
      <c r="C827" s="43"/>
      <c r="D827" s="43"/>
      <c r="E827" s="45"/>
      <c r="F827" s="45"/>
      <c r="G827" s="44"/>
      <c r="M827" s="51"/>
    </row>
    <row r="828" spans="2:17" ht="30" customHeight="1" x14ac:dyDescent="0.3">
      <c r="B828" s="39"/>
      <c r="C828" s="43"/>
      <c r="D828" s="43"/>
      <c r="E828" s="45"/>
      <c r="F828" s="45"/>
      <c r="G828" s="44"/>
      <c r="M828" s="51"/>
    </row>
    <row r="829" spans="2:17" ht="30" customHeight="1" x14ac:dyDescent="0.3">
      <c r="B829" s="39"/>
      <c r="C829" s="43"/>
      <c r="D829" s="45"/>
      <c r="E829" s="45"/>
      <c r="F829" s="45"/>
      <c r="G829" s="47"/>
      <c r="M829" s="51"/>
    </row>
    <row r="830" spans="2:17" ht="30" customHeight="1" x14ac:dyDescent="0.3">
      <c r="B830" s="39"/>
      <c r="C830" s="43"/>
      <c r="D830" s="43"/>
      <c r="E830" s="45"/>
      <c r="F830" s="45"/>
      <c r="G830" s="47"/>
      <c r="M830" s="51"/>
    </row>
    <row r="831" spans="2:17" ht="30" customHeight="1" x14ac:dyDescent="0.3">
      <c r="B831" s="39"/>
      <c r="C831" s="43"/>
      <c r="D831" s="43"/>
      <c r="E831" s="45"/>
      <c r="F831" s="45"/>
      <c r="G831" s="44"/>
      <c r="M831" s="51"/>
    </row>
    <row r="832" spans="2:17" ht="30" customHeight="1" x14ac:dyDescent="0.3">
      <c r="B832" s="39"/>
      <c r="C832" s="43"/>
      <c r="D832" s="43"/>
      <c r="E832" s="45"/>
      <c r="F832" s="45"/>
      <c r="G832" s="47"/>
      <c r="M832" s="51"/>
    </row>
    <row r="833" spans="2:13" ht="30" customHeight="1" x14ac:dyDescent="0.3">
      <c r="B833" s="39"/>
      <c r="C833" s="43"/>
      <c r="D833" s="43"/>
      <c r="E833" s="45"/>
      <c r="F833" s="45"/>
      <c r="G833" s="47"/>
      <c r="M833" s="51"/>
    </row>
    <row r="834" spans="2:13" ht="30" customHeight="1" x14ac:dyDescent="0.3">
      <c r="B834" s="39"/>
      <c r="C834" s="43"/>
      <c r="D834" s="43"/>
      <c r="E834" s="45"/>
      <c r="F834" s="45"/>
      <c r="G834" s="44"/>
      <c r="M834" s="51"/>
    </row>
    <row r="835" spans="2:13" ht="30" customHeight="1" x14ac:dyDescent="0.3">
      <c r="B835" s="39"/>
      <c r="C835" s="43"/>
      <c r="D835" s="43"/>
      <c r="E835" s="45"/>
      <c r="F835" s="45"/>
      <c r="G835" s="44"/>
      <c r="M835" s="51"/>
    </row>
    <row r="836" spans="2:13" ht="30" customHeight="1" x14ac:dyDescent="0.3">
      <c r="B836" s="39"/>
      <c r="C836" s="43"/>
      <c r="D836" s="43"/>
      <c r="E836" s="45"/>
      <c r="F836" s="45"/>
      <c r="G836" s="47"/>
      <c r="M836" s="51"/>
    </row>
    <row r="837" spans="2:13" ht="30" customHeight="1" x14ac:dyDescent="0.3">
      <c r="B837" s="39"/>
    </row>
    <row r="838" spans="2:13" ht="30" customHeight="1" x14ac:dyDescent="0.3">
      <c r="B838" s="39"/>
    </row>
    <row r="839" spans="2:13" ht="30" customHeight="1" x14ac:dyDescent="0.3">
      <c r="B839" s="39"/>
    </row>
    <row r="840" spans="2:13" ht="30" customHeight="1" x14ac:dyDescent="0.3">
      <c r="B840" s="39"/>
    </row>
    <row r="841" spans="2:13" ht="30" customHeight="1" x14ac:dyDescent="0.3">
      <c r="B841" s="39"/>
      <c r="C841" s="43"/>
      <c r="D841" s="43"/>
      <c r="E841" s="45"/>
      <c r="F841" s="45"/>
      <c r="G841" s="47"/>
      <c r="M841" s="51"/>
    </row>
    <row r="842" spans="2:13" ht="30" customHeight="1" x14ac:dyDescent="0.3">
      <c r="B842" s="39"/>
      <c r="C842" s="43"/>
      <c r="D842" s="43"/>
      <c r="E842" s="45"/>
      <c r="F842" s="45"/>
      <c r="G842" s="44"/>
      <c r="M842" s="51"/>
    </row>
    <row r="843" spans="2:13" ht="30" customHeight="1" x14ac:dyDescent="0.3">
      <c r="B843" s="39"/>
      <c r="C843" s="43"/>
      <c r="D843" s="43"/>
      <c r="E843" s="45"/>
      <c r="F843" s="45"/>
      <c r="G843" s="47"/>
      <c r="M843" s="51"/>
    </row>
    <row r="844" spans="2:13" ht="30" customHeight="1" x14ac:dyDescent="0.3">
      <c r="B844" s="39"/>
      <c r="C844" s="43"/>
      <c r="D844" s="43"/>
      <c r="E844" s="45"/>
      <c r="F844" s="45"/>
      <c r="G844" s="47"/>
      <c r="M844" s="51"/>
    </row>
    <row r="845" spans="2:13" ht="30" customHeight="1" x14ac:dyDescent="0.3">
      <c r="B845" s="39"/>
      <c r="C845" s="43"/>
      <c r="D845" s="43"/>
      <c r="E845" s="45"/>
      <c r="F845" s="45"/>
      <c r="G845" s="47"/>
      <c r="M845" s="51"/>
    </row>
    <row r="846" spans="2:13" ht="30" customHeight="1" x14ac:dyDescent="0.3">
      <c r="B846" s="39"/>
      <c r="C846" s="43"/>
      <c r="D846" s="43"/>
      <c r="E846" s="45"/>
      <c r="F846" s="45"/>
      <c r="G846" s="44"/>
      <c r="M846" s="51"/>
    </row>
    <row r="847" spans="2:13" ht="30" customHeight="1" x14ac:dyDescent="0.3">
      <c r="B847" s="39"/>
      <c r="C847" s="43"/>
      <c r="D847" s="45"/>
      <c r="E847" s="45"/>
      <c r="F847" s="45"/>
      <c r="G847" s="44"/>
      <c r="M847" s="51"/>
    </row>
    <row r="848" spans="2:13" ht="30" customHeight="1" x14ac:dyDescent="0.3">
      <c r="B848" s="39"/>
      <c r="C848" s="43"/>
      <c r="D848" s="43"/>
      <c r="E848" s="45"/>
      <c r="F848" s="45"/>
      <c r="G848" s="47"/>
      <c r="M848" s="51"/>
    </row>
    <row r="849" spans="2:14" ht="30" customHeight="1" x14ac:dyDescent="0.3">
      <c r="B849" s="39"/>
      <c r="C849" s="43"/>
      <c r="D849" s="43"/>
      <c r="E849" s="45"/>
      <c r="F849" s="45"/>
      <c r="G849" s="44"/>
      <c r="M849" s="51"/>
    </row>
    <row r="850" spans="2:14" ht="30" customHeight="1" x14ac:dyDescent="0.3">
      <c r="B850" s="39"/>
      <c r="C850" s="43"/>
      <c r="D850" s="43"/>
      <c r="E850" s="45"/>
      <c r="F850" s="45"/>
      <c r="G850" s="44"/>
      <c r="M850" s="51"/>
    </row>
    <row r="851" spans="2:14" ht="30" customHeight="1" x14ac:dyDescent="0.3">
      <c r="B851" s="39"/>
      <c r="C851" s="43"/>
      <c r="D851" s="45"/>
      <c r="E851" s="45"/>
      <c r="F851" s="45"/>
      <c r="G851" s="47"/>
      <c r="M851" s="51"/>
    </row>
    <row r="852" spans="2:14" ht="30" customHeight="1" x14ac:dyDescent="0.3">
      <c r="B852" s="39"/>
      <c r="C852" s="43"/>
      <c r="D852" s="43"/>
      <c r="E852" s="45"/>
      <c r="F852" s="45"/>
      <c r="G852" s="44"/>
      <c r="M852" s="51"/>
    </row>
    <row r="853" spans="2:14" ht="30" customHeight="1" x14ac:dyDescent="0.3">
      <c r="B853" s="39"/>
    </row>
    <row r="854" spans="2:14" ht="30" customHeight="1" x14ac:dyDescent="0.3">
      <c r="B854" s="39"/>
    </row>
    <row r="855" spans="2:14" ht="30" customHeight="1" x14ac:dyDescent="0.3">
      <c r="B855" s="39"/>
    </row>
    <row r="856" spans="2:14" ht="30" customHeight="1" x14ac:dyDescent="0.3">
      <c r="B856" s="39"/>
      <c r="C856" s="43"/>
      <c r="D856" s="43"/>
      <c r="E856" s="43"/>
      <c r="F856" s="45"/>
      <c r="G856" s="44"/>
      <c r="M856" s="51"/>
    </row>
    <row r="857" spans="2:14" ht="30" customHeight="1" x14ac:dyDescent="0.3">
      <c r="B857" s="39"/>
      <c r="C857" s="43"/>
      <c r="D857" s="43"/>
      <c r="E857" s="43"/>
      <c r="F857" s="45"/>
      <c r="G857" s="47"/>
      <c r="M857" s="51"/>
    </row>
    <row r="858" spans="2:14" ht="30" customHeight="1" x14ac:dyDescent="0.3">
      <c r="B858" s="39"/>
      <c r="C858" s="43"/>
      <c r="D858" s="43"/>
      <c r="E858" s="43"/>
      <c r="F858" s="45"/>
      <c r="G858" s="47"/>
      <c r="M858" s="51"/>
    </row>
    <row r="859" spans="2:14" ht="30" customHeight="1" x14ac:dyDescent="0.3">
      <c r="B859" s="39"/>
      <c r="C859" s="43"/>
      <c r="D859" s="43"/>
      <c r="E859" s="43"/>
      <c r="F859" s="45"/>
      <c r="G859" s="47"/>
      <c r="M859" s="51"/>
    </row>
    <row r="860" spans="2:14" ht="30" customHeight="1" x14ac:dyDescent="0.3">
      <c r="B860" s="39"/>
      <c r="C860" s="43"/>
      <c r="D860" s="43"/>
      <c r="E860" s="43"/>
      <c r="F860" s="45"/>
      <c r="G860" s="44"/>
      <c r="L860" s="60"/>
      <c r="M860" s="51"/>
      <c r="N860" s="60"/>
    </row>
    <row r="861" spans="2:14" ht="30" customHeight="1" x14ac:dyDescent="0.3">
      <c r="B861" s="39"/>
      <c r="C861" s="43"/>
      <c r="D861" s="43"/>
      <c r="E861" s="43"/>
      <c r="F861" s="45"/>
      <c r="G861" s="44"/>
      <c r="M861" s="51"/>
    </row>
    <row r="862" spans="2:14" ht="30" customHeight="1" x14ac:dyDescent="0.3">
      <c r="B862" s="39"/>
      <c r="C862" s="43"/>
      <c r="D862" s="43"/>
      <c r="E862" s="43"/>
      <c r="F862" s="45"/>
      <c r="G862" s="44"/>
      <c r="M862" s="51"/>
    </row>
    <row r="863" spans="2:14" ht="30" customHeight="1" x14ac:dyDescent="0.3">
      <c r="B863" s="39"/>
      <c r="C863" s="43"/>
      <c r="D863" s="43"/>
      <c r="E863" s="43"/>
      <c r="F863" s="45"/>
      <c r="G863" s="47"/>
      <c r="M863" s="51"/>
    </row>
    <row r="864" spans="2:14" ht="30" customHeight="1" x14ac:dyDescent="0.3">
      <c r="B864" s="39"/>
      <c r="C864" s="43"/>
      <c r="D864" s="43"/>
      <c r="E864" s="43"/>
      <c r="F864" s="45"/>
      <c r="G864" s="47"/>
      <c r="M864" s="51"/>
    </row>
    <row r="865" spans="2:13" ht="30" customHeight="1" x14ac:dyDescent="0.3">
      <c r="B865" s="39"/>
      <c r="C865" s="43"/>
      <c r="D865" s="43"/>
      <c r="E865" s="43"/>
      <c r="F865" s="45"/>
      <c r="G865" s="44"/>
      <c r="M865" s="51"/>
    </row>
    <row r="866" spans="2:13" ht="30" customHeight="1" x14ac:dyDescent="0.3">
      <c r="B866" s="39"/>
    </row>
    <row r="867" spans="2:13" ht="30" customHeight="1" x14ac:dyDescent="0.3">
      <c r="B867" s="39"/>
    </row>
    <row r="868" spans="2:13" ht="30" customHeight="1" x14ac:dyDescent="0.3">
      <c r="B868" s="39"/>
    </row>
    <row r="869" spans="2:13" ht="30" customHeight="1" x14ac:dyDescent="0.3">
      <c r="B869" s="39"/>
      <c r="C869" s="43"/>
      <c r="D869" s="45"/>
      <c r="E869" s="45"/>
      <c r="F869" s="45"/>
      <c r="G869" s="57"/>
      <c r="M869" s="51"/>
    </row>
    <row r="870" spans="2:13" ht="30" customHeight="1" x14ac:dyDescent="0.3">
      <c r="B870" s="39"/>
      <c r="C870" s="43"/>
      <c r="D870" s="43"/>
      <c r="E870" s="45"/>
      <c r="F870" s="45"/>
      <c r="G870" s="57"/>
      <c r="M870" s="51"/>
    </row>
    <row r="871" spans="2:13" ht="30" customHeight="1" x14ac:dyDescent="0.3">
      <c r="B871" s="39"/>
      <c r="C871" s="43"/>
      <c r="D871" s="43"/>
      <c r="E871" s="45"/>
      <c r="F871" s="45"/>
      <c r="G871" s="57"/>
      <c r="M871" s="51"/>
    </row>
    <row r="872" spans="2:13" ht="30" customHeight="1" x14ac:dyDescent="0.3">
      <c r="B872" s="39"/>
      <c r="C872" s="43"/>
      <c r="D872" s="43"/>
      <c r="E872" s="45"/>
      <c r="F872" s="45"/>
      <c r="G872" s="57"/>
      <c r="M872" s="51"/>
    </row>
    <row r="873" spans="2:13" ht="30" customHeight="1" x14ac:dyDescent="0.3">
      <c r="B873" s="39"/>
      <c r="C873" s="43"/>
      <c r="D873" s="43"/>
      <c r="E873" s="45"/>
      <c r="F873" s="45"/>
      <c r="G873" s="58"/>
      <c r="M873" s="51"/>
    </row>
    <row r="874" spans="2:13" ht="30" customHeight="1" x14ac:dyDescent="0.3">
      <c r="B874" s="39"/>
      <c r="C874" s="43"/>
      <c r="D874" s="43"/>
      <c r="E874" s="43"/>
      <c r="F874" s="45"/>
      <c r="G874" s="58"/>
      <c r="M874" s="51"/>
    </row>
    <row r="875" spans="2:13" ht="30" customHeight="1" x14ac:dyDescent="0.3">
      <c r="B875" s="39"/>
      <c r="C875" s="43"/>
      <c r="D875" s="43"/>
      <c r="E875" s="43"/>
      <c r="F875" s="45"/>
      <c r="G875" s="58"/>
      <c r="M875" s="51"/>
    </row>
    <row r="876" spans="2:13" ht="30" customHeight="1" x14ac:dyDescent="0.3">
      <c r="B876" s="39"/>
      <c r="C876" s="43"/>
      <c r="D876" s="61"/>
      <c r="E876" s="45"/>
      <c r="F876" s="45"/>
      <c r="G876" s="58"/>
      <c r="M876" s="51"/>
    </row>
    <row r="877" spans="2:13" ht="30" customHeight="1" x14ac:dyDescent="0.3">
      <c r="B877" s="39"/>
      <c r="C877" s="43"/>
      <c r="D877" s="43"/>
      <c r="E877" s="43"/>
      <c r="F877" s="45"/>
      <c r="G877" s="57"/>
      <c r="M877" s="51"/>
    </row>
    <row r="878" spans="2:13" ht="30" customHeight="1" x14ac:dyDescent="0.3">
      <c r="B878" s="39"/>
      <c r="C878" s="43"/>
      <c r="D878" s="45"/>
      <c r="E878" s="61"/>
      <c r="F878" s="45"/>
      <c r="G878" s="57"/>
      <c r="M878" s="51"/>
    </row>
    <row r="879" spans="2:13" ht="30" customHeight="1" x14ac:dyDescent="0.3">
      <c r="B879" s="39"/>
      <c r="C879" s="43"/>
      <c r="D879" s="43"/>
      <c r="E879" s="45"/>
      <c r="F879" s="45"/>
      <c r="G879" s="58"/>
      <c r="M879" s="51"/>
    </row>
    <row r="880" spans="2:13" ht="30" customHeight="1" x14ac:dyDescent="0.3">
      <c r="B880" s="39"/>
      <c r="C880" s="43"/>
      <c r="D880" s="43"/>
      <c r="E880" s="45"/>
      <c r="F880" s="45"/>
      <c r="G880" s="57"/>
      <c r="M880" s="51"/>
    </row>
    <row r="881" spans="2:18" ht="30" customHeight="1" x14ac:dyDescent="0.3">
      <c r="B881" s="39"/>
      <c r="C881" s="43"/>
      <c r="D881" s="43"/>
      <c r="E881" s="45"/>
      <c r="F881" s="45"/>
      <c r="G881" s="57"/>
      <c r="M881" s="51"/>
    </row>
    <row r="882" spans="2:18" ht="30" customHeight="1" x14ac:dyDescent="0.3">
      <c r="B882" s="39"/>
      <c r="C882" s="43"/>
      <c r="D882" s="43"/>
      <c r="E882" s="45"/>
      <c r="F882" s="45"/>
      <c r="G882" s="58"/>
      <c r="M882" s="51"/>
    </row>
    <row r="883" spans="2:18" ht="30" customHeight="1" x14ac:dyDescent="0.3">
      <c r="B883" s="39"/>
      <c r="C883" s="43"/>
      <c r="D883" s="43"/>
      <c r="E883" s="43"/>
      <c r="F883" s="45"/>
      <c r="G883" s="57"/>
      <c r="M883" s="51"/>
      <c r="N883" s="39"/>
      <c r="Q883" s="39"/>
    </row>
    <row r="884" spans="2:18" ht="30" customHeight="1" x14ac:dyDescent="0.3">
      <c r="B884" s="39"/>
      <c r="C884" s="43"/>
      <c r="D884" s="43"/>
      <c r="E884" s="43"/>
      <c r="F884" s="45"/>
      <c r="G884" s="57"/>
      <c r="M884" s="51"/>
      <c r="N884" s="39"/>
      <c r="Q884" s="39"/>
    </row>
    <row r="885" spans="2:18" ht="30" customHeight="1" x14ac:dyDescent="0.3">
      <c r="B885" s="39"/>
      <c r="C885" s="43"/>
      <c r="D885" s="43"/>
      <c r="E885" s="45"/>
      <c r="F885" s="45"/>
      <c r="G885" s="57"/>
      <c r="M885" s="51"/>
    </row>
    <row r="886" spans="2:18" ht="30" customHeight="1" x14ac:dyDescent="0.3">
      <c r="B886" s="39"/>
      <c r="C886" s="43"/>
      <c r="D886" s="43"/>
      <c r="E886" s="45"/>
      <c r="F886" s="45"/>
      <c r="G886" s="58"/>
      <c r="M886" s="51"/>
    </row>
    <row r="887" spans="2:18" ht="30" customHeight="1" x14ac:dyDescent="0.3">
      <c r="B887" s="39"/>
      <c r="C887" s="43"/>
      <c r="D887" s="43"/>
      <c r="E887" s="45"/>
      <c r="F887" s="45"/>
      <c r="G887" s="58"/>
      <c r="M887" s="51"/>
    </row>
    <row r="888" spans="2:18" ht="30" customHeight="1" x14ac:dyDescent="0.3">
      <c r="B888" s="39"/>
      <c r="C888" s="43"/>
      <c r="D888" s="43"/>
      <c r="E888" s="45"/>
      <c r="F888" s="45"/>
      <c r="G888" s="58"/>
      <c r="M888" s="51"/>
    </row>
    <row r="889" spans="2:18" ht="30" customHeight="1" x14ac:dyDescent="0.3">
      <c r="B889" s="39"/>
      <c r="C889" s="43"/>
      <c r="D889" s="43"/>
      <c r="E889" s="45"/>
      <c r="F889" s="61"/>
      <c r="G889" s="58"/>
      <c r="M889" s="51"/>
    </row>
    <row r="890" spans="2:18" ht="30" customHeight="1" x14ac:dyDescent="0.3">
      <c r="B890" s="39"/>
      <c r="C890" s="43"/>
      <c r="D890" s="43"/>
      <c r="E890" s="45"/>
      <c r="F890" s="45"/>
      <c r="G890" s="58"/>
      <c r="M890" s="51"/>
    </row>
    <row r="891" spans="2:18" ht="30" customHeight="1" x14ac:dyDescent="0.3">
      <c r="B891" s="39"/>
    </row>
    <row r="892" spans="2:18" ht="30" customHeight="1" x14ac:dyDescent="0.3">
      <c r="B892" s="39"/>
    </row>
    <row r="893" spans="2:18" ht="30" customHeight="1" x14ac:dyDescent="0.3">
      <c r="B893" s="39"/>
    </row>
    <row r="894" spans="2:18" ht="30" customHeight="1" x14ac:dyDescent="0.3">
      <c r="B894" s="39"/>
      <c r="C894" s="43"/>
      <c r="D894" s="43"/>
      <c r="E894" s="43"/>
      <c r="F894" s="45"/>
      <c r="G894" s="44"/>
      <c r="M894" s="51"/>
    </row>
    <row r="895" spans="2:18" ht="30" customHeight="1" x14ac:dyDescent="0.3">
      <c r="B895" s="39"/>
      <c r="C895" s="43"/>
      <c r="D895" s="43"/>
      <c r="E895" s="43"/>
      <c r="F895" s="45"/>
      <c r="G895" s="44"/>
      <c r="M895" s="51"/>
    </row>
    <row r="896" spans="2:18" ht="30" customHeight="1" x14ac:dyDescent="0.3">
      <c r="B896" s="39"/>
      <c r="C896" s="43"/>
      <c r="D896" s="43"/>
      <c r="E896" s="43"/>
      <c r="F896" s="45"/>
      <c r="G896" s="47"/>
      <c r="M896" s="51"/>
      <c r="Q896" s="39"/>
      <c r="R896" s="39"/>
    </row>
    <row r="897" spans="2:17" ht="30" customHeight="1" x14ac:dyDescent="0.3">
      <c r="B897" s="39"/>
      <c r="C897" s="43"/>
      <c r="D897" s="43"/>
      <c r="E897" s="43"/>
      <c r="F897" s="45"/>
      <c r="G897" s="47"/>
      <c r="M897" s="51"/>
      <c r="N897" s="39"/>
      <c r="Q897" s="39"/>
    </row>
    <row r="898" spans="2:17" ht="30" customHeight="1" x14ac:dyDescent="0.3">
      <c r="B898" s="39"/>
      <c r="C898" s="43"/>
      <c r="D898" s="43"/>
      <c r="E898" s="43"/>
      <c r="F898" s="45"/>
      <c r="G898" s="44"/>
      <c r="M898" s="51"/>
    </row>
    <row r="899" spans="2:17" ht="30" customHeight="1" x14ac:dyDescent="0.3">
      <c r="B899" s="39"/>
      <c r="C899" s="43"/>
      <c r="D899" s="43"/>
      <c r="E899" s="43"/>
      <c r="F899" s="45"/>
      <c r="G899" s="47"/>
      <c r="M899" s="51"/>
    </row>
    <row r="900" spans="2:17" ht="30" customHeight="1" x14ac:dyDescent="0.3">
      <c r="B900" s="39"/>
      <c r="C900" s="43"/>
      <c r="D900" s="43"/>
      <c r="E900" s="43"/>
      <c r="F900" s="45"/>
      <c r="G900" s="44"/>
      <c r="M900" s="51"/>
    </row>
    <row r="901" spans="2:17" ht="30" customHeight="1" x14ac:dyDescent="0.3">
      <c r="B901" s="39"/>
      <c r="C901" s="43"/>
      <c r="D901" s="43"/>
      <c r="E901" s="43"/>
      <c r="F901" s="45"/>
      <c r="G901" s="44"/>
      <c r="M901" s="51"/>
    </row>
    <row r="902" spans="2:17" ht="30" customHeight="1" x14ac:dyDescent="0.3">
      <c r="B902" s="39"/>
      <c r="C902" s="43"/>
      <c r="D902" s="43"/>
      <c r="E902" s="43"/>
      <c r="F902" s="45"/>
      <c r="G902" s="47"/>
      <c r="M902" s="51"/>
    </row>
    <row r="903" spans="2:17" ht="30" customHeight="1" x14ac:dyDescent="0.3">
      <c r="B903" s="39"/>
      <c r="C903" s="43"/>
      <c r="D903" s="43"/>
      <c r="E903" s="43"/>
      <c r="F903" s="45"/>
      <c r="G903" s="44"/>
      <c r="M903" s="51"/>
    </row>
    <row r="904" spans="2:17" ht="30" customHeight="1" x14ac:dyDescent="0.3">
      <c r="B904" s="39"/>
      <c r="C904" s="43"/>
      <c r="D904" s="43"/>
      <c r="E904" s="43"/>
      <c r="F904" s="45"/>
      <c r="G904" s="44"/>
      <c r="M904" s="51"/>
    </row>
    <row r="905" spans="2:17" ht="30" customHeight="1" x14ac:dyDescent="0.3">
      <c r="B905" s="39"/>
      <c r="C905" s="43"/>
      <c r="D905" s="43"/>
      <c r="E905" s="43"/>
      <c r="F905" s="45"/>
      <c r="G905" s="47"/>
      <c r="M905" s="51"/>
    </row>
    <row r="906" spans="2:17" ht="30" customHeight="1" x14ac:dyDescent="0.3">
      <c r="B906" s="39"/>
      <c r="C906" s="43"/>
      <c r="D906" s="43"/>
      <c r="E906" s="43"/>
      <c r="F906" s="45"/>
      <c r="G906" s="47"/>
      <c r="M906" s="51"/>
    </row>
    <row r="907" spans="2:17" ht="30" customHeight="1" x14ac:dyDescent="0.3">
      <c r="B907" s="39"/>
      <c r="C907" s="43"/>
      <c r="D907" s="43"/>
      <c r="E907" s="43"/>
      <c r="F907" s="45"/>
      <c r="G907" s="47"/>
      <c r="M907" s="51"/>
    </row>
    <row r="908" spans="2:17" ht="30" customHeight="1" x14ac:dyDescent="0.3">
      <c r="B908" s="39"/>
      <c r="C908" s="43"/>
      <c r="D908" s="43"/>
      <c r="E908" s="43"/>
      <c r="F908" s="45"/>
      <c r="G908" s="44"/>
      <c r="M908" s="51"/>
    </row>
    <row r="909" spans="2:17" ht="30" customHeight="1" x14ac:dyDescent="0.3">
      <c r="B909" s="39"/>
      <c r="C909" s="43"/>
      <c r="D909" s="43"/>
      <c r="E909" s="43"/>
      <c r="F909" s="45"/>
      <c r="G909" s="44"/>
      <c r="M909" s="51"/>
    </row>
    <row r="910" spans="2:17" ht="30" customHeight="1" x14ac:dyDescent="0.3">
      <c r="B910" s="39"/>
      <c r="C910" s="43"/>
      <c r="D910" s="43"/>
      <c r="E910" s="43"/>
      <c r="F910" s="45"/>
      <c r="G910" s="47"/>
      <c r="M910" s="51"/>
    </row>
    <row r="911" spans="2:17" ht="30" customHeight="1" x14ac:dyDescent="0.3">
      <c r="B911" s="39"/>
      <c r="C911" s="43"/>
      <c r="D911" s="43"/>
      <c r="E911" s="43"/>
      <c r="F911" s="45"/>
      <c r="G911" s="47"/>
      <c r="M911" s="51"/>
    </row>
    <row r="912" spans="2:17" ht="30" customHeight="1" x14ac:dyDescent="0.3">
      <c r="B912" s="39"/>
    </row>
    <row r="913" spans="2:13" ht="30" customHeight="1" x14ac:dyDescent="0.3">
      <c r="B913" s="39"/>
    </row>
    <row r="914" spans="2:13" ht="30" customHeight="1" x14ac:dyDescent="0.3">
      <c r="B914" s="39"/>
    </row>
    <row r="915" spans="2:13" ht="30" customHeight="1" x14ac:dyDescent="0.3">
      <c r="B915" s="39"/>
      <c r="C915" s="43"/>
      <c r="D915" s="43"/>
      <c r="E915" s="43"/>
      <c r="F915" s="45"/>
      <c r="G915" s="47"/>
      <c r="M915" s="51"/>
    </row>
    <row r="916" spans="2:13" ht="30" customHeight="1" x14ac:dyDescent="0.3">
      <c r="B916" s="39"/>
      <c r="C916" s="43"/>
      <c r="D916" s="43"/>
      <c r="E916" s="43"/>
      <c r="F916" s="45"/>
      <c r="G916" s="44"/>
      <c r="M916" s="51"/>
    </row>
    <row r="917" spans="2:13" ht="30" customHeight="1" x14ac:dyDescent="0.3">
      <c r="B917" s="39"/>
      <c r="C917" s="43"/>
      <c r="D917" s="43"/>
      <c r="E917" s="43"/>
      <c r="F917" s="45"/>
      <c r="G917" s="47"/>
      <c r="M917" s="51"/>
    </row>
    <row r="918" spans="2:13" ht="30" customHeight="1" x14ac:dyDescent="0.3">
      <c r="B918" s="39"/>
      <c r="C918" s="43"/>
      <c r="D918" s="43"/>
      <c r="E918" s="43"/>
      <c r="F918" s="45"/>
      <c r="G918" s="47"/>
      <c r="M918" s="51"/>
    </row>
    <row r="919" spans="2:13" ht="30" customHeight="1" x14ac:dyDescent="0.3">
      <c r="B919" s="39"/>
      <c r="C919" s="43"/>
      <c r="D919" s="43"/>
      <c r="E919" s="43"/>
      <c r="F919" s="45"/>
      <c r="G919" s="47"/>
      <c r="M919" s="51"/>
    </row>
    <row r="920" spans="2:13" ht="30" customHeight="1" x14ac:dyDescent="0.3">
      <c r="B920" s="39"/>
      <c r="C920" s="43"/>
      <c r="D920" s="43"/>
      <c r="E920" s="45"/>
      <c r="F920" s="45"/>
      <c r="G920" s="44"/>
      <c r="M920" s="51"/>
    </row>
    <row r="921" spans="2:13" ht="30" customHeight="1" x14ac:dyDescent="0.3">
      <c r="B921" s="39"/>
      <c r="C921" s="43"/>
      <c r="D921" s="43"/>
      <c r="E921" s="43"/>
      <c r="F921" s="45"/>
      <c r="G921" s="47"/>
      <c r="M921" s="51"/>
    </row>
    <row r="922" spans="2:13" ht="30" customHeight="1" x14ac:dyDescent="0.3">
      <c r="B922" s="39"/>
      <c r="C922" s="43"/>
      <c r="D922" s="43"/>
      <c r="E922" s="43"/>
      <c r="F922" s="45"/>
      <c r="G922" s="44"/>
      <c r="M922" s="51"/>
    </row>
    <row r="923" spans="2:13" ht="30" customHeight="1" x14ac:dyDescent="0.3">
      <c r="B923" s="39"/>
      <c r="C923" s="43"/>
      <c r="D923" s="43"/>
      <c r="E923" s="43"/>
      <c r="F923" s="45"/>
      <c r="G923" s="44"/>
      <c r="M923" s="51"/>
    </row>
    <row r="924" spans="2:13" ht="30" customHeight="1" x14ac:dyDescent="0.3">
      <c r="B924" s="39"/>
      <c r="C924" s="43"/>
      <c r="D924" s="43"/>
      <c r="E924" s="43"/>
      <c r="F924" s="45"/>
      <c r="G924" s="44"/>
      <c r="M924" s="51"/>
    </row>
    <row r="925" spans="2:13" ht="30" customHeight="1" x14ac:dyDescent="0.3">
      <c r="B925" s="39"/>
      <c r="C925" s="43"/>
      <c r="D925" s="43"/>
      <c r="E925" s="43"/>
      <c r="F925" s="45"/>
      <c r="G925" s="44"/>
      <c r="M925" s="51"/>
    </row>
    <row r="926" spans="2:13" ht="30" customHeight="1" x14ac:dyDescent="0.3">
      <c r="B926" s="39"/>
      <c r="C926" s="43"/>
      <c r="D926" s="43"/>
      <c r="E926" s="43"/>
      <c r="F926" s="45"/>
      <c r="G926" s="47"/>
      <c r="M926" s="51"/>
    </row>
    <row r="927" spans="2:13" ht="30" customHeight="1" x14ac:dyDescent="0.3">
      <c r="B927" s="39"/>
      <c r="C927" s="43"/>
      <c r="D927" s="43"/>
      <c r="E927" s="43"/>
      <c r="F927" s="45"/>
      <c r="G927" s="47"/>
      <c r="M927" s="51"/>
    </row>
    <row r="928" spans="2:13" ht="30" customHeight="1" x14ac:dyDescent="0.3">
      <c r="B928" s="39"/>
      <c r="C928" s="43"/>
      <c r="D928" s="43"/>
      <c r="E928" s="43"/>
      <c r="F928" s="45"/>
      <c r="G928" s="44"/>
      <c r="M928" s="51"/>
    </row>
    <row r="929" spans="2:13" ht="30" customHeight="1" x14ac:dyDescent="0.3">
      <c r="B929" s="39"/>
      <c r="C929" s="43"/>
      <c r="D929" s="43"/>
      <c r="E929" s="43"/>
      <c r="F929" s="45"/>
      <c r="G929" s="47"/>
      <c r="M929" s="51"/>
    </row>
    <row r="930" spans="2:13" ht="30" customHeight="1" x14ac:dyDescent="0.3">
      <c r="B930" s="39"/>
      <c r="C930" s="43"/>
      <c r="D930" s="43"/>
      <c r="E930" s="43"/>
      <c r="F930" s="45"/>
      <c r="G930" s="44"/>
      <c r="M930" s="51"/>
    </row>
    <row r="931" spans="2:13" ht="30" customHeight="1" x14ac:dyDescent="0.3">
      <c r="B931" s="39"/>
      <c r="C931" s="43"/>
      <c r="D931" s="43"/>
      <c r="E931" s="45"/>
      <c r="F931" s="45"/>
      <c r="G931" s="47"/>
      <c r="M931" s="51"/>
    </row>
    <row r="932" spans="2:13" ht="30" customHeight="1" x14ac:dyDescent="0.3">
      <c r="B932" s="39"/>
      <c r="C932" s="43"/>
      <c r="D932" s="43"/>
      <c r="E932" s="43"/>
      <c r="F932" s="45"/>
      <c r="G932" s="44"/>
      <c r="M932" s="51"/>
    </row>
    <row r="933" spans="2:13" ht="30" customHeight="1" x14ac:dyDescent="0.3">
      <c r="B933" s="39"/>
    </row>
    <row r="934" spans="2:13" ht="30" customHeight="1" x14ac:dyDescent="0.3">
      <c r="B934" s="39"/>
    </row>
    <row r="935" spans="2:13" ht="30" customHeight="1" x14ac:dyDescent="0.3">
      <c r="B935" s="39"/>
    </row>
    <row r="936" spans="2:13" ht="30" customHeight="1" x14ac:dyDescent="0.3">
      <c r="B936" s="39"/>
    </row>
    <row r="937" spans="2:13" ht="30" customHeight="1" x14ac:dyDescent="0.3">
      <c r="B937" s="39"/>
      <c r="C937" s="43"/>
      <c r="D937" s="43"/>
      <c r="E937" s="43"/>
      <c r="F937" s="45"/>
      <c r="G937" s="47"/>
      <c r="M937" s="51"/>
    </row>
    <row r="938" spans="2:13" ht="30" customHeight="1" x14ac:dyDescent="0.3">
      <c r="B938" s="39"/>
      <c r="C938" s="43"/>
      <c r="D938" s="43"/>
      <c r="E938" s="43"/>
      <c r="F938" s="43"/>
      <c r="G938" s="47"/>
      <c r="M938" s="51"/>
    </row>
    <row r="939" spans="2:13" ht="30" customHeight="1" x14ac:dyDescent="0.3">
      <c r="B939" s="39"/>
      <c r="C939" s="43"/>
      <c r="D939" s="43"/>
      <c r="E939" s="43"/>
      <c r="F939" s="45"/>
      <c r="G939" s="47"/>
      <c r="M939" s="51"/>
    </row>
    <row r="940" spans="2:13" ht="30" customHeight="1" x14ac:dyDescent="0.3">
      <c r="B940" s="39"/>
      <c r="C940" s="43"/>
      <c r="D940" s="43"/>
      <c r="E940" s="43"/>
      <c r="F940" s="45"/>
      <c r="M940" s="51"/>
    </row>
    <row r="941" spans="2:13" ht="30" customHeight="1" x14ac:dyDescent="0.3">
      <c r="B941" s="39"/>
      <c r="C941" s="43"/>
      <c r="D941" s="43"/>
      <c r="E941" s="43"/>
      <c r="F941" s="43"/>
      <c r="G941" s="47"/>
      <c r="M941" s="51"/>
    </row>
    <row r="942" spans="2:13" ht="30" customHeight="1" x14ac:dyDescent="0.3">
      <c r="B942" s="39"/>
      <c r="C942" s="43"/>
      <c r="D942" s="43"/>
      <c r="E942" s="43"/>
      <c r="F942" s="45"/>
      <c r="M942" s="51"/>
    </row>
    <row r="943" spans="2:13" ht="30" customHeight="1" x14ac:dyDescent="0.3">
      <c r="B943" s="39"/>
      <c r="C943" s="43"/>
      <c r="D943" s="43"/>
      <c r="E943" s="43"/>
      <c r="F943" s="43"/>
      <c r="G943" s="47"/>
      <c r="M943" s="51"/>
    </row>
    <row r="944" spans="2:13" ht="30" customHeight="1" x14ac:dyDescent="0.3">
      <c r="B944" s="39"/>
      <c r="C944" s="43"/>
      <c r="D944" s="43"/>
      <c r="E944" s="43"/>
      <c r="F944" s="43"/>
      <c r="G944" s="47"/>
      <c r="M944" s="51"/>
    </row>
    <row r="945" spans="2:13" ht="30" customHeight="1" x14ac:dyDescent="0.3">
      <c r="B945" s="39"/>
      <c r="C945" s="43"/>
      <c r="D945" s="43"/>
      <c r="E945" s="43"/>
      <c r="F945" s="45"/>
      <c r="M945" s="51"/>
    </row>
    <row r="946" spans="2:13" ht="30" customHeight="1" x14ac:dyDescent="0.3">
      <c r="B946" s="39"/>
      <c r="C946" s="43"/>
      <c r="D946" s="43"/>
      <c r="E946" s="43"/>
      <c r="F946" s="45"/>
      <c r="G946" s="47"/>
      <c r="M946" s="51"/>
    </row>
    <row r="947" spans="2:13" ht="30" customHeight="1" x14ac:dyDescent="0.3">
      <c r="B947" s="39"/>
      <c r="C947" s="43"/>
      <c r="D947" s="43"/>
      <c r="E947" s="43"/>
      <c r="F947" s="45"/>
      <c r="M947" s="51"/>
    </row>
    <row r="948" spans="2:13" ht="30" customHeight="1" x14ac:dyDescent="0.3">
      <c r="B948" s="39"/>
      <c r="C948" s="43"/>
      <c r="D948" s="43"/>
      <c r="E948" s="43"/>
      <c r="F948" s="43"/>
      <c r="G948" s="47"/>
      <c r="M948" s="51"/>
    </row>
    <row r="949" spans="2:13" ht="30" customHeight="1" x14ac:dyDescent="0.3">
      <c r="B949" s="39"/>
      <c r="C949" s="43"/>
      <c r="D949" s="43"/>
      <c r="E949" s="43"/>
      <c r="F949" s="43"/>
      <c r="G949" s="47"/>
      <c r="M949" s="51"/>
    </row>
    <row r="950" spans="2:13" ht="30" customHeight="1" x14ac:dyDescent="0.3">
      <c r="B950" s="39"/>
      <c r="C950" s="43"/>
      <c r="D950" s="43"/>
      <c r="E950" s="43"/>
      <c r="F950" s="43"/>
      <c r="G950" s="47"/>
      <c r="M950" s="51"/>
    </row>
    <row r="951" spans="2:13" ht="30" customHeight="1" x14ac:dyDescent="0.3">
      <c r="B951" s="39"/>
      <c r="C951" s="43"/>
      <c r="D951" s="43"/>
      <c r="E951" s="43"/>
      <c r="F951" s="43"/>
      <c r="G951" s="47"/>
      <c r="M951" s="51"/>
    </row>
    <row r="952" spans="2:13" ht="30" customHeight="1" x14ac:dyDescent="0.3">
      <c r="B952" s="39"/>
      <c r="C952" s="43"/>
      <c r="D952" s="43"/>
      <c r="E952" s="43"/>
      <c r="F952" s="43"/>
      <c r="G952" s="47"/>
      <c r="M952" s="51"/>
    </row>
    <row r="953" spans="2:13" ht="30" customHeight="1" x14ac:dyDescent="0.3">
      <c r="B953" s="39"/>
    </row>
    <row r="954" spans="2:13" ht="30" customHeight="1" x14ac:dyDescent="0.3">
      <c r="B954" s="39"/>
    </row>
    <row r="955" spans="2:13" ht="30" customHeight="1" x14ac:dyDescent="0.3">
      <c r="B955" s="39"/>
      <c r="D955" s="60"/>
      <c r="E955" s="56"/>
      <c r="F955" s="56"/>
    </row>
    <row r="956" spans="2:13" ht="30" customHeight="1" x14ac:dyDescent="0.3">
      <c r="B956" s="39"/>
    </row>
    <row r="957" spans="2:13" ht="30" customHeight="1" x14ac:dyDescent="0.3">
      <c r="B957" s="39"/>
      <c r="D957" s="46"/>
      <c r="E957" s="46"/>
      <c r="F957" s="42"/>
      <c r="G957" s="46"/>
      <c r="H957" s="46"/>
      <c r="J957" s="46"/>
      <c r="K957" s="46"/>
      <c r="L957" s="46"/>
    </row>
    <row r="958" spans="2:13" ht="30" customHeight="1" x14ac:dyDescent="0.3">
      <c r="B958" s="39"/>
      <c r="C958" s="43"/>
      <c r="D958" s="43"/>
      <c r="E958" s="43"/>
      <c r="F958" s="47"/>
      <c r="G958" s="45"/>
      <c r="M958" s="51"/>
    </row>
    <row r="959" spans="2:13" ht="30" customHeight="1" x14ac:dyDescent="0.3">
      <c r="B959" s="39"/>
      <c r="C959" s="43"/>
      <c r="D959" s="43"/>
      <c r="E959" s="43"/>
      <c r="F959" s="47"/>
      <c r="G959" s="62"/>
      <c r="M959" s="51"/>
    </row>
    <row r="960" spans="2:13" ht="30" customHeight="1" x14ac:dyDescent="0.3">
      <c r="B960" s="39"/>
      <c r="C960" s="43"/>
      <c r="D960" s="43"/>
      <c r="E960" s="43"/>
      <c r="F960" s="47"/>
      <c r="G960" s="45"/>
      <c r="M960" s="51"/>
    </row>
    <row r="961" spans="2:18" ht="30" customHeight="1" x14ac:dyDescent="0.3">
      <c r="B961" s="39"/>
      <c r="C961" s="43"/>
      <c r="D961" s="43"/>
      <c r="E961" s="43"/>
      <c r="F961" s="47"/>
      <c r="G961" s="62"/>
      <c r="M961" s="51"/>
    </row>
    <row r="962" spans="2:18" ht="30" customHeight="1" x14ac:dyDescent="0.3">
      <c r="B962" s="39"/>
      <c r="C962" s="43"/>
      <c r="D962" s="43"/>
      <c r="E962" s="43"/>
      <c r="F962" s="47"/>
      <c r="G962" s="62"/>
      <c r="M962" s="51"/>
    </row>
    <row r="963" spans="2:18" ht="30" customHeight="1" x14ac:dyDescent="0.3">
      <c r="B963" s="39"/>
      <c r="C963" s="43"/>
      <c r="D963" s="43"/>
      <c r="E963" s="43"/>
      <c r="F963" s="47"/>
      <c r="G963" s="45"/>
      <c r="M963" s="51"/>
    </row>
    <row r="964" spans="2:18" ht="30" customHeight="1" x14ac:dyDescent="0.3">
      <c r="B964" s="39"/>
      <c r="C964" s="43"/>
      <c r="D964" s="43"/>
      <c r="E964" s="43"/>
      <c r="F964" s="47"/>
      <c r="G964" s="45"/>
      <c r="M964" s="51"/>
    </row>
    <row r="965" spans="2:18" ht="30" customHeight="1" x14ac:dyDescent="0.3">
      <c r="B965" s="39"/>
      <c r="C965" s="43"/>
      <c r="D965" s="43"/>
      <c r="E965" s="43"/>
      <c r="F965" s="47"/>
      <c r="G965" s="45"/>
      <c r="M965" s="51"/>
    </row>
    <row r="966" spans="2:18" ht="30" customHeight="1" x14ac:dyDescent="0.3">
      <c r="B966" s="39"/>
      <c r="C966" s="43"/>
      <c r="D966" s="43"/>
      <c r="E966" s="43"/>
      <c r="F966" s="47"/>
      <c r="G966" s="45"/>
      <c r="M966" s="51"/>
    </row>
    <row r="967" spans="2:18" ht="30" customHeight="1" x14ac:dyDescent="0.3">
      <c r="B967" s="39"/>
      <c r="C967" s="43"/>
      <c r="D967" s="43"/>
      <c r="E967" s="43"/>
      <c r="F967" s="47"/>
      <c r="G967" s="45"/>
      <c r="M967" s="51"/>
    </row>
    <row r="968" spans="2:18" ht="30" customHeight="1" x14ac:dyDescent="0.3">
      <c r="B968" s="39"/>
      <c r="C968" s="43"/>
      <c r="D968" s="43"/>
      <c r="E968" s="43"/>
      <c r="F968" s="47"/>
      <c r="G968" s="62"/>
      <c r="M968" s="51"/>
    </row>
    <row r="969" spans="2:18" ht="30" customHeight="1" x14ac:dyDescent="0.3">
      <c r="B969" s="39"/>
      <c r="C969" s="43"/>
      <c r="D969" s="43"/>
      <c r="E969" s="43"/>
      <c r="F969" s="47"/>
      <c r="G969" s="45"/>
      <c r="M969" s="51"/>
      <c r="P969" s="46"/>
      <c r="R969" s="46"/>
    </row>
    <row r="970" spans="2:18" ht="30" customHeight="1" x14ac:dyDescent="0.3">
      <c r="B970" s="39"/>
      <c r="C970" s="43"/>
      <c r="D970" s="43"/>
      <c r="E970" s="43"/>
      <c r="F970" s="47"/>
      <c r="G970" s="62"/>
      <c r="M970" s="51"/>
    </row>
    <row r="971" spans="2:18" ht="30" customHeight="1" x14ac:dyDescent="0.3">
      <c r="B971" s="39"/>
      <c r="C971" s="43"/>
      <c r="D971" s="43"/>
      <c r="E971" s="43"/>
      <c r="F971" s="47"/>
      <c r="G971" s="62"/>
      <c r="M971" s="51"/>
    </row>
    <row r="972" spans="2:18" ht="30" customHeight="1" x14ac:dyDescent="0.3">
      <c r="B972" s="39"/>
      <c r="C972" s="43"/>
      <c r="D972" s="43"/>
      <c r="E972" s="43"/>
      <c r="F972" s="47"/>
      <c r="G972" s="62"/>
      <c r="M972" s="51"/>
    </row>
    <row r="973" spans="2:18" ht="30" customHeight="1" x14ac:dyDescent="0.3">
      <c r="B973" s="39"/>
      <c r="C973" s="43"/>
      <c r="D973" s="43"/>
      <c r="E973" s="43"/>
      <c r="F973" s="47"/>
      <c r="G973" s="62"/>
      <c r="M973" s="51"/>
    </row>
    <row r="974" spans="2:18" ht="30" customHeight="1" x14ac:dyDescent="0.3">
      <c r="B974" s="39"/>
      <c r="C974" s="43"/>
      <c r="D974" s="43"/>
      <c r="E974" s="43"/>
      <c r="F974" s="47"/>
      <c r="G974" s="45"/>
      <c r="M974" s="51"/>
    </row>
    <row r="975" spans="2:18" ht="30" customHeight="1" x14ac:dyDescent="0.3">
      <c r="B975" s="39"/>
      <c r="C975" s="43"/>
      <c r="D975" s="43"/>
      <c r="E975" s="43"/>
      <c r="F975" s="47"/>
      <c r="G975" s="45"/>
      <c r="M975" s="51"/>
    </row>
    <row r="976" spans="2:18" ht="30" customHeight="1" x14ac:dyDescent="0.3">
      <c r="B976" s="39"/>
      <c r="C976" s="43"/>
      <c r="D976" s="43"/>
      <c r="E976" s="43"/>
      <c r="F976" s="47"/>
      <c r="G976" s="62"/>
      <c r="M976" s="51"/>
    </row>
    <row r="977" spans="2:13" ht="30" customHeight="1" x14ac:dyDescent="0.3">
      <c r="B977" s="39"/>
      <c r="C977" s="43"/>
      <c r="D977" s="43"/>
      <c r="E977" s="43"/>
      <c r="F977" s="47"/>
      <c r="G977" s="45"/>
      <c r="M977" s="51"/>
    </row>
    <row r="978" spans="2:13" ht="30" customHeight="1" x14ac:dyDescent="0.3">
      <c r="B978" s="39"/>
    </row>
    <row r="979" spans="2:13" ht="30" customHeight="1" x14ac:dyDescent="0.3">
      <c r="B979" s="39"/>
    </row>
    <row r="980" spans="2:13" ht="30" customHeight="1" x14ac:dyDescent="0.3">
      <c r="B980" s="39"/>
    </row>
    <row r="981" spans="2:13" ht="30" customHeight="1" x14ac:dyDescent="0.3">
      <c r="B981" s="39"/>
      <c r="C981" s="43"/>
      <c r="D981" s="43"/>
      <c r="E981" s="43"/>
      <c r="F981" s="43"/>
      <c r="G981" s="44"/>
      <c r="M981" s="51"/>
    </row>
    <row r="982" spans="2:13" ht="30" customHeight="1" x14ac:dyDescent="0.3">
      <c r="B982" s="39"/>
      <c r="C982" s="43"/>
      <c r="D982" s="43"/>
      <c r="E982" s="43"/>
      <c r="F982" s="43"/>
      <c r="G982" s="47"/>
      <c r="M982" s="51"/>
    </row>
    <row r="983" spans="2:13" ht="30" customHeight="1" x14ac:dyDescent="0.3">
      <c r="B983" s="39"/>
      <c r="C983" s="43"/>
      <c r="D983" s="43"/>
      <c r="E983" s="43"/>
      <c r="F983" s="43"/>
      <c r="G983" s="47"/>
      <c r="M983" s="51"/>
    </row>
    <row r="984" spans="2:13" ht="30" customHeight="1" x14ac:dyDescent="0.3">
      <c r="B984" s="39"/>
      <c r="C984" s="43"/>
      <c r="D984" s="43"/>
      <c r="E984" s="43"/>
      <c r="F984" s="43"/>
      <c r="G984" s="47"/>
      <c r="M984" s="51"/>
    </row>
    <row r="985" spans="2:13" ht="30" customHeight="1" x14ac:dyDescent="0.3">
      <c r="B985" s="39"/>
      <c r="C985" s="43"/>
      <c r="D985" s="43"/>
      <c r="E985" s="43"/>
      <c r="F985" s="43"/>
      <c r="G985" s="44"/>
      <c r="M985" s="51"/>
    </row>
    <row r="986" spans="2:13" ht="30" customHeight="1" x14ac:dyDescent="0.3">
      <c r="B986" s="39"/>
      <c r="C986" s="43"/>
      <c r="D986" s="43"/>
      <c r="E986" s="43"/>
      <c r="F986" s="43"/>
      <c r="G986" s="47"/>
      <c r="M986" s="51"/>
    </row>
    <row r="987" spans="2:13" ht="30" customHeight="1" x14ac:dyDescent="0.3">
      <c r="B987" s="39"/>
      <c r="C987" s="43"/>
      <c r="D987" s="43"/>
      <c r="E987" s="43"/>
      <c r="F987" s="43"/>
      <c r="G987" s="47"/>
      <c r="M987" s="51"/>
    </row>
    <row r="988" spans="2:13" ht="30" customHeight="1" x14ac:dyDescent="0.3">
      <c r="B988" s="39"/>
      <c r="C988" s="43"/>
      <c r="D988" s="43"/>
      <c r="E988" s="43"/>
      <c r="F988" s="43"/>
      <c r="G988" s="47"/>
      <c r="M988" s="51"/>
    </row>
    <row r="989" spans="2:13" ht="30" customHeight="1" x14ac:dyDescent="0.3">
      <c r="B989" s="39"/>
      <c r="C989" s="43"/>
      <c r="D989" s="43"/>
      <c r="E989" s="43"/>
      <c r="F989" s="43"/>
      <c r="G989" s="44"/>
      <c r="M989" s="51"/>
    </row>
    <row r="990" spans="2:13" ht="30" customHeight="1" x14ac:dyDescent="0.3">
      <c r="B990" s="39"/>
      <c r="C990" s="43"/>
      <c r="D990" s="43"/>
      <c r="E990" s="43"/>
      <c r="F990" s="43"/>
      <c r="G990" s="47"/>
      <c r="M990" s="51"/>
    </row>
    <row r="991" spans="2:13" ht="30" customHeight="1" x14ac:dyDescent="0.3">
      <c r="B991" s="39"/>
      <c r="C991" s="43"/>
      <c r="D991" s="43"/>
      <c r="E991" s="43"/>
      <c r="F991" s="43"/>
      <c r="G991" s="44"/>
      <c r="M991" s="51"/>
    </row>
    <row r="992" spans="2:13" ht="30" customHeight="1" x14ac:dyDescent="0.3">
      <c r="B992" s="39"/>
      <c r="C992" s="43"/>
      <c r="D992" s="43"/>
      <c r="E992" s="43"/>
      <c r="F992" s="43"/>
      <c r="G992" s="47"/>
      <c r="M992" s="51"/>
    </row>
    <row r="993" spans="2:13" ht="30" customHeight="1" x14ac:dyDescent="0.3">
      <c r="B993" s="39"/>
      <c r="C993" s="43"/>
      <c r="D993" s="43"/>
      <c r="E993" s="43"/>
      <c r="F993" s="43"/>
      <c r="G993" s="44"/>
      <c r="M993" s="51"/>
    </row>
    <row r="994" spans="2:13" ht="30" customHeight="1" x14ac:dyDescent="0.3">
      <c r="B994" s="39"/>
      <c r="C994" s="43"/>
      <c r="D994" s="43"/>
      <c r="E994" s="43"/>
      <c r="F994" s="43"/>
      <c r="G994" s="44"/>
      <c r="M994" s="51"/>
    </row>
    <row r="995" spans="2:13" ht="30" customHeight="1" x14ac:dyDescent="0.3">
      <c r="B995" s="39"/>
      <c r="C995" s="43"/>
      <c r="D995" s="43"/>
      <c r="E995" s="43"/>
      <c r="F995" s="43"/>
      <c r="G995" s="44"/>
      <c r="M995" s="51"/>
    </row>
    <row r="996" spans="2:13" ht="30" customHeight="1" x14ac:dyDescent="0.3">
      <c r="B996" s="39"/>
      <c r="C996" s="43"/>
      <c r="D996" s="43"/>
      <c r="E996" s="43"/>
      <c r="F996" s="43"/>
      <c r="G996" s="44"/>
      <c r="M996" s="51"/>
    </row>
    <row r="997" spans="2:13" ht="30" customHeight="1" x14ac:dyDescent="0.3">
      <c r="B997" s="39"/>
      <c r="C997" s="43"/>
      <c r="D997" s="43"/>
      <c r="E997" s="43"/>
      <c r="F997" s="43"/>
      <c r="G997" s="44"/>
      <c r="M997" s="51"/>
    </row>
    <row r="998" spans="2:13" ht="30" customHeight="1" x14ac:dyDescent="0.3">
      <c r="B998" s="39"/>
      <c r="C998" s="43"/>
      <c r="D998" s="43"/>
      <c r="E998" s="43"/>
      <c r="F998" s="43"/>
      <c r="G998" s="47"/>
      <c r="M998" s="51"/>
    </row>
    <row r="999" spans="2:13" ht="30" customHeight="1" x14ac:dyDescent="0.3">
      <c r="B999" s="39"/>
      <c r="C999" s="43"/>
      <c r="D999" s="43"/>
      <c r="E999" s="43"/>
      <c r="F999" s="43"/>
      <c r="G999" s="44"/>
      <c r="M999" s="51"/>
    </row>
    <row r="1000" spans="2:13" ht="30" customHeight="1" x14ac:dyDescent="0.3">
      <c r="B1000" s="39"/>
      <c r="C1000" s="43"/>
      <c r="D1000" s="43"/>
      <c r="E1000" s="43"/>
      <c r="F1000" s="43"/>
      <c r="G1000" s="47"/>
      <c r="M1000" s="51"/>
    </row>
    <row r="1001" spans="2:13" ht="30" customHeight="1" x14ac:dyDescent="0.3">
      <c r="B1001" s="39"/>
    </row>
    <row r="1002" spans="2:13" ht="30" customHeight="1" x14ac:dyDescent="0.3">
      <c r="B1002" s="39"/>
    </row>
    <row r="1003" spans="2:13" ht="30" customHeight="1" x14ac:dyDescent="0.3">
      <c r="B1003" s="39"/>
    </row>
    <row r="1004" spans="2:13" ht="30" customHeight="1" x14ac:dyDescent="0.3">
      <c r="B1004" s="39"/>
    </row>
    <row r="1005" spans="2:13" ht="30" customHeight="1" x14ac:dyDescent="0.3">
      <c r="B1005" s="39"/>
      <c r="C1005" s="43"/>
      <c r="D1005" s="43"/>
      <c r="E1005" s="43"/>
      <c r="F1005" s="45"/>
      <c r="G1005" s="47"/>
      <c r="M1005" s="51"/>
    </row>
    <row r="1006" spans="2:13" ht="30" customHeight="1" x14ac:dyDescent="0.3">
      <c r="B1006" s="39"/>
      <c r="C1006" s="43"/>
      <c r="D1006" s="43"/>
      <c r="E1006" s="43"/>
      <c r="F1006" s="45"/>
      <c r="G1006" s="47"/>
      <c r="M1006" s="51"/>
    </row>
    <row r="1007" spans="2:13" ht="30" customHeight="1" x14ac:dyDescent="0.3">
      <c r="B1007" s="39"/>
      <c r="C1007" s="43"/>
      <c r="D1007" s="43"/>
      <c r="E1007" s="43"/>
      <c r="F1007" s="45"/>
      <c r="G1007" s="47"/>
      <c r="M1007" s="51"/>
    </row>
    <row r="1008" spans="2:13" ht="30" customHeight="1" x14ac:dyDescent="0.3">
      <c r="B1008" s="39"/>
      <c r="C1008" s="43"/>
      <c r="D1008" s="43"/>
      <c r="E1008" s="43"/>
      <c r="F1008" s="45"/>
      <c r="G1008" s="44"/>
      <c r="M1008" s="51"/>
    </row>
    <row r="1009" spans="2:13" ht="30" customHeight="1" x14ac:dyDescent="0.3">
      <c r="B1009" s="39"/>
      <c r="C1009" s="43"/>
      <c r="D1009" s="43"/>
      <c r="E1009" s="43"/>
      <c r="F1009" s="45"/>
      <c r="G1009" s="44"/>
      <c r="M1009" s="51"/>
    </row>
    <row r="1010" spans="2:13" ht="30" customHeight="1" x14ac:dyDescent="0.3">
      <c r="B1010" s="39"/>
      <c r="C1010" s="43"/>
      <c r="D1010" s="43"/>
      <c r="E1010" s="43"/>
      <c r="F1010" s="45"/>
      <c r="G1010" s="47"/>
      <c r="M1010" s="51"/>
    </row>
    <row r="1011" spans="2:13" ht="30" customHeight="1" x14ac:dyDescent="0.3">
      <c r="B1011" s="39"/>
      <c r="C1011" s="43"/>
      <c r="D1011" s="43"/>
      <c r="E1011" s="43"/>
      <c r="F1011" s="45"/>
      <c r="G1011" s="44"/>
      <c r="M1011" s="51"/>
    </row>
    <row r="1012" spans="2:13" ht="30" customHeight="1" x14ac:dyDescent="0.3">
      <c r="B1012" s="39"/>
      <c r="C1012" s="43"/>
      <c r="D1012" s="43"/>
      <c r="E1012" s="43"/>
      <c r="F1012" s="45"/>
      <c r="G1012" s="47"/>
      <c r="M1012" s="51"/>
    </row>
    <row r="1013" spans="2:13" ht="30" customHeight="1" x14ac:dyDescent="0.3">
      <c r="B1013" s="39"/>
      <c r="C1013" s="43"/>
      <c r="D1013" s="43"/>
      <c r="E1013" s="43"/>
      <c r="F1013" s="45"/>
      <c r="G1013" s="44"/>
      <c r="M1013" s="51"/>
    </row>
    <row r="1014" spans="2:13" ht="30" customHeight="1" x14ac:dyDescent="0.3">
      <c r="B1014" s="39"/>
      <c r="C1014" s="43"/>
      <c r="D1014" s="43"/>
      <c r="E1014" s="43"/>
      <c r="F1014" s="45"/>
      <c r="G1014" s="44"/>
      <c r="M1014" s="51"/>
    </row>
    <row r="1015" spans="2:13" ht="30" customHeight="1" x14ac:dyDescent="0.3">
      <c r="B1015" s="39"/>
    </row>
    <row r="1016" spans="2:13" ht="30" customHeight="1" x14ac:dyDescent="0.3">
      <c r="B1016" s="39"/>
    </row>
    <row r="1017" spans="2:13" ht="30" customHeight="1" x14ac:dyDescent="0.3">
      <c r="B1017" s="39"/>
    </row>
    <row r="1018" spans="2:13" ht="30" customHeight="1" x14ac:dyDescent="0.3">
      <c r="B1018" s="39"/>
      <c r="C1018" s="43"/>
      <c r="D1018" s="43"/>
      <c r="E1018" s="43"/>
      <c r="F1018" s="45"/>
      <c r="G1018" s="44"/>
      <c r="M1018" s="51"/>
    </row>
    <row r="1019" spans="2:13" ht="30" customHeight="1" x14ac:dyDescent="0.3">
      <c r="B1019" s="39"/>
      <c r="C1019" s="43"/>
      <c r="D1019" s="43"/>
      <c r="E1019" s="43"/>
      <c r="F1019" s="45"/>
      <c r="G1019" s="47"/>
      <c r="M1019" s="51"/>
    </row>
    <row r="1020" spans="2:13" ht="30" customHeight="1" x14ac:dyDescent="0.3">
      <c r="B1020" s="39"/>
      <c r="C1020" s="43"/>
      <c r="D1020" s="43"/>
      <c r="E1020" s="43"/>
      <c r="F1020" s="45"/>
      <c r="G1020" s="47"/>
      <c r="M1020" s="51"/>
    </row>
    <row r="1021" spans="2:13" ht="30" customHeight="1" x14ac:dyDescent="0.3">
      <c r="B1021" s="39"/>
      <c r="C1021" s="43"/>
      <c r="D1021" s="43"/>
      <c r="E1021" s="43"/>
      <c r="F1021" s="45"/>
      <c r="G1021" s="44"/>
      <c r="M1021" s="51"/>
    </row>
    <row r="1022" spans="2:13" ht="30" customHeight="1" x14ac:dyDescent="0.3">
      <c r="B1022" s="39"/>
      <c r="C1022" s="43"/>
      <c r="D1022" s="43"/>
      <c r="E1022" s="43"/>
      <c r="F1022" s="45"/>
      <c r="G1022" s="44"/>
      <c r="M1022" s="51"/>
    </row>
    <row r="1023" spans="2:13" ht="30" customHeight="1" x14ac:dyDescent="0.3">
      <c r="B1023" s="39"/>
      <c r="C1023" s="43"/>
      <c r="D1023" s="43"/>
      <c r="E1023" s="43"/>
      <c r="F1023" s="45"/>
      <c r="G1023" s="47"/>
      <c r="M1023" s="51"/>
    </row>
    <row r="1024" spans="2:13" ht="30" customHeight="1" x14ac:dyDescent="0.3">
      <c r="B1024" s="39"/>
      <c r="C1024" s="43"/>
      <c r="D1024" s="43"/>
      <c r="E1024" s="43"/>
      <c r="F1024" s="45"/>
      <c r="G1024" s="44"/>
      <c r="M1024" s="51"/>
    </row>
    <row r="1025" spans="2:13" ht="30" customHeight="1" x14ac:dyDescent="0.3">
      <c r="B1025" s="39"/>
      <c r="C1025" s="43"/>
      <c r="D1025" s="43"/>
      <c r="E1025" s="43"/>
      <c r="F1025" s="45"/>
      <c r="G1025" s="47"/>
      <c r="M1025" s="51"/>
    </row>
    <row r="1026" spans="2:13" ht="30" customHeight="1" x14ac:dyDescent="0.3">
      <c r="B1026" s="39"/>
      <c r="C1026" s="43"/>
      <c r="D1026" s="43"/>
      <c r="E1026" s="43"/>
      <c r="F1026" s="45"/>
      <c r="G1026" s="47"/>
      <c r="M1026" s="51"/>
    </row>
    <row r="1027" spans="2:13" ht="30" customHeight="1" x14ac:dyDescent="0.3">
      <c r="B1027" s="39"/>
      <c r="C1027" s="43"/>
      <c r="D1027" s="43"/>
      <c r="E1027" s="43"/>
      <c r="F1027" s="45"/>
      <c r="G1027" s="47"/>
      <c r="M1027" s="51"/>
    </row>
    <row r="1028" spans="2:13" ht="30" customHeight="1" x14ac:dyDescent="0.3">
      <c r="B1028" s="39"/>
      <c r="C1028" s="43"/>
      <c r="D1028" s="43"/>
      <c r="E1028" s="43"/>
      <c r="F1028" s="45"/>
      <c r="G1028" s="44"/>
      <c r="M1028" s="51"/>
    </row>
    <row r="1029" spans="2:13" ht="30" customHeight="1" x14ac:dyDescent="0.3">
      <c r="B1029" s="39"/>
      <c r="C1029" s="43"/>
      <c r="D1029" s="43"/>
      <c r="E1029" s="43"/>
      <c r="F1029" s="45"/>
      <c r="G1029" s="47"/>
      <c r="M1029" s="51"/>
    </row>
    <row r="1030" spans="2:13" ht="30" customHeight="1" x14ac:dyDescent="0.3">
      <c r="B1030" s="39"/>
      <c r="C1030" s="43"/>
      <c r="D1030" s="43"/>
      <c r="E1030" s="43"/>
      <c r="F1030" s="45"/>
      <c r="G1030" s="44"/>
      <c r="M1030" s="51"/>
    </row>
    <row r="1031" spans="2:13" ht="30" customHeight="1" x14ac:dyDescent="0.3">
      <c r="B1031" s="39"/>
      <c r="C1031" s="43"/>
      <c r="D1031" s="43"/>
      <c r="E1031" s="43"/>
      <c r="F1031" s="45"/>
      <c r="G1031" s="47"/>
      <c r="M1031" s="51"/>
    </row>
    <row r="1032" spans="2:13" ht="30" customHeight="1" x14ac:dyDescent="0.3">
      <c r="B1032" s="39"/>
      <c r="C1032" s="43"/>
      <c r="D1032" s="43"/>
      <c r="E1032" s="43"/>
      <c r="F1032" s="45"/>
      <c r="G1032" s="44"/>
      <c r="M1032" s="51"/>
    </row>
    <row r="1033" spans="2:13" ht="30" customHeight="1" x14ac:dyDescent="0.3">
      <c r="B1033" s="39"/>
      <c r="C1033" s="43"/>
      <c r="D1033" s="43"/>
      <c r="E1033" s="43"/>
      <c r="F1033" s="45"/>
      <c r="G1033" s="44"/>
      <c r="M1033" s="51"/>
    </row>
    <row r="1034" spans="2:13" ht="30" customHeight="1" x14ac:dyDescent="0.3">
      <c r="B1034" s="39"/>
    </row>
    <row r="1035" spans="2:13" ht="30" customHeight="1" x14ac:dyDescent="0.3">
      <c r="B1035" s="39"/>
    </row>
    <row r="1036" spans="2:13" ht="30" customHeight="1" x14ac:dyDescent="0.3">
      <c r="B1036" s="39"/>
      <c r="C1036" s="46"/>
      <c r="E1036" s="46"/>
      <c r="F1036" s="46"/>
      <c r="H1036" s="46"/>
      <c r="I1036" s="46"/>
      <c r="K1036" s="46"/>
      <c r="L1036" s="46"/>
    </row>
    <row r="1037" spans="2:13" ht="30" customHeight="1" x14ac:dyDescent="0.3">
      <c r="B1037" s="39"/>
      <c r="C1037" s="43"/>
      <c r="D1037" s="43"/>
      <c r="E1037" s="45"/>
      <c r="F1037" s="43"/>
      <c r="G1037" s="47"/>
      <c r="M1037" s="51"/>
    </row>
    <row r="1038" spans="2:13" ht="30" customHeight="1" x14ac:dyDescent="0.3">
      <c r="B1038" s="39"/>
      <c r="C1038" s="43"/>
      <c r="D1038" s="43"/>
      <c r="E1038" s="43"/>
      <c r="F1038" s="43"/>
      <c r="G1038" s="47"/>
      <c r="M1038" s="51"/>
    </row>
    <row r="1039" spans="2:13" ht="30" customHeight="1" x14ac:dyDescent="0.3">
      <c r="B1039" s="39"/>
      <c r="C1039" s="43"/>
      <c r="D1039" s="43"/>
      <c r="E1039" s="43"/>
      <c r="F1039" s="43"/>
      <c r="G1039" s="47"/>
      <c r="M1039" s="51"/>
    </row>
    <row r="1040" spans="2:13" ht="30" customHeight="1" x14ac:dyDescent="0.3">
      <c r="B1040" s="39"/>
      <c r="C1040" s="43"/>
      <c r="D1040" s="43"/>
      <c r="E1040" s="43"/>
      <c r="F1040" s="43"/>
      <c r="G1040" s="44"/>
      <c r="M1040" s="51"/>
    </row>
    <row r="1041" spans="2:13" ht="30" customHeight="1" x14ac:dyDescent="0.3">
      <c r="B1041" s="39"/>
      <c r="C1041" s="43"/>
      <c r="D1041" s="43"/>
      <c r="E1041" s="43"/>
      <c r="F1041" s="43"/>
      <c r="G1041" s="47"/>
      <c r="M1041" s="51"/>
    </row>
    <row r="1042" spans="2:13" ht="30" customHeight="1" x14ac:dyDescent="0.3">
      <c r="B1042" s="39"/>
      <c r="C1042" s="43"/>
      <c r="D1042" s="43"/>
      <c r="E1042" s="43"/>
      <c r="F1042" s="43"/>
      <c r="G1042" s="44"/>
      <c r="M1042" s="51"/>
    </row>
    <row r="1043" spans="2:13" ht="30" customHeight="1" x14ac:dyDescent="0.3">
      <c r="B1043" s="39"/>
      <c r="C1043" s="43"/>
      <c r="D1043" s="43"/>
      <c r="E1043" s="43"/>
      <c r="F1043" s="43"/>
      <c r="G1043" s="47"/>
      <c r="M1043" s="51"/>
    </row>
    <row r="1044" spans="2:13" ht="30" customHeight="1" x14ac:dyDescent="0.3">
      <c r="B1044" s="39"/>
      <c r="C1044" s="43"/>
      <c r="D1044" s="43"/>
      <c r="E1044" s="43"/>
      <c r="F1044" s="43"/>
      <c r="G1044" s="44"/>
      <c r="M1044" s="51"/>
    </row>
    <row r="1045" spans="2:13" ht="30" customHeight="1" x14ac:dyDescent="0.3">
      <c r="B1045" s="39"/>
      <c r="C1045" s="43"/>
      <c r="D1045" s="43"/>
      <c r="E1045" s="43"/>
      <c r="F1045" s="43"/>
      <c r="G1045" s="44"/>
      <c r="M1045" s="51"/>
    </row>
    <row r="1046" spans="2:13" ht="30" customHeight="1" x14ac:dyDescent="0.3">
      <c r="B1046" s="39"/>
      <c r="C1046" s="43"/>
      <c r="D1046" s="43"/>
      <c r="E1046" s="43"/>
      <c r="F1046" s="43"/>
      <c r="G1046" s="47"/>
      <c r="M1046" s="51"/>
    </row>
    <row r="1047" spans="2:13" ht="30" customHeight="1" x14ac:dyDescent="0.3">
      <c r="B1047" s="39"/>
      <c r="C1047" s="43"/>
      <c r="D1047" s="43"/>
      <c r="E1047" s="43"/>
      <c r="F1047" s="43"/>
      <c r="G1047" s="44"/>
      <c r="M1047" s="51"/>
    </row>
    <row r="1048" spans="2:13" ht="30" customHeight="1" x14ac:dyDescent="0.3">
      <c r="B1048" s="39"/>
      <c r="C1048" s="43"/>
      <c r="D1048" s="43"/>
      <c r="E1048" s="43"/>
      <c r="F1048" s="43"/>
      <c r="G1048" s="47"/>
      <c r="M1048" s="51"/>
    </row>
    <row r="1049" spans="2:13" ht="30" customHeight="1" x14ac:dyDescent="0.3">
      <c r="B1049" s="39"/>
      <c r="C1049" s="43"/>
      <c r="D1049" s="43"/>
      <c r="E1049" s="43"/>
      <c r="F1049" s="43"/>
      <c r="G1049" s="44"/>
      <c r="M1049" s="51"/>
    </row>
    <row r="1050" spans="2:13" ht="30" customHeight="1" x14ac:dyDescent="0.3">
      <c r="B1050" s="39"/>
      <c r="C1050" s="43"/>
      <c r="D1050" s="43"/>
      <c r="E1050" s="43"/>
      <c r="F1050" s="43"/>
      <c r="G1050" s="47"/>
      <c r="M1050" s="51"/>
    </row>
    <row r="1051" spans="2:13" ht="30" customHeight="1" x14ac:dyDescent="0.3">
      <c r="B1051" s="39"/>
      <c r="C1051" s="43"/>
      <c r="D1051" s="43"/>
      <c r="E1051" s="43"/>
      <c r="F1051" s="43"/>
      <c r="G1051" s="44"/>
      <c r="M1051" s="51"/>
    </row>
    <row r="1052" spans="2:13" ht="30" customHeight="1" x14ac:dyDescent="0.3">
      <c r="B1052" s="39"/>
      <c r="C1052" s="43"/>
      <c r="D1052" s="43"/>
      <c r="E1052" s="43"/>
      <c r="F1052" s="43"/>
      <c r="G1052" s="47"/>
      <c r="M1052" s="51"/>
    </row>
    <row r="1053" spans="2:13" ht="30" customHeight="1" x14ac:dyDescent="0.3">
      <c r="B1053" s="39"/>
      <c r="C1053" s="43"/>
      <c r="D1053" s="43"/>
    </row>
    <row r="1054" spans="2:13" ht="30" customHeight="1" x14ac:dyDescent="0.3">
      <c r="B1054" s="39"/>
      <c r="C1054" s="43"/>
      <c r="D1054" s="43"/>
    </row>
    <row r="1055" spans="2:13" ht="30" customHeight="1" x14ac:dyDescent="0.3">
      <c r="B1055" s="39"/>
    </row>
    <row r="1056" spans="2:13" ht="30" customHeight="1" x14ac:dyDescent="0.3">
      <c r="B1056" s="39"/>
      <c r="C1056" s="43"/>
      <c r="D1056" s="43"/>
      <c r="E1056" s="43"/>
      <c r="F1056" s="45"/>
      <c r="G1056" s="47"/>
      <c r="M1056" s="51"/>
    </row>
    <row r="1057" spans="2:13" ht="30" customHeight="1" x14ac:dyDescent="0.3">
      <c r="B1057" s="39"/>
      <c r="C1057" s="43"/>
      <c r="D1057" s="43"/>
      <c r="E1057" s="43"/>
      <c r="F1057" s="45"/>
      <c r="G1057" s="44"/>
      <c r="M1057" s="51"/>
    </row>
    <row r="1058" spans="2:13" ht="30" customHeight="1" x14ac:dyDescent="0.3">
      <c r="B1058" s="39"/>
      <c r="C1058" s="43"/>
      <c r="D1058" s="43"/>
      <c r="E1058" s="43"/>
      <c r="F1058" s="45"/>
      <c r="G1058" s="47"/>
      <c r="M1058" s="51"/>
    </row>
    <row r="1059" spans="2:13" ht="30" customHeight="1" x14ac:dyDescent="0.3">
      <c r="B1059" s="39"/>
      <c r="C1059" s="43"/>
      <c r="D1059" s="43"/>
      <c r="E1059" s="43"/>
      <c r="F1059" s="45"/>
      <c r="G1059" s="47"/>
      <c r="M1059" s="51"/>
    </row>
    <row r="1060" spans="2:13" ht="30" customHeight="1" x14ac:dyDescent="0.3">
      <c r="B1060" s="39"/>
      <c r="C1060" s="43"/>
      <c r="D1060" s="43"/>
      <c r="E1060" s="43"/>
      <c r="F1060" s="45"/>
      <c r="G1060" s="47"/>
      <c r="M1060" s="51"/>
    </row>
    <row r="1061" spans="2:13" ht="30" customHeight="1" x14ac:dyDescent="0.3">
      <c r="B1061" s="39"/>
      <c r="C1061" s="43"/>
      <c r="D1061" s="43"/>
      <c r="E1061" s="43"/>
      <c r="F1061" s="45"/>
      <c r="G1061" s="44"/>
      <c r="M1061" s="51"/>
    </row>
    <row r="1062" spans="2:13" ht="30" customHeight="1" x14ac:dyDescent="0.3">
      <c r="B1062" s="39"/>
      <c r="C1062" s="43"/>
      <c r="D1062" s="43"/>
      <c r="E1062" s="43"/>
      <c r="F1062" s="45"/>
      <c r="G1062" s="47"/>
      <c r="M1062" s="51"/>
    </row>
    <row r="1063" spans="2:13" ht="30" customHeight="1" x14ac:dyDescent="0.3">
      <c r="B1063" s="39"/>
      <c r="C1063" s="43"/>
      <c r="D1063" s="43"/>
      <c r="E1063" s="43"/>
      <c r="F1063" s="45"/>
      <c r="G1063" s="44"/>
      <c r="M1063" s="51"/>
    </row>
    <row r="1064" spans="2:13" ht="30" customHeight="1" x14ac:dyDescent="0.3">
      <c r="B1064" s="39"/>
      <c r="C1064" s="43"/>
      <c r="D1064" s="43"/>
      <c r="E1064" s="43"/>
      <c r="F1064" s="45"/>
      <c r="G1064" s="44"/>
      <c r="M1064" s="51"/>
    </row>
    <row r="1065" spans="2:13" ht="30" customHeight="1" x14ac:dyDescent="0.3">
      <c r="B1065" s="39"/>
      <c r="C1065" s="43"/>
      <c r="D1065" s="43"/>
      <c r="E1065" s="43"/>
      <c r="F1065" s="45"/>
      <c r="G1065" s="44"/>
      <c r="M1065" s="51"/>
    </row>
    <row r="1066" spans="2:13" ht="30" customHeight="1" x14ac:dyDescent="0.3">
      <c r="B1066" s="39"/>
      <c r="M1066" s="51"/>
    </row>
    <row r="1067" spans="2:13" ht="30" customHeight="1" x14ac:dyDescent="0.3">
      <c r="B1067" s="39"/>
      <c r="M1067" s="51"/>
    </row>
    <row r="1068" spans="2:13" ht="30" customHeight="1" x14ac:dyDescent="0.3">
      <c r="B1068" s="39"/>
      <c r="M1068" s="51"/>
    </row>
    <row r="1069" spans="2:13" ht="30" customHeight="1" x14ac:dyDescent="0.3">
      <c r="B1069" s="39"/>
      <c r="C1069" s="43"/>
      <c r="D1069" s="43"/>
      <c r="E1069" s="43"/>
      <c r="F1069" s="45"/>
      <c r="G1069" s="44"/>
      <c r="M1069" s="51"/>
    </row>
    <row r="1070" spans="2:13" ht="30" customHeight="1" x14ac:dyDescent="0.3">
      <c r="B1070" s="39"/>
      <c r="C1070" s="43"/>
      <c r="D1070" s="43"/>
      <c r="E1070" s="43"/>
      <c r="F1070" s="45"/>
      <c r="G1070" s="47"/>
      <c r="M1070" s="51"/>
    </row>
    <row r="1071" spans="2:13" ht="30" customHeight="1" x14ac:dyDescent="0.3">
      <c r="B1071" s="39"/>
      <c r="C1071" s="43"/>
      <c r="D1071" s="43"/>
      <c r="E1071" s="43"/>
      <c r="F1071" s="45"/>
      <c r="G1071" s="47"/>
      <c r="M1071" s="51"/>
    </row>
    <row r="1072" spans="2:13" ht="30" customHeight="1" x14ac:dyDescent="0.3">
      <c r="B1072" s="39"/>
      <c r="C1072" s="43"/>
      <c r="D1072" s="43"/>
      <c r="E1072" s="43"/>
      <c r="F1072" s="45"/>
      <c r="G1072" s="44"/>
      <c r="M1072" s="51"/>
    </row>
    <row r="1073" spans="2:13" ht="30" customHeight="1" x14ac:dyDescent="0.3">
      <c r="B1073" s="39"/>
      <c r="C1073" s="43"/>
      <c r="D1073" s="43"/>
      <c r="E1073" s="43"/>
      <c r="F1073" s="45"/>
      <c r="G1073" s="44"/>
      <c r="M1073" s="51"/>
    </row>
    <row r="1074" spans="2:13" ht="30" customHeight="1" x14ac:dyDescent="0.3">
      <c r="B1074" s="39"/>
      <c r="C1074" s="43"/>
      <c r="D1074" s="43"/>
      <c r="E1074" s="43"/>
      <c r="F1074" s="45"/>
      <c r="G1074" s="47"/>
      <c r="M1074" s="51"/>
    </row>
    <row r="1075" spans="2:13" ht="30" customHeight="1" x14ac:dyDescent="0.3">
      <c r="B1075" s="39"/>
      <c r="C1075" s="43"/>
      <c r="D1075" s="43"/>
      <c r="E1075" s="43"/>
      <c r="F1075" s="45"/>
      <c r="G1075" s="44"/>
      <c r="M1075" s="51"/>
    </row>
    <row r="1076" spans="2:13" ht="30" customHeight="1" x14ac:dyDescent="0.3">
      <c r="B1076" s="39"/>
      <c r="C1076" s="43"/>
      <c r="D1076" s="43"/>
      <c r="E1076" s="43"/>
      <c r="F1076" s="45"/>
      <c r="G1076" s="44"/>
      <c r="M1076" s="51"/>
    </row>
    <row r="1077" spans="2:13" ht="30" customHeight="1" x14ac:dyDescent="0.3">
      <c r="B1077" s="39"/>
      <c r="C1077" s="43"/>
      <c r="D1077" s="43"/>
      <c r="E1077" s="43"/>
      <c r="F1077" s="45"/>
      <c r="G1077" s="47"/>
      <c r="M1077" s="51"/>
    </row>
    <row r="1078" spans="2:13" ht="30" customHeight="1" x14ac:dyDescent="0.3">
      <c r="B1078" s="39"/>
      <c r="C1078" s="43"/>
      <c r="D1078" s="43"/>
      <c r="E1078" s="43"/>
      <c r="F1078" s="45"/>
      <c r="G1078" s="47"/>
      <c r="M1078" s="51"/>
    </row>
    <row r="1079" spans="2:13" ht="30" customHeight="1" x14ac:dyDescent="0.3">
      <c r="B1079" s="39"/>
    </row>
    <row r="1080" spans="2:13" ht="30" customHeight="1" x14ac:dyDescent="0.3">
      <c r="B1080" s="39"/>
    </row>
    <row r="1081" spans="2:13" ht="30" customHeight="1" x14ac:dyDescent="0.3">
      <c r="B1081" s="39"/>
    </row>
    <row r="1082" spans="2:13" ht="30" customHeight="1" x14ac:dyDescent="0.3">
      <c r="B1082" s="39"/>
      <c r="F1082" s="42"/>
      <c r="G1082" s="40"/>
    </row>
    <row r="1083" spans="2:13" ht="30" customHeight="1" x14ac:dyDescent="0.3">
      <c r="B1083" s="51"/>
      <c r="C1083" s="43"/>
      <c r="D1083" s="43"/>
      <c r="E1083" s="45"/>
      <c r="F1083" s="63"/>
      <c r="G1083" s="54"/>
      <c r="M1083" s="51"/>
    </row>
    <row r="1084" spans="2:13" ht="30" customHeight="1" x14ac:dyDescent="0.3">
      <c r="B1084" s="51"/>
      <c r="C1084" s="43"/>
      <c r="D1084" s="43"/>
      <c r="E1084" s="45"/>
      <c r="F1084" s="63"/>
      <c r="G1084" s="51"/>
      <c r="M1084" s="51"/>
    </row>
    <row r="1085" spans="2:13" ht="30" customHeight="1" x14ac:dyDescent="0.3">
      <c r="B1085" s="51"/>
      <c r="C1085" s="43"/>
      <c r="D1085" s="43"/>
      <c r="E1085" s="45"/>
      <c r="F1085" s="63"/>
      <c r="G1085" s="51"/>
      <c r="M1085" s="51"/>
    </row>
    <row r="1086" spans="2:13" ht="30" customHeight="1" x14ac:dyDescent="0.3">
      <c r="B1086" s="51"/>
      <c r="C1086" s="43"/>
      <c r="D1086" s="43"/>
      <c r="E1086" s="45"/>
      <c r="F1086" s="47"/>
      <c r="G1086" s="51"/>
      <c r="M1086" s="51"/>
    </row>
    <row r="1087" spans="2:13" ht="30" customHeight="1" x14ac:dyDescent="0.3">
      <c r="B1087" s="51"/>
      <c r="C1087" s="43"/>
      <c r="D1087" s="43"/>
      <c r="E1087" s="45"/>
      <c r="F1087" s="47"/>
      <c r="G1087" s="54"/>
      <c r="M1087" s="51"/>
    </row>
    <row r="1088" spans="2:13" ht="30" customHeight="1" x14ac:dyDescent="0.3">
      <c r="B1088" s="51"/>
      <c r="C1088" s="43"/>
      <c r="D1088" s="43"/>
      <c r="E1088" s="45"/>
      <c r="F1088" s="63"/>
      <c r="G1088" s="51"/>
      <c r="M1088" s="51"/>
    </row>
    <row r="1089" spans="2:13" ht="30" customHeight="1" x14ac:dyDescent="0.3">
      <c r="B1089" s="51"/>
      <c r="C1089" s="43"/>
      <c r="D1089" s="43"/>
      <c r="E1089" s="45"/>
      <c r="F1089" s="47"/>
      <c r="G1089" s="54"/>
      <c r="M1089" s="51"/>
    </row>
    <row r="1090" spans="2:13" ht="30" customHeight="1" x14ac:dyDescent="0.3">
      <c r="B1090" s="51"/>
      <c r="C1090" s="43"/>
      <c r="D1090" s="43"/>
      <c r="E1090" s="45"/>
      <c r="F1090" s="47"/>
      <c r="G1090" s="54"/>
      <c r="M1090" s="51"/>
    </row>
    <row r="1091" spans="2:13" ht="30" customHeight="1" x14ac:dyDescent="0.3">
      <c r="B1091" s="51"/>
      <c r="C1091" s="43"/>
      <c r="D1091" s="43"/>
      <c r="E1091" s="45"/>
      <c r="F1091" s="63"/>
      <c r="G1091" s="51"/>
      <c r="M1091" s="51"/>
    </row>
    <row r="1092" spans="2:13" ht="30" customHeight="1" x14ac:dyDescent="0.3">
      <c r="B1092" s="51"/>
      <c r="C1092" s="43"/>
      <c r="D1092" s="43"/>
      <c r="E1092" s="45"/>
      <c r="F1092" s="47"/>
      <c r="G1092" s="54"/>
      <c r="M1092" s="51"/>
    </row>
    <row r="1093" spans="2:13" ht="30" customHeight="1" x14ac:dyDescent="0.3">
      <c r="B1093" s="51"/>
      <c r="C1093" s="43"/>
      <c r="D1093" s="43"/>
      <c r="E1093" s="45"/>
      <c r="F1093" s="47"/>
      <c r="G1093" s="54"/>
      <c r="M1093" s="51"/>
    </row>
    <row r="1094" spans="2:13" ht="30" customHeight="1" x14ac:dyDescent="0.3">
      <c r="B1094" s="51"/>
      <c r="C1094" s="43"/>
      <c r="D1094" s="43"/>
      <c r="E1094" s="45"/>
      <c r="F1094" s="63"/>
      <c r="G1094" s="51"/>
      <c r="M1094" s="51"/>
    </row>
    <row r="1095" spans="2:13" ht="30" customHeight="1" x14ac:dyDescent="0.3">
      <c r="B1095" s="51"/>
      <c r="C1095" s="43"/>
      <c r="D1095" s="43"/>
      <c r="E1095" s="45"/>
      <c r="F1095" s="63"/>
      <c r="G1095" s="51"/>
      <c r="M1095" s="51"/>
    </row>
    <row r="1096" spans="2:13" ht="30" customHeight="1" x14ac:dyDescent="0.3">
      <c r="B1096" s="51"/>
      <c r="C1096" s="43"/>
      <c r="D1096" s="43"/>
      <c r="E1096" s="45"/>
      <c r="F1096" s="47"/>
      <c r="G1096" s="54"/>
      <c r="M1096" s="51"/>
    </row>
    <row r="1097" spans="2:13" ht="30" customHeight="1" x14ac:dyDescent="0.3">
      <c r="B1097" s="51"/>
      <c r="C1097" s="43"/>
      <c r="D1097" s="43"/>
      <c r="E1097" s="45"/>
      <c r="F1097" s="63"/>
      <c r="G1097" s="54"/>
      <c r="M1097" s="51"/>
    </row>
    <row r="1098" spans="2:13" ht="30" customHeight="1" x14ac:dyDescent="0.3">
      <c r="B1098" s="51"/>
      <c r="C1098" s="43"/>
      <c r="D1098" s="43"/>
      <c r="E1098" s="45"/>
      <c r="F1098" s="47"/>
      <c r="G1098" s="51"/>
      <c r="M1098" s="51"/>
    </row>
    <row r="1099" spans="2:13" ht="30" customHeight="1" x14ac:dyDescent="0.3">
      <c r="B1099" s="39"/>
    </row>
    <row r="1100" spans="2:13" ht="30" customHeight="1" x14ac:dyDescent="0.3">
      <c r="B1100" s="39"/>
    </row>
    <row r="1101" spans="2:13" ht="30" customHeight="1" x14ac:dyDescent="0.3">
      <c r="B1101" s="39"/>
    </row>
    <row r="1102" spans="2:13" ht="30" customHeight="1" x14ac:dyDescent="0.3">
      <c r="B1102" s="39"/>
    </row>
    <row r="1103" spans="2:13" ht="30" customHeight="1" x14ac:dyDescent="0.3">
      <c r="B1103" s="39"/>
      <c r="C1103" s="43"/>
      <c r="D1103" s="43"/>
      <c r="E1103" s="43"/>
      <c r="F1103" s="45"/>
      <c r="G1103" s="47"/>
      <c r="M1103" s="51"/>
    </row>
    <row r="1104" spans="2:13" ht="30" customHeight="1" x14ac:dyDescent="0.3">
      <c r="B1104" s="39"/>
      <c r="C1104" s="43"/>
      <c r="D1104" s="43"/>
      <c r="E1104" s="43"/>
      <c r="F1104" s="45"/>
      <c r="G1104" s="39"/>
      <c r="M1104" s="51"/>
    </row>
    <row r="1105" spans="1:13" ht="30" customHeight="1" x14ac:dyDescent="0.3">
      <c r="B1105" s="39"/>
      <c r="C1105" s="43"/>
      <c r="D1105" s="43"/>
      <c r="E1105" s="43"/>
      <c r="F1105" s="45"/>
      <c r="G1105" s="47"/>
      <c r="M1105" s="51"/>
    </row>
    <row r="1106" spans="1:13" ht="30" customHeight="1" x14ac:dyDescent="0.3">
      <c r="B1106" s="39"/>
      <c r="C1106" s="43"/>
      <c r="D1106" s="43"/>
      <c r="E1106" s="43"/>
      <c r="F1106" s="45"/>
      <c r="G1106" s="44"/>
      <c r="M1106" s="51"/>
    </row>
    <row r="1107" spans="1:13" ht="30" customHeight="1" x14ac:dyDescent="0.3">
      <c r="B1107" s="39"/>
      <c r="C1107" s="43"/>
      <c r="D1107" s="43"/>
      <c r="E1107" s="43"/>
      <c r="F1107" s="45"/>
      <c r="G1107" s="44"/>
      <c r="M1107" s="51"/>
    </row>
    <row r="1108" spans="1:13" ht="30" customHeight="1" x14ac:dyDescent="0.3">
      <c r="B1108" s="39"/>
      <c r="C1108" s="43"/>
      <c r="D1108" s="43"/>
      <c r="E1108" s="43"/>
      <c r="F1108" s="45"/>
      <c r="G1108" s="47"/>
      <c r="M1108" s="51"/>
    </row>
    <row r="1109" spans="1:13" ht="30" customHeight="1" x14ac:dyDescent="0.3">
      <c r="B1109" s="39"/>
      <c r="C1109" s="43"/>
      <c r="D1109" s="43"/>
      <c r="E1109" s="43"/>
      <c r="F1109" s="45"/>
      <c r="G1109" s="44"/>
      <c r="M1109" s="51"/>
    </row>
    <row r="1110" spans="1:13" ht="30" customHeight="1" x14ac:dyDescent="0.3">
      <c r="B1110" s="39"/>
      <c r="C1110" s="43"/>
      <c r="D1110" s="43"/>
      <c r="E1110" s="43"/>
      <c r="F1110" s="45"/>
      <c r="G1110" s="44"/>
      <c r="M1110" s="51"/>
    </row>
    <row r="1111" spans="1:13" ht="30" customHeight="1" x14ac:dyDescent="0.3">
      <c r="B1111" s="39"/>
      <c r="C1111" s="43"/>
      <c r="D1111" s="43"/>
      <c r="E1111" s="43"/>
      <c r="F1111" s="45"/>
      <c r="G1111" s="47"/>
      <c r="M1111" s="51"/>
    </row>
    <row r="1112" spans="1:13" ht="30" customHeight="1" x14ac:dyDescent="0.3">
      <c r="B1112" s="39"/>
      <c r="C1112" s="43"/>
      <c r="D1112" s="43"/>
      <c r="E1112" s="43"/>
      <c r="F1112" s="45"/>
      <c r="G1112" s="44"/>
      <c r="M1112" s="51"/>
    </row>
    <row r="1113" spans="1:13" ht="30" customHeight="1" x14ac:dyDescent="0.3">
      <c r="B1113" s="39"/>
      <c r="C1113" s="43"/>
      <c r="D1113" s="43"/>
      <c r="E1113" s="43"/>
      <c r="F1113" s="45"/>
      <c r="G1113" s="47"/>
      <c r="M1113" s="51"/>
    </row>
    <row r="1114" spans="1:13" ht="30" customHeight="1" x14ac:dyDescent="0.3">
      <c r="B1114" s="39"/>
      <c r="C1114" s="43"/>
      <c r="D1114" s="43"/>
      <c r="E1114" s="43"/>
      <c r="F1114" s="45"/>
      <c r="G1114" s="44"/>
      <c r="M1114" s="51"/>
    </row>
    <row r="1115" spans="1:13" ht="30" customHeight="1" x14ac:dyDescent="0.3">
      <c r="B1115" s="39"/>
      <c r="C1115" s="43"/>
      <c r="D1115" s="43"/>
      <c r="E1115" s="43"/>
      <c r="F1115" s="45"/>
      <c r="G1115" s="44"/>
      <c r="M1115" s="51"/>
    </row>
    <row r="1116" spans="1:13" ht="30" customHeight="1" x14ac:dyDescent="0.3">
      <c r="B1116" s="39"/>
      <c r="C1116" s="43"/>
      <c r="D1116" s="43"/>
      <c r="E1116" s="43"/>
      <c r="F1116" s="45"/>
      <c r="G1116" s="47"/>
      <c r="M1116" s="51"/>
    </row>
    <row r="1117" spans="1:13" ht="30" customHeight="1" x14ac:dyDescent="0.3">
      <c r="B1117" s="39"/>
      <c r="C1117" s="43"/>
      <c r="D1117" s="43"/>
      <c r="E1117" s="43"/>
      <c r="F1117" s="45"/>
      <c r="G1117" s="44"/>
      <c r="M1117" s="51"/>
    </row>
    <row r="1118" spans="1:13" ht="30" customHeight="1" x14ac:dyDescent="0.3">
      <c r="B1118" s="39"/>
      <c r="C1118" s="43"/>
      <c r="D1118" s="43"/>
      <c r="E1118" s="43"/>
      <c r="F1118" s="45"/>
      <c r="G1118" s="47"/>
      <c r="M1118" s="51"/>
    </row>
    <row r="1119" spans="1:13" ht="30" customHeight="1" x14ac:dyDescent="0.3">
      <c r="B1119" s="39"/>
    </row>
    <row r="1120" spans="1:13" s="42" customFormat="1" ht="30" customHeight="1" x14ac:dyDescent="0.3">
      <c r="A1120" s="64"/>
      <c r="B1120" s="57"/>
    </row>
    <row r="1121" spans="2:13" ht="30" customHeight="1" x14ac:dyDescent="0.3">
      <c r="B1121" s="39"/>
    </row>
    <row r="1122" spans="2:13" ht="30" customHeight="1" x14ac:dyDescent="0.3">
      <c r="B1122" s="39"/>
    </row>
    <row r="1123" spans="2:13" ht="30" customHeight="1" x14ac:dyDescent="0.3">
      <c r="B1123" s="39"/>
      <c r="C1123" s="43"/>
      <c r="D1123" s="43"/>
      <c r="E1123" s="43"/>
      <c r="F1123" s="45"/>
      <c r="G1123" s="44"/>
      <c r="M1123" s="51"/>
    </row>
    <row r="1124" spans="2:13" ht="30" customHeight="1" x14ac:dyDescent="0.3">
      <c r="B1124" s="39"/>
      <c r="C1124" s="43"/>
      <c r="D1124" s="43"/>
      <c r="E1124" s="43"/>
      <c r="F1124" s="45"/>
      <c r="G1124" s="44"/>
      <c r="M1124" s="51"/>
    </row>
    <row r="1125" spans="2:13" ht="30" customHeight="1" x14ac:dyDescent="0.3">
      <c r="B1125" s="39"/>
      <c r="C1125" s="43"/>
      <c r="D1125" s="43"/>
      <c r="E1125" s="43"/>
      <c r="F1125" s="45"/>
      <c r="G1125" s="44"/>
      <c r="M1125" s="51"/>
    </row>
    <row r="1126" spans="2:13" ht="30" customHeight="1" x14ac:dyDescent="0.3">
      <c r="B1126" s="39"/>
      <c r="D1126" s="43"/>
      <c r="E1126" s="43"/>
      <c r="F1126" s="45"/>
      <c r="G1126" s="44"/>
      <c r="M1126" s="51"/>
    </row>
    <row r="1127" spans="2:13" ht="30" customHeight="1" x14ac:dyDescent="0.3">
      <c r="B1127" s="39"/>
      <c r="C1127" s="43"/>
      <c r="D1127" s="43"/>
      <c r="E1127" s="43"/>
      <c r="F1127" s="45"/>
      <c r="G1127" s="44"/>
      <c r="M1127" s="51"/>
    </row>
    <row r="1128" spans="2:13" ht="30" customHeight="1" x14ac:dyDescent="0.3">
      <c r="B1128" s="39"/>
      <c r="C1128" s="43"/>
      <c r="D1128" s="43"/>
      <c r="E1128" s="43"/>
      <c r="F1128" s="45"/>
      <c r="G1128" s="47"/>
      <c r="M1128" s="51"/>
    </row>
    <row r="1129" spans="2:13" ht="30" customHeight="1" x14ac:dyDescent="0.3">
      <c r="B1129" s="39"/>
      <c r="C1129" s="43"/>
      <c r="D1129" s="43"/>
      <c r="E1129" s="43"/>
      <c r="F1129" s="45"/>
      <c r="G1129" s="47"/>
      <c r="M1129" s="51"/>
    </row>
    <row r="1130" spans="2:13" ht="30" customHeight="1" x14ac:dyDescent="0.3">
      <c r="B1130" s="39"/>
      <c r="C1130" s="43"/>
      <c r="D1130" s="43"/>
      <c r="E1130" s="43"/>
      <c r="F1130" s="45"/>
      <c r="G1130" s="47"/>
      <c r="M1130" s="51"/>
    </row>
    <row r="1131" spans="2:13" ht="30" customHeight="1" x14ac:dyDescent="0.3">
      <c r="B1131" s="39"/>
      <c r="C1131" s="43"/>
      <c r="D1131" s="43"/>
      <c r="E1131" s="43"/>
      <c r="F1131" s="45"/>
      <c r="G1131" s="44"/>
      <c r="M1131" s="51"/>
    </row>
    <row r="1132" spans="2:13" ht="30" customHeight="1" x14ac:dyDescent="0.3">
      <c r="B1132" s="39"/>
      <c r="C1132" s="43"/>
      <c r="D1132" s="43"/>
      <c r="E1132" s="43"/>
      <c r="F1132" s="45"/>
      <c r="G1132" s="47"/>
      <c r="M1132" s="51"/>
    </row>
    <row r="1133" spans="2:13" ht="30" customHeight="1" x14ac:dyDescent="0.3">
      <c r="B1133" s="39"/>
      <c r="C1133" s="43"/>
      <c r="D1133" s="43"/>
      <c r="E1133" s="43"/>
      <c r="F1133" s="45"/>
      <c r="G1133" s="47"/>
      <c r="M1133" s="51"/>
    </row>
    <row r="1134" spans="2:13" ht="30" customHeight="1" x14ac:dyDescent="0.3">
      <c r="B1134" s="39"/>
      <c r="C1134" s="43"/>
      <c r="D1134" s="43"/>
      <c r="E1134" s="43"/>
      <c r="F1134" s="45"/>
      <c r="G1134" s="47"/>
      <c r="M1134" s="51"/>
    </row>
    <row r="1135" spans="2:13" ht="30" customHeight="1" x14ac:dyDescent="0.3">
      <c r="B1135" s="39"/>
    </row>
    <row r="1136" spans="2:13" ht="30" customHeight="1" x14ac:dyDescent="0.3">
      <c r="B1136" s="39"/>
    </row>
    <row r="1137" spans="2:19" ht="30" customHeight="1" x14ac:dyDescent="0.3">
      <c r="B1137" s="39"/>
    </row>
    <row r="1138" spans="2:19" ht="30" customHeight="1" x14ac:dyDescent="0.3">
      <c r="B1138" s="39"/>
      <c r="C1138" s="43"/>
      <c r="D1138" s="43"/>
      <c r="E1138" s="43"/>
      <c r="F1138" s="45"/>
      <c r="G1138" s="47"/>
      <c r="M1138" s="51"/>
      <c r="O1138" s="39"/>
      <c r="Q1138" s="39"/>
      <c r="R1138" s="39"/>
    </row>
    <row r="1139" spans="2:19" ht="30" customHeight="1" x14ac:dyDescent="0.3">
      <c r="B1139" s="39"/>
      <c r="C1139" s="43"/>
      <c r="D1139" s="43"/>
      <c r="E1139" s="43"/>
      <c r="F1139" s="45"/>
      <c r="G1139" s="47"/>
      <c r="M1139" s="51"/>
      <c r="O1139" s="39"/>
      <c r="Q1139" s="39"/>
      <c r="R1139" s="39"/>
    </row>
    <row r="1140" spans="2:19" ht="30" customHeight="1" x14ac:dyDescent="0.3">
      <c r="B1140" s="39"/>
      <c r="C1140" s="43"/>
      <c r="D1140" s="43"/>
      <c r="E1140" s="43"/>
      <c r="F1140" s="45"/>
      <c r="G1140" s="47"/>
      <c r="M1140" s="51"/>
      <c r="O1140" s="39"/>
    </row>
    <row r="1141" spans="2:19" ht="30" customHeight="1" x14ac:dyDescent="0.3">
      <c r="B1141" s="39"/>
      <c r="C1141" s="43"/>
      <c r="D1141" s="43"/>
      <c r="E1141" s="43"/>
      <c r="F1141" s="45"/>
      <c r="G1141" s="44"/>
      <c r="M1141" s="51"/>
      <c r="O1141" s="39"/>
    </row>
    <row r="1142" spans="2:19" ht="30" customHeight="1" x14ac:dyDescent="0.3">
      <c r="B1142" s="39"/>
      <c r="C1142" s="43"/>
      <c r="D1142" s="43"/>
      <c r="E1142" s="43"/>
      <c r="F1142" s="45"/>
      <c r="G1142" s="44"/>
      <c r="M1142" s="51"/>
      <c r="O1142" s="39"/>
    </row>
    <row r="1143" spans="2:19" ht="30" customHeight="1" x14ac:dyDescent="0.3">
      <c r="B1143" s="39"/>
      <c r="C1143" s="43"/>
      <c r="D1143" s="43"/>
      <c r="E1143" s="43"/>
      <c r="F1143" s="45"/>
      <c r="G1143" s="47"/>
      <c r="M1143" s="51"/>
      <c r="O1143" s="39"/>
    </row>
    <row r="1144" spans="2:19" ht="30" customHeight="1" x14ac:dyDescent="0.3">
      <c r="B1144" s="39"/>
      <c r="C1144" s="43"/>
      <c r="D1144" s="43"/>
      <c r="E1144" s="43"/>
      <c r="F1144" s="45"/>
      <c r="G1144" s="44"/>
      <c r="M1144" s="51"/>
      <c r="O1144" s="39"/>
    </row>
    <row r="1145" spans="2:19" ht="30" customHeight="1" x14ac:dyDescent="0.3">
      <c r="B1145" s="39"/>
      <c r="C1145" s="43"/>
      <c r="D1145" s="43"/>
      <c r="E1145" s="43"/>
      <c r="F1145" s="45"/>
      <c r="G1145" s="44"/>
      <c r="M1145" s="51"/>
      <c r="O1145" s="39"/>
    </row>
    <row r="1146" spans="2:19" ht="30" customHeight="1" x14ac:dyDescent="0.3">
      <c r="B1146" s="39"/>
      <c r="C1146" s="43"/>
      <c r="D1146" s="43"/>
      <c r="E1146" s="43"/>
      <c r="F1146" s="45"/>
      <c r="G1146" s="44"/>
      <c r="M1146" s="51"/>
      <c r="O1146" s="39"/>
    </row>
    <row r="1147" spans="2:19" ht="30" customHeight="1" x14ac:dyDescent="0.3">
      <c r="B1147" s="39"/>
      <c r="C1147" s="43"/>
      <c r="D1147" s="43"/>
      <c r="E1147" s="43"/>
      <c r="F1147" s="45"/>
      <c r="G1147" s="47"/>
      <c r="M1147" s="51"/>
      <c r="O1147" s="39"/>
    </row>
    <row r="1148" spans="2:19" ht="30" customHeight="1" x14ac:dyDescent="0.3">
      <c r="B1148" s="39"/>
      <c r="M1148" s="46"/>
    </row>
    <row r="1149" spans="2:19" ht="30" customHeight="1" x14ac:dyDescent="0.3">
      <c r="B1149" s="39"/>
      <c r="M1149" s="46"/>
    </row>
    <row r="1150" spans="2:19" ht="30" customHeight="1" x14ac:dyDescent="0.3">
      <c r="B1150" s="39"/>
    </row>
    <row r="1151" spans="2:19" ht="30" customHeight="1" x14ac:dyDescent="0.3">
      <c r="B1151" s="39"/>
    </row>
    <row r="1152" spans="2:19" ht="30" customHeight="1" x14ac:dyDescent="0.3">
      <c r="B1152" s="39"/>
      <c r="C1152" s="43"/>
      <c r="D1152" s="43"/>
      <c r="E1152" s="43"/>
      <c r="F1152" s="45"/>
      <c r="G1152" s="47"/>
      <c r="M1152" s="51"/>
      <c r="Q1152" s="39"/>
      <c r="R1152" s="39"/>
      <c r="S1152" s="39"/>
    </row>
    <row r="1153" spans="2:19" ht="30" customHeight="1" x14ac:dyDescent="0.3">
      <c r="B1153" s="39"/>
      <c r="C1153" s="43"/>
      <c r="D1153" s="43"/>
      <c r="E1153" s="43"/>
      <c r="F1153" s="45"/>
      <c r="G1153" s="44"/>
      <c r="M1153" s="51"/>
      <c r="Q1153" s="39"/>
      <c r="R1153" s="39"/>
      <c r="S1153" s="39"/>
    </row>
    <row r="1154" spans="2:19" ht="30" customHeight="1" x14ac:dyDescent="0.3">
      <c r="B1154" s="39"/>
      <c r="C1154" s="43"/>
      <c r="D1154" s="43"/>
      <c r="E1154" s="43"/>
      <c r="F1154" s="45"/>
      <c r="G1154" s="47"/>
      <c r="M1154" s="51"/>
    </row>
    <row r="1155" spans="2:19" ht="30" customHeight="1" x14ac:dyDescent="0.3">
      <c r="B1155" s="39"/>
      <c r="C1155" s="43"/>
      <c r="D1155" s="43"/>
      <c r="E1155" s="43"/>
      <c r="F1155" s="45"/>
      <c r="G1155" s="47"/>
      <c r="M1155" s="51"/>
    </row>
    <row r="1156" spans="2:19" ht="30" customHeight="1" x14ac:dyDescent="0.3">
      <c r="B1156" s="39"/>
      <c r="C1156" s="43"/>
      <c r="D1156" s="43"/>
      <c r="E1156" s="43"/>
      <c r="F1156" s="45"/>
      <c r="G1156" s="47"/>
      <c r="M1156" s="51"/>
    </row>
    <row r="1157" spans="2:19" ht="30" customHeight="1" x14ac:dyDescent="0.3">
      <c r="B1157" s="39"/>
      <c r="C1157" s="43"/>
      <c r="D1157" s="43"/>
      <c r="E1157" s="43"/>
      <c r="F1157" s="45"/>
      <c r="G1157" s="44"/>
      <c r="M1157" s="51"/>
    </row>
    <row r="1158" spans="2:19" ht="30" customHeight="1" x14ac:dyDescent="0.3">
      <c r="B1158" s="39"/>
      <c r="C1158" s="43"/>
      <c r="D1158" s="43"/>
      <c r="E1158" s="43"/>
      <c r="F1158" s="45"/>
      <c r="G1158" s="44"/>
      <c r="M1158" s="51"/>
    </row>
    <row r="1159" spans="2:19" ht="30" customHeight="1" x14ac:dyDescent="0.3">
      <c r="B1159" s="39"/>
      <c r="C1159" s="43"/>
      <c r="D1159" s="43"/>
      <c r="E1159" s="43"/>
      <c r="F1159" s="45"/>
      <c r="G1159" s="44"/>
      <c r="M1159" s="51"/>
    </row>
    <row r="1160" spans="2:19" ht="30" customHeight="1" x14ac:dyDescent="0.3">
      <c r="B1160" s="39"/>
      <c r="C1160" s="43"/>
      <c r="D1160" s="43"/>
      <c r="E1160" s="43"/>
      <c r="F1160" s="45"/>
      <c r="G1160" s="47"/>
      <c r="M1160" s="51"/>
    </row>
    <row r="1161" spans="2:19" ht="30" customHeight="1" x14ac:dyDescent="0.3">
      <c r="B1161" s="39"/>
      <c r="C1161" s="43"/>
      <c r="D1161" s="43"/>
      <c r="E1161" s="43"/>
      <c r="F1161" s="45"/>
      <c r="G1161" s="44"/>
      <c r="M1161" s="51"/>
    </row>
    <row r="1162" spans="2:19" ht="30" customHeight="1" x14ac:dyDescent="0.3">
      <c r="B1162" s="39"/>
      <c r="C1162" s="43"/>
      <c r="D1162" s="43"/>
      <c r="E1162" s="43"/>
      <c r="F1162" s="45"/>
      <c r="G1162" s="44"/>
      <c r="M1162" s="51"/>
    </row>
    <row r="1163" spans="2:19" ht="30" customHeight="1" x14ac:dyDescent="0.3">
      <c r="B1163" s="39"/>
      <c r="C1163" s="43"/>
      <c r="D1163" s="43"/>
      <c r="E1163" s="43"/>
      <c r="F1163" s="45"/>
      <c r="G1163" s="47"/>
      <c r="M1163" s="51"/>
    </row>
    <row r="1164" spans="2:19" ht="30" customHeight="1" x14ac:dyDescent="0.3">
      <c r="B1164" s="39"/>
    </row>
    <row r="1165" spans="2:19" ht="30" customHeight="1" x14ac:dyDescent="0.3">
      <c r="B1165" s="39"/>
    </row>
    <row r="1166" spans="2:19" ht="30" customHeight="1" x14ac:dyDescent="0.3">
      <c r="B1166" s="39"/>
    </row>
    <row r="1167" spans="2:19" ht="30" customHeight="1" x14ac:dyDescent="0.3">
      <c r="B1167" s="39"/>
    </row>
    <row r="1168" spans="2:19" ht="30" customHeight="1" x14ac:dyDescent="0.3">
      <c r="B1168" s="39"/>
      <c r="C1168" s="43"/>
      <c r="D1168" s="45"/>
      <c r="E1168" s="45"/>
      <c r="F1168" s="45"/>
      <c r="M1168" s="51"/>
    </row>
    <row r="1169" spans="2:13" ht="30" customHeight="1" x14ac:dyDescent="0.3">
      <c r="B1169" s="39"/>
      <c r="C1169" s="43"/>
      <c r="D1169" s="43"/>
      <c r="E1169" s="45"/>
      <c r="F1169" s="45"/>
      <c r="G1169" s="44"/>
      <c r="M1169" s="51"/>
    </row>
    <row r="1170" spans="2:13" ht="30" customHeight="1" x14ac:dyDescent="0.3">
      <c r="B1170" s="39"/>
      <c r="C1170" s="43"/>
      <c r="D1170" s="45"/>
      <c r="E1170" s="45"/>
      <c r="F1170" s="45"/>
      <c r="G1170" s="47"/>
      <c r="M1170" s="51"/>
    </row>
    <row r="1171" spans="2:13" ht="30" customHeight="1" x14ac:dyDescent="0.3">
      <c r="B1171" s="39"/>
      <c r="C1171" s="43"/>
      <c r="D1171" s="45"/>
      <c r="E1171" s="45"/>
      <c r="F1171" s="45"/>
      <c r="G1171" s="47"/>
      <c r="M1171" s="51"/>
    </row>
    <row r="1172" spans="2:13" ht="30" customHeight="1" x14ac:dyDescent="0.3">
      <c r="B1172" s="39"/>
      <c r="C1172" s="43"/>
      <c r="D1172" s="43"/>
      <c r="E1172" s="45"/>
      <c r="F1172" s="45"/>
      <c r="G1172" s="44"/>
      <c r="M1172" s="51"/>
    </row>
    <row r="1173" spans="2:13" ht="30" customHeight="1" x14ac:dyDescent="0.3">
      <c r="B1173" s="39"/>
      <c r="C1173" s="43"/>
      <c r="D1173" s="45"/>
      <c r="E1173" s="45"/>
      <c r="F1173" s="45"/>
      <c r="G1173" s="44"/>
      <c r="M1173" s="51"/>
    </row>
    <row r="1174" spans="2:13" ht="30" customHeight="1" x14ac:dyDescent="0.3">
      <c r="B1174" s="39"/>
      <c r="C1174" s="43"/>
      <c r="D1174" s="45"/>
      <c r="E1174" s="45"/>
      <c r="F1174" s="45"/>
      <c r="G1174" s="44"/>
      <c r="M1174" s="51"/>
    </row>
    <row r="1175" spans="2:13" ht="30" customHeight="1" x14ac:dyDescent="0.3">
      <c r="B1175" s="39"/>
      <c r="C1175" s="43"/>
      <c r="D1175" s="43"/>
      <c r="E1175" s="45"/>
      <c r="F1175" s="45"/>
      <c r="G1175" s="47"/>
      <c r="M1175" s="51"/>
    </row>
    <row r="1176" spans="2:13" ht="30" customHeight="1" x14ac:dyDescent="0.3">
      <c r="B1176" s="39"/>
      <c r="C1176" s="43"/>
      <c r="D1176" s="43"/>
      <c r="E1176" s="43"/>
      <c r="G1176" s="47"/>
      <c r="M1176" s="46"/>
    </row>
    <row r="1177" spans="2:13" ht="30" customHeight="1" x14ac:dyDescent="0.3">
      <c r="B1177" s="39"/>
      <c r="C1177" s="43"/>
      <c r="D1177" s="43"/>
      <c r="E1177" s="45"/>
      <c r="F1177" s="45"/>
      <c r="G1177" s="44"/>
      <c r="M1177" s="51"/>
    </row>
    <row r="1178" spans="2:13" ht="30" customHeight="1" x14ac:dyDescent="0.3">
      <c r="B1178" s="39"/>
      <c r="C1178" s="43"/>
      <c r="D1178" s="45"/>
      <c r="E1178" s="45"/>
      <c r="F1178" s="45"/>
      <c r="G1178" s="47"/>
      <c r="M1178" s="51"/>
    </row>
    <row r="1179" spans="2:13" ht="30" customHeight="1" x14ac:dyDescent="0.3">
      <c r="B1179" s="39"/>
      <c r="C1179" s="43"/>
      <c r="D1179" s="45"/>
      <c r="E1179" s="45"/>
      <c r="F1179" s="45"/>
      <c r="G1179" s="47"/>
      <c r="M1179" s="51"/>
    </row>
    <row r="1180" spans="2:13" ht="30" customHeight="1" x14ac:dyDescent="0.3">
      <c r="B1180" s="39"/>
      <c r="C1180" s="43"/>
      <c r="D1180" s="45"/>
      <c r="E1180" s="45"/>
      <c r="F1180" s="45"/>
      <c r="G1180" s="44"/>
      <c r="M1180" s="51"/>
    </row>
    <row r="1181" spans="2:13" ht="30" customHeight="1" x14ac:dyDescent="0.3">
      <c r="B1181" s="39"/>
      <c r="C1181" s="43"/>
      <c r="D1181" s="43"/>
      <c r="E1181" s="43"/>
      <c r="F1181" s="45"/>
      <c r="M1181" s="51"/>
    </row>
    <row r="1182" spans="2:13" ht="30" customHeight="1" x14ac:dyDescent="0.3">
      <c r="B1182" s="39"/>
      <c r="C1182" s="43"/>
      <c r="D1182" s="43"/>
      <c r="E1182" s="45"/>
      <c r="F1182" s="45"/>
      <c r="G1182" s="47"/>
      <c r="M1182" s="51"/>
    </row>
    <row r="1183" spans="2:13" ht="30" customHeight="1" x14ac:dyDescent="0.3">
      <c r="B1183" s="39"/>
      <c r="C1183" s="43"/>
      <c r="D1183" s="45"/>
      <c r="E1183" s="45"/>
      <c r="F1183" s="45"/>
      <c r="G1183" s="47"/>
      <c r="M1183" s="51"/>
    </row>
    <row r="1184" spans="2:13" ht="30" customHeight="1" x14ac:dyDescent="0.3">
      <c r="B1184" s="39"/>
    </row>
    <row r="1185" spans="2:13" ht="30" customHeight="1" x14ac:dyDescent="0.3">
      <c r="B1185" s="39"/>
    </row>
    <row r="1186" spans="2:13" ht="30" customHeight="1" x14ac:dyDescent="0.3">
      <c r="B1186" s="39"/>
    </row>
    <row r="1187" spans="2:13" ht="30" customHeight="1" x14ac:dyDescent="0.3">
      <c r="B1187" s="39"/>
    </row>
    <row r="1188" spans="2:13" ht="30" customHeight="1" x14ac:dyDescent="0.3">
      <c r="B1188" s="39"/>
    </row>
    <row r="1189" spans="2:13" ht="30" customHeight="1" x14ac:dyDescent="0.3">
      <c r="B1189" s="39"/>
      <c r="C1189" s="43"/>
      <c r="D1189" s="43"/>
      <c r="E1189" s="43"/>
      <c r="F1189" s="45"/>
      <c r="G1189" s="44"/>
      <c r="M1189" s="51"/>
    </row>
    <row r="1190" spans="2:13" ht="30" customHeight="1" x14ac:dyDescent="0.3">
      <c r="B1190" s="39"/>
      <c r="C1190" s="43"/>
      <c r="D1190" s="43"/>
      <c r="E1190" s="43"/>
      <c r="F1190" s="45"/>
      <c r="G1190" s="44"/>
      <c r="M1190" s="51"/>
    </row>
    <row r="1191" spans="2:13" ht="30" customHeight="1" x14ac:dyDescent="0.3">
      <c r="B1191" s="39"/>
      <c r="C1191" s="43"/>
      <c r="D1191" s="43"/>
      <c r="E1191" s="43"/>
      <c r="F1191" s="45"/>
      <c r="G1191" s="44"/>
      <c r="M1191" s="51"/>
    </row>
    <row r="1192" spans="2:13" ht="30" customHeight="1" x14ac:dyDescent="0.3">
      <c r="B1192" s="39"/>
      <c r="C1192" s="43"/>
      <c r="D1192" s="43"/>
      <c r="E1192" s="43"/>
      <c r="F1192" s="45"/>
      <c r="G1192" s="47"/>
      <c r="M1192" s="51"/>
    </row>
    <row r="1193" spans="2:13" ht="30" customHeight="1" x14ac:dyDescent="0.3">
      <c r="B1193" s="39"/>
      <c r="C1193" s="43"/>
      <c r="D1193" s="43"/>
      <c r="E1193" s="43"/>
      <c r="F1193" s="45"/>
      <c r="G1193" s="47"/>
      <c r="M1193" s="51"/>
    </row>
    <row r="1194" spans="2:13" ht="30" customHeight="1" x14ac:dyDescent="0.3">
      <c r="B1194" s="39"/>
      <c r="C1194" s="43"/>
      <c r="D1194" s="43"/>
      <c r="E1194" s="43"/>
      <c r="F1194" s="45"/>
      <c r="G1194" s="44"/>
      <c r="M1194" s="51"/>
    </row>
    <row r="1195" spans="2:13" ht="30" customHeight="1" x14ac:dyDescent="0.3">
      <c r="B1195" s="39"/>
      <c r="C1195" s="43"/>
      <c r="D1195" s="43"/>
      <c r="E1195" s="43"/>
      <c r="F1195" s="45"/>
      <c r="G1195" s="44"/>
      <c r="M1195" s="51"/>
    </row>
    <row r="1196" spans="2:13" ht="30" customHeight="1" x14ac:dyDescent="0.3">
      <c r="B1196" s="39"/>
      <c r="C1196" s="43"/>
      <c r="D1196" s="43"/>
      <c r="E1196" s="43"/>
      <c r="F1196" s="45"/>
      <c r="G1196" s="47"/>
      <c r="M1196" s="51"/>
    </row>
    <row r="1197" spans="2:13" ht="30" customHeight="1" x14ac:dyDescent="0.3">
      <c r="B1197" s="39"/>
      <c r="C1197" s="43"/>
      <c r="D1197" s="43"/>
      <c r="E1197" s="43"/>
      <c r="F1197" s="45"/>
      <c r="M1197" s="51"/>
    </row>
    <row r="1198" spans="2:13" ht="30" customHeight="1" x14ac:dyDescent="0.3">
      <c r="B1198" s="39"/>
      <c r="C1198" s="43"/>
      <c r="D1198" s="43"/>
      <c r="E1198" s="43"/>
      <c r="F1198" s="45"/>
      <c r="G1198" s="47"/>
      <c r="M1198" s="51"/>
    </row>
    <row r="1199" spans="2:13" ht="30" customHeight="1" x14ac:dyDescent="0.3">
      <c r="B1199" s="39"/>
      <c r="C1199" s="43"/>
      <c r="D1199" s="43"/>
      <c r="E1199" s="43"/>
      <c r="F1199" s="45"/>
      <c r="G1199" s="44"/>
      <c r="M1199" s="51"/>
    </row>
    <row r="1200" spans="2:13" ht="30" customHeight="1" x14ac:dyDescent="0.3">
      <c r="B1200" s="39"/>
      <c r="C1200" s="43"/>
      <c r="D1200" s="43"/>
      <c r="E1200" s="43"/>
      <c r="F1200" s="45"/>
      <c r="G1200" s="47"/>
      <c r="M1200" s="51"/>
    </row>
    <row r="1201" spans="2:18" ht="30" customHeight="1" x14ac:dyDescent="0.3">
      <c r="B1201" s="39"/>
      <c r="C1201" s="43"/>
      <c r="D1201" s="43"/>
      <c r="E1201" s="43"/>
      <c r="F1201" s="45"/>
      <c r="G1201" s="47"/>
      <c r="M1201" s="51"/>
    </row>
    <row r="1202" spans="2:18" ht="30" customHeight="1" x14ac:dyDescent="0.3">
      <c r="B1202" s="39"/>
      <c r="C1202" s="43"/>
      <c r="D1202" s="43"/>
      <c r="E1202" s="43"/>
      <c r="F1202" s="45"/>
      <c r="G1202" s="47"/>
      <c r="M1202" s="51"/>
    </row>
    <row r="1203" spans="2:18" ht="30" customHeight="1" x14ac:dyDescent="0.3">
      <c r="B1203" s="39"/>
      <c r="C1203" s="43"/>
      <c r="D1203" s="43"/>
      <c r="E1203" s="43"/>
      <c r="F1203" s="45"/>
      <c r="G1203" s="44"/>
      <c r="M1203" s="51"/>
    </row>
    <row r="1204" spans="2:18" ht="30" customHeight="1" x14ac:dyDescent="0.3">
      <c r="B1204" s="39"/>
      <c r="C1204" s="43"/>
      <c r="D1204" s="43"/>
      <c r="E1204" s="43"/>
      <c r="F1204" s="45"/>
      <c r="G1204" s="44"/>
      <c r="M1204" s="51"/>
    </row>
    <row r="1205" spans="2:18" ht="30" customHeight="1" x14ac:dyDescent="0.3">
      <c r="B1205" s="39"/>
      <c r="C1205" s="43"/>
      <c r="D1205" s="43"/>
      <c r="E1205" s="43"/>
      <c r="F1205" s="45"/>
      <c r="G1205" s="47"/>
      <c r="M1205" s="51"/>
    </row>
    <row r="1206" spans="2:18" ht="30" customHeight="1" x14ac:dyDescent="0.3">
      <c r="B1206" s="39"/>
      <c r="C1206" s="43"/>
      <c r="D1206" s="43"/>
      <c r="E1206" s="43"/>
      <c r="F1206" s="45"/>
      <c r="G1206" s="44"/>
      <c r="M1206" s="51"/>
      <c r="Q1206" s="39"/>
      <c r="R1206" s="39"/>
    </row>
    <row r="1207" spans="2:18" ht="30" customHeight="1" x14ac:dyDescent="0.3">
      <c r="B1207" s="39"/>
    </row>
    <row r="1208" spans="2:18" ht="30" customHeight="1" x14ac:dyDescent="0.3">
      <c r="B1208" s="39"/>
      <c r="O1208" s="39"/>
      <c r="Q1208" s="39"/>
      <c r="R1208" s="39"/>
    </row>
    <row r="1209" spans="2:18" ht="30" customHeight="1" x14ac:dyDescent="0.3">
      <c r="B1209" s="39"/>
    </row>
    <row r="1210" spans="2:18" ht="30" customHeight="1" x14ac:dyDescent="0.3">
      <c r="B1210" s="39"/>
    </row>
    <row r="1211" spans="2:18" ht="30" customHeight="1" x14ac:dyDescent="0.3">
      <c r="B1211" s="39"/>
      <c r="C1211" s="43"/>
      <c r="D1211" s="43"/>
      <c r="E1211" s="43"/>
      <c r="F1211" s="45"/>
      <c r="G1211" s="47"/>
      <c r="M1211" s="51"/>
    </row>
    <row r="1212" spans="2:18" ht="30" customHeight="1" x14ac:dyDescent="0.3">
      <c r="B1212" s="39"/>
      <c r="C1212" s="43"/>
      <c r="D1212" s="43"/>
      <c r="E1212" s="43"/>
      <c r="F1212" s="45"/>
      <c r="G1212" s="44"/>
      <c r="M1212" s="51"/>
    </row>
    <row r="1213" spans="2:18" ht="30" customHeight="1" x14ac:dyDescent="0.3">
      <c r="B1213" s="39"/>
      <c r="C1213" s="43"/>
      <c r="D1213" s="43"/>
      <c r="E1213" s="43"/>
      <c r="F1213" s="45"/>
      <c r="G1213" s="47"/>
      <c r="M1213" s="51"/>
    </row>
    <row r="1214" spans="2:18" ht="30" customHeight="1" x14ac:dyDescent="0.3">
      <c r="B1214" s="39"/>
      <c r="C1214" s="43"/>
      <c r="D1214" s="43"/>
      <c r="E1214" s="43"/>
      <c r="F1214" s="45"/>
      <c r="G1214" s="47"/>
      <c r="M1214" s="51"/>
    </row>
    <row r="1215" spans="2:18" ht="30" customHeight="1" x14ac:dyDescent="0.3">
      <c r="B1215" s="39"/>
      <c r="C1215" s="43"/>
      <c r="D1215" s="43"/>
      <c r="E1215" s="43"/>
      <c r="F1215" s="45"/>
      <c r="G1215" s="59"/>
      <c r="M1215" s="51"/>
    </row>
    <row r="1216" spans="2:18" ht="30" customHeight="1" x14ac:dyDescent="0.3">
      <c r="B1216" s="39"/>
      <c r="C1216" s="43"/>
      <c r="D1216" s="43"/>
      <c r="E1216" s="43"/>
      <c r="F1216" s="45"/>
      <c r="G1216" s="44"/>
      <c r="M1216" s="51"/>
    </row>
    <row r="1217" spans="2:13" ht="30" customHeight="1" x14ac:dyDescent="0.3">
      <c r="B1217" s="39"/>
      <c r="C1217" s="43"/>
      <c r="D1217" s="43"/>
      <c r="E1217" s="43"/>
      <c r="F1217" s="45"/>
      <c r="G1217" s="44"/>
      <c r="M1217" s="51"/>
    </row>
    <row r="1218" spans="2:13" ht="30" customHeight="1" x14ac:dyDescent="0.3">
      <c r="B1218" s="39"/>
      <c r="C1218" s="43"/>
      <c r="D1218" s="43"/>
      <c r="E1218" s="43"/>
      <c r="F1218" s="45"/>
      <c r="G1218" s="44"/>
      <c r="M1218" s="51"/>
    </row>
    <row r="1219" spans="2:13" ht="30" customHeight="1" x14ac:dyDescent="0.3">
      <c r="B1219" s="39"/>
      <c r="C1219" s="43"/>
      <c r="D1219" s="43"/>
      <c r="E1219" s="43"/>
      <c r="F1219" s="45"/>
      <c r="G1219" s="47"/>
      <c r="M1219" s="51"/>
    </row>
    <row r="1220" spans="2:13" ht="30" customHeight="1" x14ac:dyDescent="0.3">
      <c r="B1220" s="39"/>
      <c r="C1220" s="43"/>
      <c r="D1220" s="43"/>
      <c r="E1220" s="43"/>
      <c r="F1220" s="45"/>
      <c r="G1220" s="47"/>
      <c r="M1220" s="51"/>
    </row>
    <row r="1221" spans="2:13" ht="30" customHeight="1" x14ac:dyDescent="0.3">
      <c r="B1221" s="39"/>
      <c r="C1221" s="43"/>
      <c r="D1221" s="43"/>
      <c r="E1221" s="43"/>
      <c r="F1221" s="45"/>
      <c r="G1221" s="44"/>
      <c r="M1221" s="51"/>
    </row>
    <row r="1222" spans="2:13" ht="30" customHeight="1" x14ac:dyDescent="0.3">
      <c r="B1222" s="39"/>
      <c r="C1222" s="43"/>
      <c r="D1222" s="43"/>
      <c r="E1222" s="43"/>
      <c r="F1222" s="45"/>
      <c r="G1222" s="47"/>
      <c r="M1222" s="51"/>
    </row>
    <row r="1223" spans="2:13" ht="30" customHeight="1" x14ac:dyDescent="0.3">
      <c r="B1223" s="39"/>
      <c r="C1223" s="43"/>
      <c r="D1223" s="43"/>
      <c r="E1223" s="43"/>
      <c r="F1223" s="45"/>
      <c r="G1223" s="44"/>
      <c r="M1223" s="51"/>
    </row>
    <row r="1224" spans="2:13" ht="30" customHeight="1" x14ac:dyDescent="0.3">
      <c r="B1224" s="39"/>
      <c r="C1224" s="43"/>
      <c r="D1224" s="43"/>
      <c r="E1224" s="43"/>
      <c r="F1224" s="45"/>
      <c r="G1224" s="47"/>
      <c r="M1224" s="51"/>
    </row>
    <row r="1225" spans="2:13" ht="30" customHeight="1" x14ac:dyDescent="0.3">
      <c r="B1225" s="39"/>
      <c r="C1225" s="43"/>
      <c r="D1225" s="43"/>
      <c r="E1225" s="43"/>
      <c r="F1225" s="45"/>
      <c r="G1225" s="47"/>
      <c r="M1225" s="51"/>
    </row>
    <row r="1226" spans="2:13" ht="30" customHeight="1" x14ac:dyDescent="0.3">
      <c r="B1226" s="39"/>
      <c r="C1226" s="43"/>
      <c r="D1226" s="43"/>
      <c r="E1226" s="43"/>
      <c r="F1226" s="45"/>
      <c r="G1226" s="50"/>
      <c r="M1226" s="51"/>
    </row>
    <row r="1227" spans="2:13" ht="30" customHeight="1" x14ac:dyDescent="0.3">
      <c r="B1227" s="39"/>
      <c r="C1227" s="43"/>
      <c r="D1227" s="43"/>
      <c r="E1227" s="43"/>
      <c r="F1227" s="45"/>
      <c r="G1227" s="44"/>
      <c r="M1227" s="51"/>
    </row>
    <row r="1228" spans="2:13" ht="30" customHeight="1" x14ac:dyDescent="0.3">
      <c r="B1228" s="39"/>
      <c r="C1228" s="43"/>
      <c r="D1228" s="43"/>
      <c r="E1228" s="43"/>
      <c r="F1228" s="45"/>
      <c r="G1228" s="44"/>
      <c r="M1228" s="51"/>
    </row>
    <row r="1229" spans="2:13" ht="30" customHeight="1" x14ac:dyDescent="0.3">
      <c r="B1229" s="39"/>
      <c r="C1229" s="43"/>
      <c r="D1229" s="43"/>
      <c r="E1229" s="43"/>
      <c r="F1229" s="45"/>
      <c r="G1229" s="44"/>
      <c r="M1229" s="51"/>
    </row>
    <row r="1230" spans="2:13" ht="30" customHeight="1" x14ac:dyDescent="0.3">
      <c r="B1230" s="39"/>
      <c r="C1230" s="43"/>
      <c r="D1230" s="43"/>
      <c r="E1230" s="43"/>
      <c r="F1230" s="45"/>
      <c r="G1230" s="47"/>
      <c r="M1230" s="51"/>
    </row>
    <row r="1231" spans="2:13" ht="30" customHeight="1" x14ac:dyDescent="0.3">
      <c r="B1231" s="39"/>
      <c r="C1231" s="43"/>
      <c r="D1231" s="43"/>
      <c r="E1231" s="45"/>
      <c r="F1231" s="45"/>
      <c r="G1231" s="47"/>
      <c r="M1231" s="51"/>
    </row>
    <row r="1232" spans="2:13" ht="30" customHeight="1" x14ac:dyDescent="0.3">
      <c r="B1232" s="39"/>
      <c r="C1232" s="43"/>
      <c r="D1232" s="43"/>
      <c r="E1232" s="43"/>
      <c r="F1232" s="45"/>
      <c r="G1232" s="44"/>
      <c r="M1232" s="51"/>
    </row>
    <row r="1233" spans="2:19" ht="30" customHeight="1" x14ac:dyDescent="0.3">
      <c r="B1233" s="39"/>
    </row>
    <row r="1234" spans="2:19" ht="30" customHeight="1" x14ac:dyDescent="0.3">
      <c r="B1234" s="39"/>
      <c r="P1234" s="39"/>
      <c r="Q1234" s="39"/>
      <c r="R1234" s="39"/>
      <c r="S1234" s="39"/>
    </row>
    <row r="1235" spans="2:19" ht="30" customHeight="1" x14ac:dyDescent="0.3">
      <c r="B1235" s="39"/>
    </row>
    <row r="1236" spans="2:19" ht="30" customHeight="1" x14ac:dyDescent="0.3">
      <c r="B1236" s="39"/>
      <c r="P1236" s="39"/>
      <c r="Q1236" s="39"/>
      <c r="R1236" s="39"/>
      <c r="S1236" s="39"/>
    </row>
    <row r="1237" spans="2:19" ht="30" customHeight="1" x14ac:dyDescent="0.3">
      <c r="B1237" s="39"/>
    </row>
    <row r="1238" spans="2:19" ht="30" customHeight="1" x14ac:dyDescent="0.3">
      <c r="B1238" s="39"/>
    </row>
    <row r="1239" spans="2:19" ht="30" customHeight="1" x14ac:dyDescent="0.3">
      <c r="B1239" s="39"/>
    </row>
    <row r="1240" spans="2:19" ht="30" customHeight="1" x14ac:dyDescent="0.3">
      <c r="B1240" s="39"/>
    </row>
    <row r="1241" spans="2:19" ht="30" customHeight="1" x14ac:dyDescent="0.3">
      <c r="B1241" s="39"/>
    </row>
    <row r="1242" spans="2:19" ht="30" customHeight="1" x14ac:dyDescent="0.3">
      <c r="B1242" s="39"/>
    </row>
    <row r="1243" spans="2:19" ht="30" customHeight="1" x14ac:dyDescent="0.3">
      <c r="B1243" s="39"/>
    </row>
    <row r="1244" spans="2:19" ht="30" customHeight="1" x14ac:dyDescent="0.3">
      <c r="B1244" s="39"/>
    </row>
    <row r="1245" spans="2:19" ht="30" customHeight="1" x14ac:dyDescent="0.3">
      <c r="B1245" s="39"/>
    </row>
    <row r="1246" spans="2:19" ht="30" customHeight="1" x14ac:dyDescent="0.3">
      <c r="B1246" s="39"/>
    </row>
    <row r="1247" spans="2:19" ht="30" customHeight="1" x14ac:dyDescent="0.3">
      <c r="B1247" s="39"/>
    </row>
    <row r="1248" spans="2:19" ht="30" customHeight="1" x14ac:dyDescent="0.3">
      <c r="B1248" s="39"/>
    </row>
    <row r="1249" spans="2:10" ht="30" customHeight="1" x14ac:dyDescent="0.3">
      <c r="B1249" s="39"/>
    </row>
    <row r="1250" spans="2:10" ht="30" customHeight="1" x14ac:dyDescent="0.3">
      <c r="B1250" s="39"/>
    </row>
    <row r="1251" spans="2:10" ht="30" customHeight="1" x14ac:dyDescent="0.3">
      <c r="B1251" s="39"/>
    </row>
    <row r="1252" spans="2:10" ht="30" customHeight="1" x14ac:dyDescent="0.3">
      <c r="B1252" s="39"/>
    </row>
    <row r="1253" spans="2:10" ht="30" customHeight="1" x14ac:dyDescent="0.3">
      <c r="B1253" s="39"/>
    </row>
    <row r="1254" spans="2:10" ht="30" customHeight="1" x14ac:dyDescent="0.3">
      <c r="B1254" s="39"/>
    </row>
    <row r="1255" spans="2:10" ht="30" customHeight="1" x14ac:dyDescent="0.3">
      <c r="B1255" s="39"/>
    </row>
    <row r="1256" spans="2:10" ht="30" customHeight="1" x14ac:dyDescent="0.3">
      <c r="B1256" s="39"/>
    </row>
    <row r="1257" spans="2:10" ht="30" customHeight="1" x14ac:dyDescent="0.3">
      <c r="B1257" s="39"/>
    </row>
    <row r="1258" spans="2:10" ht="30" customHeight="1" x14ac:dyDescent="0.3">
      <c r="B1258" s="39"/>
      <c r="C1258" s="46"/>
    </row>
    <row r="1259" spans="2:10" ht="30" customHeight="1" x14ac:dyDescent="0.3">
      <c r="B1259" s="39"/>
      <c r="C1259" s="46"/>
      <c r="D1259" s="46"/>
      <c r="G1259" s="65"/>
      <c r="H1259" s="43"/>
      <c r="I1259" s="46"/>
      <c r="J1259" s="46"/>
    </row>
    <row r="1260" spans="2:10" ht="30" customHeight="1" x14ac:dyDescent="0.3">
      <c r="B1260" s="39"/>
      <c r="C1260" s="46"/>
      <c r="D1260" s="46"/>
      <c r="G1260" s="65"/>
      <c r="H1260" s="43"/>
      <c r="I1260" s="46"/>
      <c r="J1260" s="46"/>
    </row>
    <row r="1261" spans="2:10" ht="30" customHeight="1" x14ac:dyDescent="0.3">
      <c r="B1261" s="39"/>
      <c r="C1261" s="46"/>
      <c r="D1261" s="46"/>
      <c r="G1261" s="65"/>
      <c r="H1261" s="43"/>
      <c r="I1261" s="46"/>
      <c r="J1261" s="46"/>
    </row>
    <row r="1262" spans="2:10" ht="30" customHeight="1" x14ac:dyDescent="0.3">
      <c r="B1262" s="39"/>
      <c r="C1262" s="46"/>
      <c r="D1262" s="46"/>
    </row>
    <row r="1263" spans="2:10" ht="30" customHeight="1" x14ac:dyDescent="0.3">
      <c r="B1263" s="39"/>
      <c r="C1263" s="46"/>
      <c r="D1263" s="46"/>
    </row>
    <row r="1264" spans="2:10" ht="30" customHeight="1" x14ac:dyDescent="0.3">
      <c r="B1264" s="39"/>
      <c r="C1264" s="46"/>
      <c r="D1264" s="46"/>
    </row>
    <row r="1265" spans="2:4" ht="30" customHeight="1" x14ac:dyDescent="0.3">
      <c r="B1265" s="39"/>
      <c r="C1265" s="46"/>
      <c r="D1265" s="46"/>
    </row>
    <row r="1266" spans="2:4" ht="30" customHeight="1" x14ac:dyDescent="0.3">
      <c r="B1266" s="39"/>
      <c r="D1266" s="46"/>
    </row>
  </sheetData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64ED8-AD03-C04F-BC9D-38DDF6291DEB}">
  <dimension ref="A1:Y75"/>
  <sheetViews>
    <sheetView topLeftCell="C1" zoomScaleNormal="60" zoomScaleSheetLayoutView="100" workbookViewId="0">
      <selection activeCell="G2" sqref="G2"/>
    </sheetView>
  </sheetViews>
  <sheetFormatPr defaultColWidth="12" defaultRowHeight="24.75" customHeight="1" x14ac:dyDescent="0.3"/>
  <cols>
    <col min="1" max="16384" width="12" style="28"/>
  </cols>
  <sheetData>
    <row r="1" spans="1:25" ht="24.75" customHeight="1" x14ac:dyDescent="0.3">
      <c r="B1" s="28" t="s">
        <v>250</v>
      </c>
      <c r="C1" s="28" t="s">
        <v>193</v>
      </c>
      <c r="D1" s="28" t="s">
        <v>278</v>
      </c>
      <c r="E1" s="28" t="s">
        <v>284</v>
      </c>
    </row>
    <row r="2" spans="1:25" ht="24.75" customHeight="1" x14ac:dyDescent="0.35">
      <c r="A2" s="28" t="s">
        <v>251</v>
      </c>
      <c r="B2" s="28" t="s">
        <v>271</v>
      </c>
      <c r="C2" s="28" t="s">
        <v>247</v>
      </c>
      <c r="D2" s="28" t="s">
        <v>281</v>
      </c>
      <c r="E2" s="28" t="s">
        <v>283</v>
      </c>
      <c r="G2" s="35" t="s">
        <v>583</v>
      </c>
      <c r="H2" s="33" t="s">
        <v>600</v>
      </c>
      <c r="I2" s="33" t="s">
        <v>608</v>
      </c>
      <c r="J2" s="34" t="s">
        <v>594</v>
      </c>
      <c r="K2" s="35" t="s">
        <v>587</v>
      </c>
      <c r="L2" s="33" t="s">
        <v>597</v>
      </c>
      <c r="M2" s="33" t="s">
        <v>601</v>
      </c>
      <c r="N2" s="33" t="s">
        <v>611</v>
      </c>
      <c r="O2" s="33" t="s">
        <v>603</v>
      </c>
    </row>
    <row r="3" spans="1:25" ht="24.75" customHeight="1" x14ac:dyDescent="0.35">
      <c r="A3" s="28" t="s">
        <v>252</v>
      </c>
      <c r="B3" s="28" t="s">
        <v>270</v>
      </c>
      <c r="C3" s="28" t="s">
        <v>273</v>
      </c>
      <c r="D3" s="28" t="s">
        <v>275</v>
      </c>
      <c r="E3" s="28" t="s">
        <v>282</v>
      </c>
      <c r="G3" s="35" t="s">
        <v>582</v>
      </c>
      <c r="H3" s="33" t="s">
        <v>599</v>
      </c>
      <c r="I3" s="33" t="s">
        <v>607</v>
      </c>
      <c r="J3" s="34" t="s">
        <v>593</v>
      </c>
      <c r="K3" s="33" t="s">
        <v>588</v>
      </c>
      <c r="L3" s="33" t="s">
        <v>263</v>
      </c>
      <c r="M3" s="33" t="s">
        <v>616</v>
      </c>
      <c r="N3" s="33" t="s">
        <v>612</v>
      </c>
      <c r="O3" s="33" t="s">
        <v>604</v>
      </c>
    </row>
    <row r="4" spans="1:25" ht="24.75" customHeight="1" x14ac:dyDescent="0.35">
      <c r="A4" s="28" t="s">
        <v>253</v>
      </c>
      <c r="B4" s="28" t="s">
        <v>269</v>
      </c>
      <c r="C4" s="28" t="s">
        <v>272</v>
      </c>
      <c r="D4" s="28" t="s">
        <v>274</v>
      </c>
      <c r="E4" s="28" t="s">
        <v>277</v>
      </c>
      <c r="G4" s="35" t="s">
        <v>580</v>
      </c>
      <c r="H4" s="33" t="s">
        <v>617</v>
      </c>
      <c r="I4" s="33" t="s">
        <v>610</v>
      </c>
      <c r="J4" s="34" t="s">
        <v>592</v>
      </c>
      <c r="K4" s="33" t="s">
        <v>589</v>
      </c>
      <c r="L4" s="33" t="s">
        <v>596</v>
      </c>
      <c r="M4" s="33" t="s">
        <v>600</v>
      </c>
      <c r="N4" s="33" t="s">
        <v>608</v>
      </c>
      <c r="O4" s="33" t="s">
        <v>594</v>
      </c>
    </row>
    <row r="5" spans="1:25" ht="24.75" customHeight="1" x14ac:dyDescent="0.35">
      <c r="A5" s="28" t="s">
        <v>254</v>
      </c>
      <c r="B5" s="28" t="s">
        <v>265</v>
      </c>
      <c r="C5" s="28" t="s">
        <v>266</v>
      </c>
      <c r="D5" s="28" t="s">
        <v>267</v>
      </c>
      <c r="E5" s="28" t="s">
        <v>268</v>
      </c>
      <c r="G5" s="35" t="s">
        <v>584</v>
      </c>
      <c r="H5" s="33" t="s">
        <v>619</v>
      </c>
      <c r="I5" s="33" t="s">
        <v>609</v>
      </c>
      <c r="J5" s="34" t="s">
        <v>620</v>
      </c>
      <c r="K5" s="33" t="s">
        <v>590</v>
      </c>
      <c r="L5" s="33" t="s">
        <v>595</v>
      </c>
      <c r="M5" s="33" t="s">
        <v>599</v>
      </c>
      <c r="N5" s="33" t="s">
        <v>607</v>
      </c>
      <c r="O5" s="33" t="s">
        <v>593</v>
      </c>
    </row>
    <row r="6" spans="1:25" ht="24.75" customHeight="1" x14ac:dyDescent="0.35">
      <c r="A6" s="28" t="s">
        <v>255</v>
      </c>
      <c r="B6" s="28" t="s">
        <v>248</v>
      </c>
      <c r="C6" s="28" t="s">
        <v>249</v>
      </c>
      <c r="D6" s="28" t="s">
        <v>262</v>
      </c>
      <c r="E6" s="28" t="s">
        <v>246</v>
      </c>
      <c r="G6" s="35" t="s">
        <v>586</v>
      </c>
      <c r="H6" s="33" t="s">
        <v>618</v>
      </c>
      <c r="I6" s="33" t="s">
        <v>591</v>
      </c>
      <c r="J6" s="34" t="s">
        <v>591</v>
      </c>
      <c r="K6" s="33" t="s">
        <v>591</v>
      </c>
      <c r="L6" s="33" t="s">
        <v>598</v>
      </c>
      <c r="M6" s="33" t="s">
        <v>598</v>
      </c>
      <c r="N6" s="33" t="s">
        <v>598</v>
      </c>
      <c r="O6" s="35" t="s">
        <v>605</v>
      </c>
    </row>
    <row r="7" spans="1:25" ht="24.75" customHeight="1" x14ac:dyDescent="0.35">
      <c r="A7" s="28" t="s">
        <v>257</v>
      </c>
      <c r="B7" s="28" t="s">
        <v>280</v>
      </c>
      <c r="C7" s="28" t="s">
        <v>259</v>
      </c>
      <c r="D7" s="28" t="s">
        <v>261</v>
      </c>
      <c r="E7" s="28" t="s">
        <v>264</v>
      </c>
      <c r="G7" s="35" t="s">
        <v>585</v>
      </c>
      <c r="H7" s="33"/>
      <c r="I7" s="33"/>
      <c r="J7" s="33"/>
      <c r="K7" s="34"/>
      <c r="L7" s="33"/>
      <c r="M7" s="33"/>
      <c r="N7" s="33"/>
      <c r="O7" s="33"/>
    </row>
    <row r="8" spans="1:25" ht="24.75" customHeight="1" x14ac:dyDescent="0.35">
      <c r="A8" s="28" t="s">
        <v>256</v>
      </c>
      <c r="B8" s="28" t="s">
        <v>279</v>
      </c>
      <c r="C8" s="28" t="s">
        <v>258</v>
      </c>
      <c r="D8" s="28" t="s">
        <v>260</v>
      </c>
      <c r="E8" s="28" t="s">
        <v>263</v>
      </c>
      <c r="G8" s="35" t="s">
        <v>581</v>
      </c>
      <c r="H8" s="33"/>
      <c r="I8" s="33"/>
      <c r="J8" s="33"/>
      <c r="K8" s="34"/>
      <c r="L8" s="33"/>
      <c r="M8" s="33"/>
      <c r="N8" s="33"/>
      <c r="O8" s="33"/>
    </row>
    <row r="11" spans="1:25" ht="24.75" customHeight="1" x14ac:dyDescent="0.3">
      <c r="A11" s="28" t="s">
        <v>276</v>
      </c>
    </row>
    <row r="13" spans="1:25" ht="24.75" customHeight="1" x14ac:dyDescent="0.3">
      <c r="C13" s="28" t="s">
        <v>283</v>
      </c>
      <c r="D13" s="28" t="s">
        <v>294</v>
      </c>
      <c r="E13" s="28" t="s">
        <v>295</v>
      </c>
      <c r="F13" s="28" t="s">
        <v>296</v>
      </c>
      <c r="G13" s="28" t="s">
        <v>297</v>
      </c>
      <c r="H13" s="28" t="s">
        <v>298</v>
      </c>
      <c r="I13" s="28" t="s">
        <v>299</v>
      </c>
      <c r="J13" s="28" t="s">
        <v>300</v>
      </c>
      <c r="K13" s="28" t="s">
        <v>301</v>
      </c>
      <c r="L13" s="28" t="s">
        <v>302</v>
      </c>
      <c r="M13" s="28" t="s">
        <v>303</v>
      </c>
      <c r="N13" s="28" t="s">
        <v>304</v>
      </c>
      <c r="O13" s="28" t="s">
        <v>305</v>
      </c>
      <c r="P13" s="28" t="s">
        <v>293</v>
      </c>
      <c r="Q13" s="28" t="s">
        <v>326</v>
      </c>
      <c r="R13" s="28" t="s">
        <v>327</v>
      </c>
      <c r="S13" s="28" t="s">
        <v>328</v>
      </c>
      <c r="T13" s="28" t="s">
        <v>313</v>
      </c>
      <c r="U13" s="28" t="s">
        <v>329</v>
      </c>
      <c r="V13" s="28" t="s">
        <v>330</v>
      </c>
      <c r="W13" s="28" t="s">
        <v>331</v>
      </c>
      <c r="X13" s="28" t="s">
        <v>336</v>
      </c>
      <c r="Y13" s="28" t="s">
        <v>339</v>
      </c>
    </row>
    <row r="14" spans="1:25" ht="24.75" customHeight="1" x14ac:dyDescent="0.3">
      <c r="C14" s="28" t="s">
        <v>290</v>
      </c>
      <c r="D14" s="28" t="s">
        <v>306</v>
      </c>
      <c r="E14" s="28" t="s">
        <v>306</v>
      </c>
      <c r="F14" s="28" t="s">
        <v>307</v>
      </c>
      <c r="G14" s="28" t="s">
        <v>307</v>
      </c>
      <c r="H14" s="28" t="s">
        <v>308</v>
      </c>
      <c r="I14" s="28" t="s">
        <v>308</v>
      </c>
      <c r="J14" s="28" t="s">
        <v>268</v>
      </c>
      <c r="K14" s="28" t="s">
        <v>268</v>
      </c>
      <c r="L14" s="28" t="s">
        <v>309</v>
      </c>
      <c r="M14" s="28" t="s">
        <v>309</v>
      </c>
      <c r="N14" s="28" t="s">
        <v>310</v>
      </c>
      <c r="O14" s="28" t="s">
        <v>310</v>
      </c>
      <c r="P14" s="28" t="s">
        <v>311</v>
      </c>
      <c r="Q14" s="28" t="s">
        <v>311</v>
      </c>
      <c r="R14" s="28" t="s">
        <v>332</v>
      </c>
      <c r="S14" s="28" t="s">
        <v>332</v>
      </c>
      <c r="T14" s="28" t="s">
        <v>333</v>
      </c>
      <c r="U14" s="28" t="s">
        <v>333</v>
      </c>
      <c r="V14" s="28" t="s">
        <v>334</v>
      </c>
      <c r="W14" s="28" t="s">
        <v>334</v>
      </c>
      <c r="X14" s="28" t="s">
        <v>335</v>
      </c>
      <c r="Y14" s="28" t="s">
        <v>335</v>
      </c>
    </row>
    <row r="15" spans="1:25" ht="24.75" customHeight="1" x14ac:dyDescent="0.3">
      <c r="C15" s="28" t="s">
        <v>267</v>
      </c>
      <c r="D15" s="28" t="s">
        <v>268</v>
      </c>
      <c r="E15" s="28" t="s">
        <v>269</v>
      </c>
      <c r="F15" s="28" t="s">
        <v>270</v>
      </c>
      <c r="G15" s="28" t="s">
        <v>271</v>
      </c>
      <c r="H15" s="28" t="s">
        <v>272</v>
      </c>
      <c r="I15" s="28" t="s">
        <v>273</v>
      </c>
      <c r="J15" s="28" t="s">
        <v>247</v>
      </c>
      <c r="K15" s="28" t="s">
        <v>274</v>
      </c>
      <c r="L15" s="28" t="s">
        <v>275</v>
      </c>
      <c r="M15" s="28" t="s">
        <v>281</v>
      </c>
      <c r="N15" s="28" t="s">
        <v>277</v>
      </c>
      <c r="O15" s="28" t="s">
        <v>282</v>
      </c>
    </row>
    <row r="16" spans="1:25" ht="24.75" customHeight="1" x14ac:dyDescent="0.3">
      <c r="D16" s="28" t="s">
        <v>266</v>
      </c>
      <c r="E16" s="28" t="s">
        <v>286</v>
      </c>
      <c r="F16" s="28" t="s">
        <v>286</v>
      </c>
      <c r="G16" s="28" t="s">
        <v>287</v>
      </c>
      <c r="H16" s="28" t="s">
        <v>287</v>
      </c>
      <c r="I16" s="28" t="s">
        <v>288</v>
      </c>
      <c r="J16" s="28" t="s">
        <v>288</v>
      </c>
      <c r="K16" s="28" t="s">
        <v>289</v>
      </c>
      <c r="L16" s="28" t="s">
        <v>289</v>
      </c>
      <c r="M16" s="28" t="s">
        <v>285</v>
      </c>
      <c r="N16" s="28" t="s">
        <v>285</v>
      </c>
      <c r="O16" s="28" t="s">
        <v>290</v>
      </c>
    </row>
    <row r="22" spans="3:12" ht="24.75" customHeight="1" x14ac:dyDescent="0.3">
      <c r="C22" s="28" t="s">
        <v>300</v>
      </c>
      <c r="D22" s="28" t="s">
        <v>329</v>
      </c>
      <c r="E22" s="28" t="s">
        <v>446</v>
      </c>
      <c r="J22" s="32" t="s">
        <v>451</v>
      </c>
      <c r="K22" s="32" t="s">
        <v>449</v>
      </c>
      <c r="L22" s="32" t="s">
        <v>447</v>
      </c>
    </row>
    <row r="23" spans="3:12" ht="24.75" customHeight="1" x14ac:dyDescent="0.3">
      <c r="C23" s="28" t="s">
        <v>275</v>
      </c>
      <c r="D23" s="28" t="s">
        <v>295</v>
      </c>
      <c r="E23" s="28" t="s">
        <v>303</v>
      </c>
      <c r="J23" s="32" t="s">
        <v>258</v>
      </c>
      <c r="K23" s="32" t="s">
        <v>450</v>
      </c>
      <c r="L23" s="32" t="s">
        <v>448</v>
      </c>
    </row>
    <row r="24" spans="3:12" ht="24.75" customHeight="1" x14ac:dyDescent="0.3">
      <c r="C24" s="28" t="s">
        <v>271</v>
      </c>
      <c r="D24" s="28" t="s">
        <v>247</v>
      </c>
      <c r="E24" s="28" t="s">
        <v>277</v>
      </c>
      <c r="J24" s="32" t="s">
        <v>262</v>
      </c>
      <c r="K24" s="32" t="s">
        <v>249</v>
      </c>
      <c r="L24" s="32" t="s">
        <v>280</v>
      </c>
    </row>
    <row r="25" spans="3:12" ht="24.75" customHeight="1" x14ac:dyDescent="0.3">
      <c r="C25" s="28" t="s">
        <v>268</v>
      </c>
      <c r="D25" s="28" t="s">
        <v>270</v>
      </c>
      <c r="E25" s="28" t="s">
        <v>272</v>
      </c>
    </row>
    <row r="28" spans="3:12" ht="24.75" customHeight="1" x14ac:dyDescent="0.3">
      <c r="F28" s="28" t="s">
        <v>295</v>
      </c>
      <c r="G28" s="28" t="s">
        <v>329</v>
      </c>
      <c r="H28" s="28" t="s">
        <v>446</v>
      </c>
    </row>
    <row r="29" spans="3:12" ht="24.75" customHeight="1" x14ac:dyDescent="0.3">
      <c r="F29" s="28" t="s">
        <v>277</v>
      </c>
      <c r="G29" s="28" t="s">
        <v>303</v>
      </c>
      <c r="H29" s="28" t="s">
        <v>339</v>
      </c>
    </row>
    <row r="30" spans="3:12" ht="24.75" customHeight="1" x14ac:dyDescent="0.3">
      <c r="F30" s="28" t="s">
        <v>247</v>
      </c>
      <c r="G30" s="28" t="s">
        <v>295</v>
      </c>
      <c r="H30" s="28" t="s">
        <v>303</v>
      </c>
    </row>
    <row r="31" spans="3:12" ht="24.75" customHeight="1" x14ac:dyDescent="0.3">
      <c r="F31" s="28" t="s">
        <v>270</v>
      </c>
      <c r="G31" s="28" t="s">
        <v>247</v>
      </c>
      <c r="H31" s="28" t="s">
        <v>277</v>
      </c>
    </row>
    <row r="37" spans="3:12" ht="24.75" customHeight="1" x14ac:dyDescent="0.3">
      <c r="C37" s="32"/>
      <c r="D37" s="32"/>
      <c r="E37" s="32"/>
      <c r="G37" s="32"/>
      <c r="H37" s="32"/>
      <c r="I37" s="32"/>
      <c r="K37" s="32"/>
      <c r="L37" s="32"/>
    </row>
    <row r="38" spans="3:12" ht="24.75" customHeight="1" x14ac:dyDescent="0.3">
      <c r="C38" s="32"/>
      <c r="D38" s="32"/>
      <c r="E38" s="32"/>
      <c r="G38" s="32"/>
      <c r="H38" s="32"/>
      <c r="I38" s="32"/>
      <c r="K38" s="32"/>
      <c r="L38" s="32"/>
    </row>
    <row r="39" spans="3:12" ht="24.75" customHeight="1" x14ac:dyDescent="0.3">
      <c r="C39" s="32"/>
      <c r="D39" s="32"/>
      <c r="E39" s="32"/>
      <c r="G39" s="32"/>
      <c r="H39" s="32"/>
      <c r="I39" s="32"/>
      <c r="K39" s="32"/>
      <c r="L39" s="32"/>
    </row>
    <row r="40" spans="3:12" ht="24.75" customHeight="1" x14ac:dyDescent="0.3">
      <c r="C40" s="32"/>
      <c r="D40" s="32"/>
      <c r="E40" s="32"/>
      <c r="G40" s="32"/>
      <c r="H40" s="32"/>
      <c r="I40" s="32"/>
      <c r="K40" s="32"/>
      <c r="L40" s="32"/>
    </row>
    <row r="41" spans="3:12" ht="24.75" customHeight="1" x14ac:dyDescent="0.3">
      <c r="C41" s="32"/>
      <c r="D41" s="32"/>
      <c r="E41" s="32"/>
      <c r="G41" s="32"/>
      <c r="H41" s="32"/>
      <c r="I41" s="32"/>
      <c r="K41" s="32"/>
      <c r="L41" s="32"/>
    </row>
    <row r="42" spans="3:12" ht="24.75" customHeight="1" x14ac:dyDescent="0.3">
      <c r="C42" s="32"/>
      <c r="D42" s="32"/>
      <c r="E42" s="32"/>
      <c r="G42" s="32"/>
      <c r="H42" s="32"/>
      <c r="I42" s="32"/>
      <c r="K42" s="32"/>
      <c r="L42" s="32"/>
    </row>
    <row r="43" spans="3:12" ht="24.75" customHeight="1" x14ac:dyDescent="0.3">
      <c r="C43" s="32"/>
      <c r="D43" s="32"/>
      <c r="E43" s="32"/>
      <c r="G43" s="32"/>
      <c r="H43" s="32"/>
      <c r="I43" s="32"/>
      <c r="K43" s="32"/>
      <c r="L43" s="32"/>
    </row>
    <row r="44" spans="3:12" ht="24.75" customHeight="1" x14ac:dyDescent="0.3">
      <c r="C44" s="32"/>
      <c r="D44" s="32"/>
      <c r="E44" s="32"/>
      <c r="G44" s="32"/>
      <c r="H44" s="32"/>
      <c r="I44" s="32"/>
      <c r="K44" s="32"/>
      <c r="L44" s="32"/>
    </row>
    <row r="45" spans="3:12" ht="24.75" customHeight="1" x14ac:dyDescent="0.3">
      <c r="C45" s="32"/>
      <c r="D45" s="32"/>
      <c r="E45" s="32"/>
      <c r="G45" s="32"/>
      <c r="H45" s="32"/>
      <c r="I45" s="32"/>
      <c r="K45" s="32"/>
      <c r="L45" s="32"/>
    </row>
    <row r="46" spans="3:12" ht="24.75" customHeight="1" x14ac:dyDescent="0.3">
      <c r="C46" s="32"/>
      <c r="D46" s="32"/>
      <c r="E46" s="32"/>
      <c r="G46" s="32"/>
      <c r="H46" s="32"/>
      <c r="I46" s="32"/>
      <c r="K46" s="32"/>
      <c r="L46" s="32"/>
    </row>
    <row r="47" spans="3:12" ht="24.75" customHeight="1" x14ac:dyDescent="0.3">
      <c r="C47" s="32"/>
      <c r="D47" s="32"/>
      <c r="E47" s="32"/>
      <c r="G47" s="32"/>
      <c r="H47" s="32"/>
      <c r="I47" s="32"/>
      <c r="K47" s="32"/>
      <c r="L47" s="32"/>
    </row>
    <row r="48" spans="3:12" ht="24.75" customHeight="1" x14ac:dyDescent="0.3">
      <c r="C48" s="32"/>
      <c r="D48" s="32"/>
      <c r="E48" s="32"/>
      <c r="G48" s="32"/>
      <c r="H48" s="32"/>
      <c r="I48" s="32"/>
      <c r="K48" s="32"/>
      <c r="L48" s="32"/>
    </row>
    <row r="49" spans="3:12" ht="24.75" customHeight="1" x14ac:dyDescent="0.3">
      <c r="C49" s="32"/>
      <c r="D49" s="32"/>
      <c r="E49" s="32"/>
      <c r="G49" s="32"/>
      <c r="H49" s="32"/>
      <c r="I49" s="32"/>
      <c r="K49" s="32"/>
      <c r="L49" s="32"/>
    </row>
    <row r="51" spans="3:12" ht="24.75" customHeight="1" x14ac:dyDescent="0.3">
      <c r="C51" s="32"/>
      <c r="D51" s="32"/>
      <c r="E51" s="32"/>
      <c r="G51" s="32"/>
      <c r="H51" s="32"/>
      <c r="I51" s="32"/>
      <c r="K51" s="32"/>
      <c r="L51" s="32"/>
    </row>
    <row r="52" spans="3:12" ht="24.75" customHeight="1" x14ac:dyDescent="0.3">
      <c r="C52" s="32"/>
      <c r="D52" s="32"/>
      <c r="E52" s="32"/>
      <c r="G52" s="32"/>
      <c r="H52" s="32"/>
      <c r="I52" s="32"/>
      <c r="K52" s="32"/>
      <c r="L52" s="32"/>
    </row>
    <row r="53" spans="3:12" ht="24.75" customHeight="1" x14ac:dyDescent="0.3">
      <c r="C53" s="32"/>
      <c r="D53" s="32"/>
      <c r="E53" s="32"/>
      <c r="G53" s="32"/>
      <c r="H53" s="32"/>
      <c r="I53" s="32"/>
      <c r="K53" s="32"/>
      <c r="L53" s="32"/>
    </row>
    <row r="54" spans="3:12" ht="24.75" customHeight="1" x14ac:dyDescent="0.3">
      <c r="C54" s="32"/>
      <c r="D54" s="32"/>
      <c r="E54" s="32"/>
      <c r="G54" s="32"/>
      <c r="H54" s="32"/>
      <c r="I54" s="32"/>
      <c r="K54" s="32"/>
      <c r="L54" s="32"/>
    </row>
    <row r="55" spans="3:12" ht="24.75" customHeight="1" x14ac:dyDescent="0.3">
      <c r="C55" s="32"/>
      <c r="D55" s="32"/>
      <c r="E55" s="32"/>
      <c r="G55" s="32"/>
      <c r="H55" s="32"/>
      <c r="I55" s="32"/>
      <c r="K55" s="32"/>
      <c r="L55" s="32"/>
    </row>
    <row r="56" spans="3:12" ht="24.75" customHeight="1" x14ac:dyDescent="0.3">
      <c r="C56" s="32"/>
      <c r="D56" s="32"/>
      <c r="E56" s="32"/>
      <c r="G56" s="32"/>
      <c r="H56" s="32"/>
      <c r="I56" s="32"/>
      <c r="K56" s="32"/>
      <c r="L56" s="32"/>
    </row>
    <row r="57" spans="3:12" ht="24.75" customHeight="1" x14ac:dyDescent="0.3">
      <c r="C57" s="32"/>
      <c r="D57" s="32"/>
      <c r="E57" s="32"/>
      <c r="G57" s="32"/>
      <c r="H57" s="32"/>
      <c r="I57" s="32"/>
      <c r="K57" s="32"/>
      <c r="L57" s="32"/>
    </row>
    <row r="58" spans="3:12" ht="24.75" customHeight="1" x14ac:dyDescent="0.3">
      <c r="C58" s="32"/>
      <c r="D58" s="32"/>
      <c r="E58" s="32"/>
      <c r="G58" s="32"/>
      <c r="H58" s="32"/>
      <c r="I58" s="32"/>
      <c r="K58" s="32"/>
      <c r="L58" s="32"/>
    </row>
    <row r="59" spans="3:12" ht="24.75" customHeight="1" x14ac:dyDescent="0.3">
      <c r="C59" s="32"/>
      <c r="D59" s="32"/>
      <c r="E59" s="32"/>
      <c r="G59" s="32"/>
      <c r="H59" s="32"/>
      <c r="I59" s="32"/>
      <c r="K59" s="32"/>
      <c r="L59" s="32"/>
    </row>
    <row r="60" spans="3:12" ht="24.75" customHeight="1" x14ac:dyDescent="0.3">
      <c r="C60" s="32"/>
      <c r="D60" s="32"/>
      <c r="E60" s="32"/>
      <c r="G60" s="32"/>
      <c r="H60" s="32"/>
      <c r="I60" s="32"/>
      <c r="K60" s="32"/>
      <c r="L60" s="32"/>
    </row>
    <row r="61" spans="3:12" ht="24.75" customHeight="1" x14ac:dyDescent="0.3">
      <c r="C61" s="32"/>
      <c r="D61" s="32"/>
      <c r="E61" s="32"/>
      <c r="G61" s="32"/>
      <c r="H61" s="32"/>
      <c r="I61" s="32"/>
      <c r="K61" s="32"/>
      <c r="L61" s="32"/>
    </row>
    <row r="65" spans="3:13" ht="24.75" customHeight="1" x14ac:dyDescent="0.3">
      <c r="C65" s="32"/>
      <c r="D65" s="32"/>
      <c r="E65" s="32"/>
      <c r="G65" s="32"/>
      <c r="H65" s="32"/>
      <c r="I65" s="32"/>
      <c r="M65" s="32"/>
    </row>
    <row r="66" spans="3:13" ht="24.75" customHeight="1" x14ac:dyDescent="0.3">
      <c r="C66" s="32"/>
      <c r="D66" s="32"/>
      <c r="E66" s="32"/>
      <c r="G66" s="32"/>
      <c r="H66" s="32"/>
      <c r="I66" s="32"/>
      <c r="M66" s="32"/>
    </row>
    <row r="67" spans="3:13" ht="24.75" customHeight="1" x14ac:dyDescent="0.3">
      <c r="C67" s="32"/>
      <c r="D67" s="32"/>
      <c r="E67" s="32"/>
      <c r="G67" s="32"/>
      <c r="H67" s="32"/>
      <c r="I67" s="32"/>
      <c r="M67" s="32"/>
    </row>
    <row r="68" spans="3:13" ht="24.75" customHeight="1" x14ac:dyDescent="0.3">
      <c r="C68" s="32"/>
      <c r="D68" s="32"/>
      <c r="E68" s="32"/>
      <c r="G68" s="32"/>
      <c r="H68" s="32"/>
      <c r="I68" s="32"/>
      <c r="M68" s="32"/>
    </row>
    <row r="69" spans="3:13" ht="24.75" customHeight="1" x14ac:dyDescent="0.3">
      <c r="C69" s="32"/>
      <c r="D69" s="32"/>
      <c r="E69" s="32"/>
      <c r="G69" s="32"/>
      <c r="H69" s="32"/>
      <c r="I69" s="32"/>
      <c r="M69" s="32"/>
    </row>
    <row r="70" spans="3:13" ht="24.75" customHeight="1" x14ac:dyDescent="0.3">
      <c r="C70" s="32"/>
      <c r="D70" s="32"/>
      <c r="E70" s="32"/>
      <c r="G70" s="32"/>
      <c r="H70" s="32"/>
      <c r="I70" s="32"/>
      <c r="M70" s="32"/>
    </row>
    <row r="71" spans="3:13" ht="24.75" customHeight="1" x14ac:dyDescent="0.3">
      <c r="C71" s="32"/>
      <c r="D71" s="32"/>
      <c r="E71" s="32"/>
      <c r="G71" s="32"/>
      <c r="H71" s="32"/>
      <c r="I71" s="32"/>
      <c r="M71" s="32"/>
    </row>
    <row r="72" spans="3:13" ht="24.75" customHeight="1" x14ac:dyDescent="0.3">
      <c r="C72" s="32"/>
      <c r="D72" s="32"/>
      <c r="E72" s="32"/>
      <c r="G72" s="32"/>
      <c r="H72" s="32"/>
      <c r="I72" s="32"/>
      <c r="M72" s="32"/>
    </row>
    <row r="73" spans="3:13" ht="24.75" customHeight="1" x14ac:dyDescent="0.3">
      <c r="C73" s="32"/>
      <c r="D73" s="32"/>
      <c r="E73" s="32"/>
      <c r="G73" s="32"/>
      <c r="H73" s="32"/>
      <c r="I73" s="32"/>
      <c r="M73" s="32"/>
    </row>
    <row r="74" spans="3:13" ht="24.75" customHeight="1" x14ac:dyDescent="0.3">
      <c r="C74" s="32"/>
      <c r="D74" s="32"/>
      <c r="E74" s="32"/>
      <c r="G74" s="32"/>
      <c r="H74" s="32"/>
      <c r="I74" s="32"/>
      <c r="M74" s="32"/>
    </row>
    <row r="75" spans="3:13" ht="24.75" customHeight="1" x14ac:dyDescent="0.3">
      <c r="C75" s="32"/>
      <c r="D75" s="32"/>
      <c r="E75" s="32"/>
      <c r="G75" s="32"/>
      <c r="H75" s="32"/>
      <c r="I75" s="32"/>
      <c r="M75" s="32"/>
    </row>
  </sheetData>
  <pageMargins left="0" right="0" top="0" bottom="0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55"/>
  <sheetViews>
    <sheetView topLeftCell="D61" workbookViewId="0">
      <selection activeCell="V66" sqref="V66"/>
    </sheetView>
  </sheetViews>
  <sheetFormatPr defaultColWidth="8.88671875" defaultRowHeight="25.2" customHeight="1" x14ac:dyDescent="0.4"/>
  <cols>
    <col min="1" max="1" width="24.77734375" style="1" customWidth="1"/>
    <col min="2" max="15" width="6.6640625" style="1" customWidth="1"/>
    <col min="16" max="16" width="7.109375" style="1" customWidth="1"/>
    <col min="17" max="19" width="6.6640625" style="1" customWidth="1"/>
    <col min="20" max="20" width="6.33203125" style="1" customWidth="1"/>
    <col min="21" max="26" width="6.6640625" style="1" customWidth="1"/>
    <col min="27" max="27" width="5.88671875" style="1" customWidth="1"/>
    <col min="28" max="33" width="8.88671875" style="1" customWidth="1"/>
    <col min="34" max="16384" width="8.88671875" style="1"/>
  </cols>
  <sheetData>
    <row r="1" spans="1:49" ht="25.2" customHeight="1" x14ac:dyDescent="0.4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3" spans="1:49" ht="25.2" customHeight="1" x14ac:dyDescent="0.4">
      <c r="A3" s="1" t="s">
        <v>0</v>
      </c>
      <c r="B3" s="3">
        <v>234</v>
      </c>
      <c r="C3" s="1">
        <v>235</v>
      </c>
      <c r="D3" s="2">
        <v>249</v>
      </c>
      <c r="E3" s="2">
        <f>249+12</f>
        <v>261</v>
      </c>
      <c r="F3" s="2">
        <v>281</v>
      </c>
      <c r="G3" s="2">
        <v>301</v>
      </c>
      <c r="H3" s="2">
        <v>314</v>
      </c>
      <c r="I3" s="2">
        <v>325</v>
      </c>
    </row>
    <row r="4" spans="1:49" ht="25.2" customHeight="1" x14ac:dyDescent="0.4">
      <c r="A4" s="1" t="s">
        <v>1</v>
      </c>
      <c r="B4" s="3">
        <v>231</v>
      </c>
      <c r="C4" s="3">
        <f>231-14</f>
        <v>217</v>
      </c>
      <c r="D4" s="1">
        <v>218</v>
      </c>
      <c r="E4" s="2">
        <v>231</v>
      </c>
      <c r="F4" s="3">
        <f>231-15</f>
        <v>216</v>
      </c>
      <c r="G4" s="2">
        <v>232</v>
      </c>
      <c r="H4" s="1">
        <v>233</v>
      </c>
      <c r="I4" s="2">
        <f>233+14</f>
        <v>247</v>
      </c>
    </row>
    <row r="5" spans="1:49" ht="25.2" customHeight="1" x14ac:dyDescent="0.4">
      <c r="A5" s="1" t="s">
        <v>2</v>
      </c>
      <c r="B5" s="3">
        <v>234</v>
      </c>
      <c r="C5" s="2">
        <v>251</v>
      </c>
      <c r="D5" s="3">
        <f>251-14</f>
        <v>237</v>
      </c>
      <c r="E5" s="1">
        <v>238</v>
      </c>
      <c r="F5" s="3">
        <v>220</v>
      </c>
      <c r="G5" s="2">
        <v>236</v>
      </c>
      <c r="H5" s="3">
        <v>225</v>
      </c>
      <c r="I5" s="3">
        <f>225-16</f>
        <v>209</v>
      </c>
    </row>
    <row r="6" spans="1:49" ht="25.2" customHeight="1" x14ac:dyDescent="0.4">
      <c r="A6" s="1" t="s">
        <v>3</v>
      </c>
      <c r="B6" s="3">
        <v>237</v>
      </c>
      <c r="C6" s="2">
        <v>249</v>
      </c>
      <c r="D6" s="3">
        <f>249-13</f>
        <v>236</v>
      </c>
      <c r="E6" s="3">
        <f>236-21</f>
        <v>215</v>
      </c>
      <c r="F6" s="3">
        <f>215-18</f>
        <v>197</v>
      </c>
      <c r="G6" s="3">
        <f>197-21</f>
        <v>176</v>
      </c>
      <c r="H6" s="1">
        <v>177</v>
      </c>
      <c r="I6" s="2">
        <f>177+17</f>
        <v>194</v>
      </c>
    </row>
    <row r="7" spans="1:49" ht="25.2" customHeight="1" x14ac:dyDescent="0.4">
      <c r="A7" s="1" t="s">
        <v>4</v>
      </c>
      <c r="B7" s="2">
        <v>266</v>
      </c>
      <c r="C7" s="3">
        <v>250</v>
      </c>
      <c r="D7" s="1">
        <v>251</v>
      </c>
      <c r="E7" s="3">
        <f>251-15</f>
        <v>236</v>
      </c>
      <c r="F7" s="2">
        <v>249</v>
      </c>
      <c r="G7" s="1">
        <v>250</v>
      </c>
      <c r="H7" s="1">
        <v>251</v>
      </c>
      <c r="I7" s="1">
        <v>252</v>
      </c>
    </row>
    <row r="8" spans="1:49" ht="25.2" customHeight="1" x14ac:dyDescent="0.4">
      <c r="A8" s="1" t="s">
        <v>5</v>
      </c>
      <c r="B8" s="3">
        <f>250-16</f>
        <v>234</v>
      </c>
      <c r="C8" s="1">
        <v>231</v>
      </c>
      <c r="D8" s="1">
        <v>232</v>
      </c>
      <c r="E8" s="2">
        <v>249</v>
      </c>
      <c r="F8" s="2">
        <f>249+14</f>
        <v>263</v>
      </c>
      <c r="G8" s="2">
        <f>263+12</f>
        <v>275</v>
      </c>
      <c r="H8" s="1">
        <v>276</v>
      </c>
      <c r="I8" s="3">
        <v>256</v>
      </c>
    </row>
    <row r="9" spans="1:49" ht="25.2" customHeight="1" x14ac:dyDescent="0.4">
      <c r="A9" s="1" t="s">
        <v>6</v>
      </c>
      <c r="B9" s="2">
        <v>266</v>
      </c>
      <c r="C9" s="3">
        <f>266-17</f>
        <v>249</v>
      </c>
      <c r="D9" s="1">
        <v>250</v>
      </c>
      <c r="E9" s="2">
        <v>267</v>
      </c>
      <c r="F9" s="2">
        <f>267+19</f>
        <v>286</v>
      </c>
      <c r="G9" s="2">
        <f>286+17</f>
        <v>303</v>
      </c>
      <c r="H9" s="2">
        <v>316</v>
      </c>
      <c r="I9" s="1">
        <v>317</v>
      </c>
    </row>
    <row r="10" spans="1:49" ht="25.2" customHeight="1" x14ac:dyDescent="0.4">
      <c r="A10" s="1" t="s">
        <v>7</v>
      </c>
      <c r="B10" s="3">
        <v>237</v>
      </c>
      <c r="C10" s="1">
        <v>238</v>
      </c>
      <c r="D10" s="2">
        <v>251</v>
      </c>
      <c r="E10" s="3">
        <f>251-17</f>
        <v>234</v>
      </c>
      <c r="F10" s="2">
        <v>250</v>
      </c>
      <c r="G10" s="3">
        <v>234</v>
      </c>
      <c r="H10" s="1">
        <v>235</v>
      </c>
      <c r="I10" s="3">
        <f>235-14</f>
        <v>221</v>
      </c>
    </row>
    <row r="11" spans="1:49" ht="25.2" customHeight="1" x14ac:dyDescent="0.4">
      <c r="A11" s="1" t="s">
        <v>8</v>
      </c>
      <c r="B11" s="2">
        <v>263</v>
      </c>
      <c r="C11" s="2">
        <v>283</v>
      </c>
      <c r="D11" s="2">
        <f>283+16</f>
        <v>299</v>
      </c>
      <c r="E11" s="2">
        <f>299+19</f>
        <v>318</v>
      </c>
      <c r="F11" s="2">
        <f>318+18</f>
        <v>336</v>
      </c>
      <c r="G11" s="2">
        <v>353</v>
      </c>
      <c r="H11" s="3">
        <f>353-12</f>
        <v>341</v>
      </c>
      <c r="I11" s="1">
        <v>343</v>
      </c>
    </row>
    <row r="12" spans="1:49" ht="25.2" customHeight="1" x14ac:dyDescent="0.4">
      <c r="A12" s="1" t="s">
        <v>9</v>
      </c>
      <c r="B12" s="1">
        <v>251</v>
      </c>
      <c r="C12" s="2">
        <v>265</v>
      </c>
      <c r="D12" s="1">
        <v>266</v>
      </c>
      <c r="E12" s="3">
        <f>266-17</f>
        <v>249</v>
      </c>
      <c r="F12" s="3">
        <f>249-13</f>
        <v>236</v>
      </c>
      <c r="G12" s="3">
        <v>223</v>
      </c>
      <c r="H12" s="1">
        <v>224</v>
      </c>
      <c r="I12" s="3">
        <f>224-17</f>
        <v>207</v>
      </c>
    </row>
    <row r="13" spans="1:49" ht="25.2" customHeight="1" x14ac:dyDescent="0.4">
      <c r="A13" s="1" t="s">
        <v>19</v>
      </c>
      <c r="B13" s="2">
        <v>269</v>
      </c>
      <c r="C13" s="2">
        <f>269+16</f>
        <v>285</v>
      </c>
      <c r="D13" s="2">
        <f>285+17</f>
        <v>302</v>
      </c>
      <c r="E13" s="3">
        <f>302-13</f>
        <v>289</v>
      </c>
      <c r="F13" s="3">
        <f>289-17</f>
        <v>272</v>
      </c>
      <c r="G13" s="2">
        <f>272+17</f>
        <v>289</v>
      </c>
      <c r="H13" s="1">
        <v>290</v>
      </c>
      <c r="I13" s="1">
        <v>291</v>
      </c>
    </row>
    <row r="14" spans="1:49" ht="25.2" customHeight="1" x14ac:dyDescent="0.4">
      <c r="A14" s="1" t="s">
        <v>10</v>
      </c>
      <c r="B14" s="2">
        <v>266</v>
      </c>
      <c r="C14" s="3">
        <v>250</v>
      </c>
      <c r="D14" s="3">
        <v>236</v>
      </c>
      <c r="E14" s="1">
        <v>238</v>
      </c>
      <c r="F14" s="3">
        <f>238-14</f>
        <v>224</v>
      </c>
      <c r="G14" s="3">
        <f>224-11</f>
        <v>213</v>
      </c>
      <c r="H14" s="3">
        <v>201</v>
      </c>
      <c r="I14" s="2">
        <v>191</v>
      </c>
    </row>
    <row r="15" spans="1:49" ht="25.2" customHeight="1" x14ac:dyDescent="0.4">
      <c r="A15" s="1" t="s">
        <v>17</v>
      </c>
      <c r="B15" s="3">
        <v>237</v>
      </c>
      <c r="C15" s="3">
        <f>237-16</f>
        <v>221</v>
      </c>
      <c r="D15" s="1">
        <v>222</v>
      </c>
      <c r="E15" s="3">
        <v>204</v>
      </c>
      <c r="F15" s="3">
        <f>204-11</f>
        <v>193</v>
      </c>
      <c r="G15" s="3">
        <f>193-14</f>
        <v>179</v>
      </c>
      <c r="H15" s="1">
        <v>180</v>
      </c>
      <c r="I15" s="3">
        <f>180-19</f>
        <v>161</v>
      </c>
    </row>
    <row r="16" spans="1:49" ht="25.2" customHeight="1" x14ac:dyDescent="0.4">
      <c r="A16" s="1" t="s">
        <v>11</v>
      </c>
      <c r="B16" s="1">
        <v>251</v>
      </c>
      <c r="C16" s="3">
        <f>251-14</f>
        <v>237</v>
      </c>
      <c r="D16" s="1">
        <v>238</v>
      </c>
      <c r="E16" s="3">
        <f>238-13</f>
        <v>225</v>
      </c>
      <c r="F16" s="2">
        <f>12+225</f>
        <v>237</v>
      </c>
      <c r="G16" s="2">
        <v>252</v>
      </c>
      <c r="H16" s="1">
        <v>253</v>
      </c>
      <c r="I16" s="2">
        <v>267</v>
      </c>
    </row>
    <row r="17" spans="1:15" ht="25.2" customHeight="1" x14ac:dyDescent="0.4">
      <c r="A17" s="1" t="s">
        <v>12</v>
      </c>
      <c r="B17" s="1">
        <v>251</v>
      </c>
      <c r="C17" s="3">
        <f>251-16</f>
        <v>235</v>
      </c>
      <c r="D17" s="3">
        <f>235-12</f>
        <v>223</v>
      </c>
      <c r="E17" s="3">
        <v>205</v>
      </c>
      <c r="F17" s="3">
        <f>205-17</f>
        <v>188</v>
      </c>
      <c r="G17" s="1">
        <v>189</v>
      </c>
      <c r="H17" s="1">
        <v>190</v>
      </c>
      <c r="I17" s="2">
        <v>202</v>
      </c>
    </row>
    <row r="18" spans="1:15" ht="25.2" customHeight="1" x14ac:dyDescent="0.4">
      <c r="A18" s="1" t="s">
        <v>18</v>
      </c>
      <c r="B18" s="1">
        <v>251</v>
      </c>
      <c r="C18" s="2">
        <v>264</v>
      </c>
      <c r="D18" s="1">
        <v>265</v>
      </c>
      <c r="E18" s="2">
        <f>265+18</f>
        <v>283</v>
      </c>
      <c r="F18" s="2">
        <v>294</v>
      </c>
      <c r="G18" s="2">
        <f>294+14</f>
        <v>308</v>
      </c>
      <c r="H18" s="2">
        <v>330</v>
      </c>
      <c r="I18" s="1">
        <v>331</v>
      </c>
    </row>
    <row r="19" spans="1:15" ht="25.2" customHeight="1" x14ac:dyDescent="0.4">
      <c r="A19" s="1" t="s">
        <v>13</v>
      </c>
      <c r="B19" s="1">
        <v>251</v>
      </c>
      <c r="C19" s="3">
        <f>251-14</f>
        <v>237</v>
      </c>
      <c r="D19" s="3">
        <v>220</v>
      </c>
      <c r="E19" s="2">
        <v>236</v>
      </c>
      <c r="F19" s="2">
        <f>236+18</f>
        <v>254</v>
      </c>
      <c r="G19" s="3">
        <f>254-18</f>
        <v>236</v>
      </c>
      <c r="H19" s="1">
        <v>237</v>
      </c>
      <c r="I19" s="2">
        <f>237+14</f>
        <v>251</v>
      </c>
    </row>
    <row r="20" spans="1:15" ht="25.2" customHeight="1" x14ac:dyDescent="0.4">
      <c r="A20" s="1" t="s">
        <v>16</v>
      </c>
      <c r="B20" s="2">
        <v>267</v>
      </c>
      <c r="C20" s="2">
        <f>267+16</f>
        <v>283</v>
      </c>
      <c r="D20" s="2">
        <v>300</v>
      </c>
      <c r="E20" s="1">
        <v>301</v>
      </c>
      <c r="F20" s="3">
        <f>301-14</f>
        <v>287</v>
      </c>
      <c r="G20" s="3">
        <f>287-14</f>
        <v>273</v>
      </c>
      <c r="H20" s="2">
        <v>287</v>
      </c>
      <c r="I20" s="2">
        <f>287+15</f>
        <v>302</v>
      </c>
    </row>
    <row r="21" spans="1:15" ht="25.2" customHeight="1" x14ac:dyDescent="0.4">
      <c r="A21" s="1" t="s">
        <v>14</v>
      </c>
      <c r="B21" s="1">
        <v>253</v>
      </c>
      <c r="C21" s="2">
        <f>253+17</f>
        <v>270</v>
      </c>
      <c r="D21" s="3">
        <v>258</v>
      </c>
      <c r="E21" s="1">
        <v>259</v>
      </c>
      <c r="F21" s="3">
        <f>259-18</f>
        <v>241</v>
      </c>
      <c r="G21" s="3">
        <f>241-14</f>
        <v>227</v>
      </c>
      <c r="H21" s="3">
        <f>227-14</f>
        <v>213</v>
      </c>
      <c r="I21" s="3">
        <f>213-18</f>
        <v>195</v>
      </c>
    </row>
    <row r="22" spans="1:15" ht="25.2" customHeight="1" x14ac:dyDescent="0.4">
      <c r="A22" s="1" t="s">
        <v>15</v>
      </c>
      <c r="B22" s="1">
        <v>251</v>
      </c>
      <c r="C22" s="2">
        <v>268</v>
      </c>
      <c r="D22" s="2">
        <v>280</v>
      </c>
      <c r="E22" s="2">
        <v>298</v>
      </c>
      <c r="F22" s="2">
        <v>314</v>
      </c>
      <c r="G22" s="3">
        <v>299</v>
      </c>
      <c r="H22" s="1">
        <v>300</v>
      </c>
      <c r="I22" s="1">
        <v>302</v>
      </c>
    </row>
    <row r="26" spans="1:15" ht="25.2" customHeight="1" x14ac:dyDescent="0.4">
      <c r="A26" s="1" t="s">
        <v>20</v>
      </c>
      <c r="B26" s="3">
        <v>237</v>
      </c>
      <c r="C26" s="2">
        <v>254</v>
      </c>
      <c r="D26" s="1">
        <v>255</v>
      </c>
      <c r="E26" s="1">
        <v>256</v>
      </c>
      <c r="F26" s="3">
        <v>240</v>
      </c>
      <c r="G26" s="1">
        <v>241</v>
      </c>
      <c r="H26" s="1">
        <v>242</v>
      </c>
      <c r="I26" s="1">
        <v>243</v>
      </c>
      <c r="J26" s="4">
        <v>247</v>
      </c>
      <c r="K26" s="1">
        <v>250</v>
      </c>
      <c r="L26" s="3">
        <v>233</v>
      </c>
      <c r="M26" s="1">
        <v>236</v>
      </c>
      <c r="N26" s="2">
        <v>254</v>
      </c>
      <c r="O26" s="2">
        <f>254+27</f>
        <v>281</v>
      </c>
    </row>
    <row r="27" spans="1:15" ht="25.2" customHeight="1" x14ac:dyDescent="0.4">
      <c r="A27" s="1" t="s">
        <v>21</v>
      </c>
      <c r="B27" s="3">
        <v>237</v>
      </c>
      <c r="C27" s="2">
        <v>254</v>
      </c>
      <c r="D27" s="2">
        <v>267</v>
      </c>
      <c r="E27" s="3">
        <f>267-15</f>
        <v>252</v>
      </c>
      <c r="F27" s="1">
        <v>253</v>
      </c>
      <c r="G27" s="2">
        <v>273</v>
      </c>
      <c r="H27" s="1">
        <v>274</v>
      </c>
      <c r="I27" s="2">
        <v>288</v>
      </c>
      <c r="J27" s="3">
        <v>275</v>
      </c>
      <c r="K27" s="11">
        <v>295</v>
      </c>
      <c r="L27" s="1">
        <v>296</v>
      </c>
      <c r="M27" s="3">
        <v>285</v>
      </c>
      <c r="N27" s="1">
        <v>286</v>
      </c>
      <c r="O27" s="3">
        <f>286-31</f>
        <v>255</v>
      </c>
    </row>
    <row r="28" spans="1:15" ht="25.2" customHeight="1" x14ac:dyDescent="0.4">
      <c r="A28" s="1" t="s">
        <v>22</v>
      </c>
      <c r="B28" s="3">
        <v>237</v>
      </c>
      <c r="C28" s="3">
        <f>237-14</f>
        <v>223</v>
      </c>
      <c r="D28" s="2">
        <v>240</v>
      </c>
      <c r="E28" s="1">
        <v>241</v>
      </c>
      <c r="F28" s="2">
        <v>254</v>
      </c>
      <c r="G28" s="1">
        <v>255</v>
      </c>
      <c r="H28" s="1">
        <v>256</v>
      </c>
      <c r="I28" s="3">
        <v>242</v>
      </c>
      <c r="J28" s="3">
        <v>230</v>
      </c>
      <c r="K28" s="1">
        <v>231</v>
      </c>
      <c r="L28" s="2">
        <v>242</v>
      </c>
      <c r="M28" s="1">
        <v>243</v>
      </c>
      <c r="N28" s="3">
        <f>243-16</f>
        <v>227</v>
      </c>
      <c r="O28" s="2">
        <v>267</v>
      </c>
    </row>
    <row r="29" spans="1:15" ht="25.2" customHeight="1" x14ac:dyDescent="0.4">
      <c r="A29" s="1" t="s">
        <v>23</v>
      </c>
      <c r="B29" s="3">
        <v>230</v>
      </c>
      <c r="C29" s="3">
        <f>230-18</f>
        <v>212</v>
      </c>
      <c r="D29" s="3">
        <v>198</v>
      </c>
      <c r="E29" s="1">
        <v>199</v>
      </c>
      <c r="F29" s="3">
        <v>185</v>
      </c>
      <c r="G29" s="1">
        <v>186</v>
      </c>
      <c r="H29" s="3">
        <f>186-15</f>
        <v>171</v>
      </c>
      <c r="I29" s="2">
        <v>184</v>
      </c>
      <c r="J29" s="2">
        <v>197</v>
      </c>
      <c r="K29" s="3">
        <v>181</v>
      </c>
      <c r="L29" s="3">
        <v>172</v>
      </c>
      <c r="M29" s="1">
        <v>174</v>
      </c>
      <c r="N29" s="2">
        <v>187</v>
      </c>
      <c r="O29" s="3">
        <f>187-23</f>
        <v>164</v>
      </c>
    </row>
    <row r="30" spans="1:15" ht="25.2" customHeight="1" x14ac:dyDescent="0.4">
      <c r="A30" s="1" t="s">
        <v>24</v>
      </c>
      <c r="B30" s="1">
        <v>251</v>
      </c>
      <c r="C30" s="2">
        <v>265</v>
      </c>
      <c r="D30" s="1">
        <v>266</v>
      </c>
      <c r="E30" s="2">
        <v>283</v>
      </c>
      <c r="F30" s="2">
        <v>303</v>
      </c>
      <c r="G30" s="2">
        <v>321</v>
      </c>
      <c r="H30" s="1">
        <v>322</v>
      </c>
      <c r="I30" s="2">
        <v>335</v>
      </c>
      <c r="J30" s="1">
        <v>337</v>
      </c>
      <c r="K30" s="1">
        <v>338</v>
      </c>
      <c r="L30" s="2">
        <v>348</v>
      </c>
      <c r="M30" s="3">
        <v>331</v>
      </c>
      <c r="N30" s="2">
        <v>341</v>
      </c>
      <c r="O30" s="3">
        <f>341-32</f>
        <v>309</v>
      </c>
    </row>
    <row r="31" spans="1:15" ht="25.2" customHeight="1" x14ac:dyDescent="0.4">
      <c r="A31" s="1" t="s">
        <v>25</v>
      </c>
      <c r="B31" s="2">
        <v>263</v>
      </c>
      <c r="C31" s="2">
        <v>277</v>
      </c>
      <c r="D31" s="3">
        <v>265</v>
      </c>
      <c r="E31" s="3">
        <f>265-17</f>
        <v>248</v>
      </c>
      <c r="F31" s="2">
        <v>264</v>
      </c>
      <c r="G31" s="1">
        <v>265</v>
      </c>
      <c r="H31" s="3">
        <f>265-14</f>
        <v>251</v>
      </c>
      <c r="I31" s="1">
        <v>252</v>
      </c>
      <c r="J31" s="11">
        <v>275</v>
      </c>
      <c r="K31" s="2">
        <v>283</v>
      </c>
      <c r="L31" s="2">
        <v>295</v>
      </c>
      <c r="M31" s="7">
        <f>295-18</f>
        <v>277</v>
      </c>
      <c r="N31" s="3">
        <v>265</v>
      </c>
      <c r="O31" s="2">
        <f>265+19</f>
        <v>284</v>
      </c>
    </row>
    <row r="32" spans="1:15" ht="25.2" customHeight="1" x14ac:dyDescent="0.4">
      <c r="A32" s="1" t="s">
        <v>26</v>
      </c>
      <c r="B32" s="1">
        <v>251</v>
      </c>
      <c r="C32" s="2">
        <v>269</v>
      </c>
      <c r="D32" s="2">
        <v>285</v>
      </c>
      <c r="E32" s="1">
        <v>286</v>
      </c>
      <c r="F32" s="3">
        <v>270</v>
      </c>
      <c r="G32" s="3">
        <v>252</v>
      </c>
      <c r="H32" s="2">
        <v>269</v>
      </c>
      <c r="I32" s="2">
        <v>285</v>
      </c>
      <c r="J32" s="11">
        <v>303</v>
      </c>
      <c r="K32" s="1">
        <v>302</v>
      </c>
      <c r="L32" s="2">
        <v>319</v>
      </c>
      <c r="M32" s="1">
        <v>319</v>
      </c>
      <c r="N32" s="2">
        <v>333</v>
      </c>
      <c r="O32" s="2">
        <f>21+333</f>
        <v>354</v>
      </c>
    </row>
    <row r="33" spans="1:15" ht="25.2" customHeight="1" x14ac:dyDescent="0.4">
      <c r="A33" s="1" t="s">
        <v>27</v>
      </c>
      <c r="B33" s="3">
        <v>234</v>
      </c>
      <c r="C33" s="2">
        <v>250</v>
      </c>
      <c r="D33" s="2">
        <v>265</v>
      </c>
      <c r="E33" s="3">
        <f>265-12</f>
        <v>253</v>
      </c>
      <c r="F33" s="2">
        <v>269</v>
      </c>
      <c r="G33" s="2">
        <v>282</v>
      </c>
      <c r="H33" s="2">
        <v>303</v>
      </c>
      <c r="I33" s="3">
        <v>289</v>
      </c>
      <c r="J33" s="3">
        <v>276</v>
      </c>
      <c r="K33" s="1">
        <v>278</v>
      </c>
      <c r="L33" s="3">
        <v>264</v>
      </c>
      <c r="M33" s="3">
        <v>246</v>
      </c>
      <c r="N33" s="3">
        <v>235</v>
      </c>
      <c r="O33" s="2">
        <v>270</v>
      </c>
    </row>
    <row r="34" spans="1:15" ht="25.2" customHeight="1" x14ac:dyDescent="0.4">
      <c r="A34" s="1" t="s">
        <v>28</v>
      </c>
      <c r="B34" s="1">
        <v>251</v>
      </c>
      <c r="C34" s="2">
        <v>268</v>
      </c>
      <c r="D34" s="1">
        <v>269</v>
      </c>
      <c r="E34" s="2">
        <v>289</v>
      </c>
      <c r="F34" s="3">
        <v>278</v>
      </c>
      <c r="G34" s="1">
        <v>279</v>
      </c>
      <c r="H34" s="3">
        <v>262</v>
      </c>
      <c r="I34" s="2">
        <v>284</v>
      </c>
      <c r="J34" s="11">
        <v>302</v>
      </c>
      <c r="K34" s="3">
        <f>302-16</f>
        <v>286</v>
      </c>
      <c r="L34" s="3">
        <v>276</v>
      </c>
      <c r="M34" s="1">
        <v>277</v>
      </c>
      <c r="N34" s="3">
        <v>267</v>
      </c>
      <c r="O34" s="3">
        <v>240</v>
      </c>
    </row>
    <row r="35" spans="1:15" ht="25.2" customHeight="1" x14ac:dyDescent="0.4">
      <c r="A35" s="1" t="s">
        <v>31</v>
      </c>
      <c r="B35" s="1">
        <v>251</v>
      </c>
      <c r="C35" s="3">
        <f>251-17</f>
        <v>234</v>
      </c>
      <c r="D35" s="2">
        <v>248</v>
      </c>
      <c r="E35" s="1">
        <v>249</v>
      </c>
      <c r="F35" s="3">
        <v>236</v>
      </c>
      <c r="G35" s="3">
        <f>236-17</f>
        <v>219</v>
      </c>
      <c r="H35" s="3">
        <v>203</v>
      </c>
      <c r="I35" s="1">
        <v>204</v>
      </c>
      <c r="J35" s="7">
        <f>204-19</f>
        <v>185</v>
      </c>
      <c r="K35" s="2">
        <v>199</v>
      </c>
      <c r="L35" s="1">
        <v>202</v>
      </c>
      <c r="M35" s="2">
        <v>215</v>
      </c>
      <c r="N35" s="1">
        <v>218</v>
      </c>
      <c r="O35" s="3">
        <v>200</v>
      </c>
    </row>
    <row r="36" spans="1:15" ht="25.2" customHeight="1" x14ac:dyDescent="0.4">
      <c r="A36" s="1" t="s">
        <v>32</v>
      </c>
      <c r="B36" s="2">
        <v>266</v>
      </c>
      <c r="C36" s="3">
        <v>249</v>
      </c>
      <c r="D36" s="1">
        <v>250</v>
      </c>
      <c r="E36" s="1">
        <v>251</v>
      </c>
      <c r="F36" s="2">
        <v>263</v>
      </c>
      <c r="G36" s="3">
        <v>250</v>
      </c>
      <c r="H36" s="2">
        <v>263</v>
      </c>
      <c r="I36" s="1">
        <v>264</v>
      </c>
      <c r="J36" s="3">
        <v>250</v>
      </c>
      <c r="K36" s="4">
        <v>254</v>
      </c>
      <c r="L36" s="3">
        <v>244</v>
      </c>
      <c r="M36" s="1">
        <v>244</v>
      </c>
      <c r="N36" s="2">
        <v>260</v>
      </c>
      <c r="O36" s="3">
        <v>242</v>
      </c>
    </row>
    <row r="37" spans="1:15" ht="25.2" customHeight="1" x14ac:dyDescent="0.4">
      <c r="A37" s="1" t="s">
        <v>29</v>
      </c>
      <c r="B37" s="2">
        <v>267</v>
      </c>
      <c r="C37" s="2">
        <f>267+16</f>
        <v>283</v>
      </c>
      <c r="D37" s="3">
        <v>270</v>
      </c>
      <c r="E37" s="3">
        <v>249</v>
      </c>
      <c r="F37" s="2">
        <v>265</v>
      </c>
      <c r="G37" s="1">
        <v>266</v>
      </c>
      <c r="H37" s="3">
        <f>266-17</f>
        <v>249</v>
      </c>
      <c r="I37" s="3">
        <v>239</v>
      </c>
      <c r="J37" s="4">
        <v>243</v>
      </c>
      <c r="K37" s="1">
        <v>244</v>
      </c>
      <c r="L37" s="2">
        <v>261</v>
      </c>
      <c r="M37" s="1">
        <v>264</v>
      </c>
      <c r="N37" s="2">
        <v>278</v>
      </c>
      <c r="O37" s="3">
        <f>278-22</f>
        <v>256</v>
      </c>
    </row>
    <row r="38" spans="1:15" ht="25.2" customHeight="1" x14ac:dyDescent="0.4">
      <c r="A38" s="1" t="s">
        <v>33</v>
      </c>
      <c r="B38" s="1">
        <v>251</v>
      </c>
      <c r="C38" s="3">
        <f>251-14</f>
        <v>237</v>
      </c>
      <c r="D38" s="2">
        <v>248</v>
      </c>
      <c r="E38" s="1">
        <v>249</v>
      </c>
      <c r="F38" s="3">
        <v>232</v>
      </c>
      <c r="G38" s="3">
        <v>220</v>
      </c>
      <c r="H38" s="3">
        <v>199</v>
      </c>
      <c r="I38" s="3">
        <f>199-21</f>
        <v>178</v>
      </c>
      <c r="J38" s="2">
        <v>190</v>
      </c>
      <c r="K38" s="7">
        <f>190-22</f>
        <v>168</v>
      </c>
      <c r="L38" s="3">
        <v>151</v>
      </c>
      <c r="M38" s="2">
        <v>165</v>
      </c>
      <c r="N38" s="10">
        <v>169</v>
      </c>
      <c r="O38" s="2">
        <v>192</v>
      </c>
    </row>
    <row r="39" spans="1:15" ht="25.2" customHeight="1" x14ac:dyDescent="0.4">
      <c r="A39" s="1" t="s">
        <v>30</v>
      </c>
      <c r="B39" s="3">
        <v>233</v>
      </c>
      <c r="C39" s="3">
        <f>233-16</f>
        <v>217</v>
      </c>
      <c r="D39" s="1">
        <v>218</v>
      </c>
      <c r="E39" s="2">
        <v>236</v>
      </c>
      <c r="F39" s="3">
        <v>220</v>
      </c>
      <c r="G39" s="3">
        <v>208</v>
      </c>
      <c r="H39" s="2">
        <v>218</v>
      </c>
      <c r="I39" s="2">
        <v>232</v>
      </c>
      <c r="J39" s="2">
        <v>246</v>
      </c>
      <c r="K39" s="3">
        <v>234</v>
      </c>
      <c r="L39" s="2">
        <v>248</v>
      </c>
      <c r="M39" s="3">
        <v>233</v>
      </c>
      <c r="N39" s="1">
        <v>234</v>
      </c>
      <c r="O39" s="2">
        <f>27+234</f>
        <v>261</v>
      </c>
    </row>
    <row r="40" spans="1:15" ht="25.2" customHeight="1" x14ac:dyDescent="0.4">
      <c r="A40" s="1" t="s">
        <v>34</v>
      </c>
      <c r="B40" s="2">
        <v>270</v>
      </c>
      <c r="C40" s="1">
        <v>271</v>
      </c>
      <c r="D40" s="1">
        <v>285</v>
      </c>
      <c r="E40" s="2">
        <v>286</v>
      </c>
      <c r="F40" s="3">
        <v>272</v>
      </c>
      <c r="G40" s="2">
        <v>284</v>
      </c>
      <c r="H40" s="2">
        <v>295</v>
      </c>
      <c r="I40" s="2">
        <v>312</v>
      </c>
      <c r="J40" s="2">
        <v>328</v>
      </c>
      <c r="K40" s="3">
        <v>317</v>
      </c>
      <c r="L40" s="2">
        <v>335</v>
      </c>
      <c r="M40" s="2">
        <v>345</v>
      </c>
      <c r="N40" s="1">
        <v>348</v>
      </c>
      <c r="O40" s="3">
        <f>348-23</f>
        <v>325</v>
      </c>
    </row>
    <row r="41" spans="1:15" ht="25.2" customHeight="1" x14ac:dyDescent="0.4">
      <c r="A41" s="1" t="s">
        <v>35</v>
      </c>
      <c r="B41" s="2">
        <v>263</v>
      </c>
      <c r="C41" s="3">
        <f>263-17</f>
        <v>246</v>
      </c>
      <c r="D41" s="3">
        <v>233</v>
      </c>
      <c r="E41" s="2">
        <v>246</v>
      </c>
      <c r="F41" s="2">
        <v>260</v>
      </c>
      <c r="G41" s="1">
        <v>261</v>
      </c>
      <c r="H41" s="1">
        <v>262</v>
      </c>
      <c r="I41" s="3">
        <v>249</v>
      </c>
      <c r="J41" s="3">
        <v>236</v>
      </c>
      <c r="K41" s="1">
        <v>238</v>
      </c>
      <c r="L41" s="3">
        <v>227</v>
      </c>
      <c r="M41" s="2">
        <v>249</v>
      </c>
      <c r="N41" s="3">
        <v>232</v>
      </c>
      <c r="O41" s="3">
        <v>200</v>
      </c>
    </row>
    <row r="42" spans="1:15" ht="25.2" customHeight="1" x14ac:dyDescent="0.4">
      <c r="A42" s="1" t="s">
        <v>36</v>
      </c>
      <c r="B42" s="3">
        <v>237</v>
      </c>
      <c r="C42" s="3">
        <f>237-14</f>
        <v>223</v>
      </c>
      <c r="D42" s="2">
        <v>240</v>
      </c>
      <c r="E42" s="2">
        <v>257</v>
      </c>
      <c r="F42" s="2">
        <f>18+257</f>
        <v>275</v>
      </c>
      <c r="G42" s="2">
        <v>292</v>
      </c>
      <c r="H42" s="2">
        <v>313</v>
      </c>
      <c r="I42" s="3">
        <v>296</v>
      </c>
      <c r="J42" s="1">
        <v>298</v>
      </c>
      <c r="K42" s="2">
        <v>315</v>
      </c>
      <c r="L42" s="2">
        <v>326</v>
      </c>
      <c r="M42" s="2">
        <v>344</v>
      </c>
      <c r="N42" s="2">
        <v>362</v>
      </c>
      <c r="O42" s="2">
        <v>396</v>
      </c>
    </row>
    <row r="43" spans="1:15" ht="25.2" customHeight="1" x14ac:dyDescent="0.4">
      <c r="A43" s="1" t="s">
        <v>37</v>
      </c>
      <c r="B43" s="3">
        <v>237</v>
      </c>
      <c r="C43" s="3">
        <f>237-14</f>
        <v>223</v>
      </c>
      <c r="D43" s="1" t="b">
        <f>241=223-17</f>
        <v>0</v>
      </c>
      <c r="E43" s="1">
        <v>226</v>
      </c>
      <c r="F43" s="3">
        <v>213</v>
      </c>
      <c r="G43" s="3">
        <v>199</v>
      </c>
      <c r="H43" s="2">
        <v>215</v>
      </c>
      <c r="I43" s="3">
        <v>198</v>
      </c>
      <c r="J43" s="2">
        <v>209</v>
      </c>
      <c r="K43" s="4">
        <v>213</v>
      </c>
      <c r="L43" s="2">
        <v>229</v>
      </c>
      <c r="M43" s="4">
        <v>234</v>
      </c>
      <c r="N43" s="2">
        <v>269</v>
      </c>
      <c r="O43" s="2">
        <v>307</v>
      </c>
    </row>
    <row r="44" spans="1:15" ht="25.2" customHeight="1" x14ac:dyDescent="0.4">
      <c r="A44" s="1" t="s">
        <v>38</v>
      </c>
      <c r="B44" s="2">
        <v>263</v>
      </c>
      <c r="C44" s="3">
        <f>263-16</f>
        <v>247</v>
      </c>
      <c r="D44" s="3">
        <v>229</v>
      </c>
      <c r="E44" s="1">
        <v>230</v>
      </c>
      <c r="F44" s="2">
        <v>246</v>
      </c>
      <c r="G44" s="2">
        <v>260</v>
      </c>
      <c r="H44" s="1">
        <v>261</v>
      </c>
      <c r="I44" s="2">
        <v>280</v>
      </c>
      <c r="J44" s="2">
        <v>297</v>
      </c>
      <c r="K44" s="3">
        <f>297-16</f>
        <v>281</v>
      </c>
      <c r="L44" s="1">
        <v>281</v>
      </c>
      <c r="M44" s="1">
        <v>283</v>
      </c>
      <c r="N44" s="3">
        <f>283-17</f>
        <v>266</v>
      </c>
      <c r="O44" s="2">
        <v>279</v>
      </c>
    </row>
    <row r="45" spans="1:15" ht="25.2" customHeight="1" x14ac:dyDescent="0.4">
      <c r="A45" s="1" t="s">
        <v>39</v>
      </c>
      <c r="B45" s="1">
        <v>251</v>
      </c>
      <c r="C45" s="3">
        <f>251-18</f>
        <v>233</v>
      </c>
      <c r="D45" s="3">
        <f>233-16</f>
        <v>217</v>
      </c>
      <c r="E45" s="2">
        <v>231</v>
      </c>
      <c r="F45" s="3">
        <f>231-17</f>
        <v>214</v>
      </c>
      <c r="G45" s="1">
        <v>215</v>
      </c>
      <c r="H45" s="1">
        <v>216</v>
      </c>
      <c r="I45" s="3">
        <v>194</v>
      </c>
      <c r="J45" s="7">
        <v>174</v>
      </c>
      <c r="K45" s="3">
        <v>164</v>
      </c>
      <c r="L45" s="3">
        <v>152</v>
      </c>
      <c r="M45" s="3">
        <v>141</v>
      </c>
      <c r="N45" s="3">
        <v>130</v>
      </c>
      <c r="O45" s="3">
        <v>107</v>
      </c>
    </row>
    <row r="46" spans="1:15" ht="25.2" customHeight="1" x14ac:dyDescent="0.4">
      <c r="A46" s="1" t="s">
        <v>40</v>
      </c>
      <c r="B46" s="3">
        <v>237</v>
      </c>
      <c r="C46" s="2">
        <f>237+16</f>
        <v>253</v>
      </c>
      <c r="D46" s="1">
        <v>254</v>
      </c>
      <c r="E46" s="3">
        <v>240</v>
      </c>
      <c r="F46" s="3">
        <v>224</v>
      </c>
      <c r="G46" s="3">
        <v>210</v>
      </c>
      <c r="H46" s="3">
        <v>199</v>
      </c>
      <c r="I46" s="1">
        <v>200</v>
      </c>
      <c r="J46" s="3">
        <v>184</v>
      </c>
      <c r="K46" s="2">
        <v>200</v>
      </c>
      <c r="L46" s="1">
        <v>203</v>
      </c>
      <c r="M46" s="1">
        <v>205</v>
      </c>
      <c r="N46" s="1">
        <v>206</v>
      </c>
      <c r="O46" s="3">
        <f>206-17</f>
        <v>189</v>
      </c>
    </row>
    <row r="47" spans="1:15" ht="25.2" customHeight="1" x14ac:dyDescent="0.4">
      <c r="A47" s="1" t="s">
        <v>42</v>
      </c>
      <c r="B47" s="2">
        <v>263</v>
      </c>
      <c r="C47" s="2">
        <v>277</v>
      </c>
      <c r="D47" s="1">
        <v>278</v>
      </c>
      <c r="E47" s="1">
        <v>279</v>
      </c>
      <c r="F47" s="2">
        <v>291</v>
      </c>
      <c r="G47" s="3">
        <f>291-12</f>
        <v>279</v>
      </c>
      <c r="H47" s="1">
        <v>280</v>
      </c>
      <c r="I47" s="1">
        <v>281</v>
      </c>
      <c r="J47" s="7">
        <f>281-18</f>
        <v>263</v>
      </c>
      <c r="K47" s="1">
        <v>265</v>
      </c>
      <c r="L47" s="3">
        <f>265-16</f>
        <v>249</v>
      </c>
      <c r="M47" s="2">
        <v>269</v>
      </c>
      <c r="N47" s="4">
        <v>273</v>
      </c>
      <c r="O47" s="3">
        <f>273-25</f>
        <v>248</v>
      </c>
    </row>
    <row r="48" spans="1:15" ht="25.2" customHeight="1" x14ac:dyDescent="0.4">
      <c r="A48" s="1" t="s">
        <v>41</v>
      </c>
      <c r="B48" s="2">
        <v>263</v>
      </c>
      <c r="C48" s="2">
        <v>277</v>
      </c>
      <c r="D48" s="1">
        <v>278</v>
      </c>
      <c r="E48" s="2">
        <v>292</v>
      </c>
      <c r="F48" s="2">
        <v>307</v>
      </c>
      <c r="G48" s="2">
        <v>321</v>
      </c>
      <c r="H48" s="3">
        <v>308</v>
      </c>
      <c r="I48" s="2">
        <v>321</v>
      </c>
      <c r="J48" s="3">
        <v>309</v>
      </c>
      <c r="K48" s="2">
        <v>318</v>
      </c>
      <c r="L48" s="2">
        <v>334</v>
      </c>
      <c r="M48" s="3">
        <v>323</v>
      </c>
      <c r="N48" s="7">
        <f>323-32</f>
        <v>291</v>
      </c>
      <c r="O48" s="2">
        <f>291+22</f>
        <v>313</v>
      </c>
    </row>
    <row r="49" spans="1:16" ht="25.2" customHeight="1" x14ac:dyDescent="0.4">
      <c r="A49" s="1" t="s">
        <v>43</v>
      </c>
      <c r="B49" s="2">
        <v>263</v>
      </c>
      <c r="C49" s="1">
        <v>264</v>
      </c>
      <c r="D49" s="3">
        <f>264-17</f>
        <v>247</v>
      </c>
      <c r="E49" s="3">
        <f>247-21</f>
        <v>226</v>
      </c>
      <c r="F49" s="1">
        <v>227</v>
      </c>
      <c r="G49" s="2">
        <v>239</v>
      </c>
      <c r="H49" s="2">
        <v>254</v>
      </c>
      <c r="I49" s="3">
        <v>245</v>
      </c>
      <c r="J49" s="2">
        <v>258</v>
      </c>
      <c r="K49" s="2">
        <v>270</v>
      </c>
      <c r="L49" s="5">
        <v>258</v>
      </c>
      <c r="M49" s="2">
        <v>278</v>
      </c>
      <c r="N49" s="10">
        <v>278</v>
      </c>
      <c r="O49" s="2">
        <v>306</v>
      </c>
    </row>
    <row r="52" spans="1:16" ht="25.2" customHeight="1" x14ac:dyDescent="0.4">
      <c r="L52" s="10"/>
    </row>
    <row r="54" spans="1:16" ht="25.2" customHeight="1" x14ac:dyDescent="0.4">
      <c r="A54" s="1" t="s">
        <v>44</v>
      </c>
      <c r="B54" s="2">
        <v>263</v>
      </c>
      <c r="C54" s="3">
        <v>251</v>
      </c>
      <c r="D54" s="1">
        <v>253</v>
      </c>
      <c r="E54" s="3">
        <f>253-17</f>
        <v>236</v>
      </c>
      <c r="F54" s="1">
        <v>238</v>
      </c>
      <c r="G54" s="2">
        <v>253</v>
      </c>
      <c r="H54" s="2">
        <v>263</v>
      </c>
      <c r="I54" s="2">
        <v>275</v>
      </c>
      <c r="J54" s="2">
        <v>288</v>
      </c>
      <c r="K54" s="2">
        <f>288+16</f>
        <v>304</v>
      </c>
      <c r="L54" s="3">
        <v>294</v>
      </c>
      <c r="M54" s="3">
        <f>294-16</f>
        <v>278</v>
      </c>
      <c r="N54" s="3">
        <f>278-14</f>
        <v>264</v>
      </c>
      <c r="O54" s="3">
        <v>251</v>
      </c>
      <c r="P54" s="3">
        <f>251-13</f>
        <v>238</v>
      </c>
    </row>
    <row r="55" spans="1:16" ht="25.2" customHeight="1" x14ac:dyDescent="0.4">
      <c r="A55" s="1" t="s">
        <v>45</v>
      </c>
      <c r="B55" s="2">
        <v>260</v>
      </c>
      <c r="C55" s="2">
        <v>272</v>
      </c>
      <c r="D55" s="2">
        <v>285</v>
      </c>
      <c r="E55" s="2">
        <v>296</v>
      </c>
      <c r="F55" s="1">
        <v>299</v>
      </c>
      <c r="G55" s="1">
        <v>300</v>
      </c>
      <c r="H55" s="1">
        <v>302</v>
      </c>
      <c r="I55" s="3">
        <v>288</v>
      </c>
      <c r="J55" s="4">
        <v>292</v>
      </c>
      <c r="K55" s="3">
        <f>292-14</f>
        <v>278</v>
      </c>
      <c r="L55" s="3">
        <f>278-17</f>
        <v>261</v>
      </c>
      <c r="M55" s="9">
        <v>272</v>
      </c>
      <c r="N55" s="9">
        <v>286</v>
      </c>
      <c r="O55" s="9">
        <v>300</v>
      </c>
      <c r="P55" s="2">
        <v>316</v>
      </c>
    </row>
    <row r="56" spans="1:16" ht="25.2" customHeight="1" x14ac:dyDescent="0.4">
      <c r="A56" s="1" t="s">
        <v>46</v>
      </c>
      <c r="B56" s="1">
        <v>252</v>
      </c>
      <c r="C56" s="2">
        <v>266</v>
      </c>
      <c r="D56" s="2">
        <v>280</v>
      </c>
      <c r="E56" s="2">
        <v>293</v>
      </c>
      <c r="F56" s="1">
        <v>295</v>
      </c>
      <c r="G56" s="1">
        <v>298</v>
      </c>
      <c r="H56" s="1">
        <v>300</v>
      </c>
      <c r="I56" s="1">
        <v>302</v>
      </c>
      <c r="J56" s="1">
        <v>305</v>
      </c>
      <c r="K56" s="9">
        <v>318</v>
      </c>
      <c r="L56" s="9">
        <v>330</v>
      </c>
      <c r="M56" s="9">
        <v>343</v>
      </c>
      <c r="N56" s="3">
        <f>343-14</f>
        <v>329</v>
      </c>
      <c r="O56" s="1">
        <v>330</v>
      </c>
      <c r="P56" s="1">
        <v>333</v>
      </c>
    </row>
    <row r="57" spans="1:16" ht="25.2" customHeight="1" x14ac:dyDescent="0.4">
      <c r="A57" s="1" t="s">
        <v>47</v>
      </c>
      <c r="B57" s="3">
        <v>234</v>
      </c>
      <c r="C57" s="2">
        <v>244</v>
      </c>
      <c r="D57" s="3">
        <v>230</v>
      </c>
      <c r="E57" s="1">
        <v>232</v>
      </c>
      <c r="F57" s="1">
        <v>232</v>
      </c>
      <c r="G57" s="1">
        <v>233</v>
      </c>
      <c r="H57" s="4">
        <v>237</v>
      </c>
      <c r="I57" s="2">
        <v>249</v>
      </c>
      <c r="J57" s="2">
        <f>249+14</f>
        <v>263</v>
      </c>
      <c r="K57" s="3">
        <v>250</v>
      </c>
      <c r="L57" s="9">
        <v>265</v>
      </c>
      <c r="M57" s="9">
        <v>277</v>
      </c>
      <c r="N57" s="1">
        <v>279</v>
      </c>
      <c r="O57" s="2">
        <f>279+14</f>
        <v>293</v>
      </c>
    </row>
    <row r="58" spans="1:16" ht="25.2" customHeight="1" x14ac:dyDescent="0.4">
      <c r="A58" s="1" t="s">
        <v>56</v>
      </c>
      <c r="B58" s="3">
        <v>237</v>
      </c>
      <c r="C58" s="1">
        <v>239</v>
      </c>
      <c r="D58" s="1">
        <v>241</v>
      </c>
      <c r="E58" s="3">
        <f>241-12</f>
        <v>229</v>
      </c>
      <c r="F58" s="1">
        <v>231</v>
      </c>
      <c r="G58" s="3">
        <f>231-14</f>
        <v>217</v>
      </c>
      <c r="H58" s="1">
        <v>220</v>
      </c>
      <c r="I58" s="1">
        <v>222</v>
      </c>
      <c r="J58" s="3">
        <f>222-12</f>
        <v>210</v>
      </c>
      <c r="K58" s="6">
        <v>211</v>
      </c>
      <c r="L58" s="2">
        <v>228</v>
      </c>
      <c r="M58" s="3">
        <f>228-17</f>
        <v>211</v>
      </c>
      <c r="N58" s="9">
        <v>224</v>
      </c>
      <c r="O58" s="2">
        <v>240</v>
      </c>
    </row>
    <row r="59" spans="1:16" ht="25.2" customHeight="1" x14ac:dyDescent="0.4">
      <c r="A59" s="1" t="s">
        <v>48</v>
      </c>
      <c r="B59" s="2">
        <v>266</v>
      </c>
      <c r="C59" s="2">
        <v>277</v>
      </c>
      <c r="D59" s="1">
        <v>279</v>
      </c>
      <c r="E59" s="3">
        <f>279-16</f>
        <v>263</v>
      </c>
      <c r="F59" s="2">
        <v>275</v>
      </c>
      <c r="G59" s="3">
        <f>275-18</f>
        <v>257</v>
      </c>
      <c r="H59" s="1">
        <v>260</v>
      </c>
      <c r="I59" s="3">
        <v>247</v>
      </c>
      <c r="J59" s="2">
        <v>259</v>
      </c>
      <c r="K59" s="1">
        <v>261</v>
      </c>
      <c r="L59" s="3">
        <f>261-18</f>
        <v>243</v>
      </c>
      <c r="M59" s="3">
        <f>243-15</f>
        <v>228</v>
      </c>
      <c r="N59" s="3">
        <v>216</v>
      </c>
      <c r="O59" s="1">
        <v>218</v>
      </c>
      <c r="P59" s="1">
        <v>220</v>
      </c>
    </row>
    <row r="60" spans="1:16" ht="25.2" customHeight="1" x14ac:dyDescent="0.4">
      <c r="A60" s="1" t="s">
        <v>49</v>
      </c>
      <c r="B60" s="2">
        <v>260</v>
      </c>
      <c r="C60" s="1">
        <v>262</v>
      </c>
      <c r="D60" s="3">
        <f>262-17</f>
        <v>245</v>
      </c>
      <c r="E60" s="2">
        <v>254</v>
      </c>
      <c r="F60" s="2">
        <v>268</v>
      </c>
      <c r="G60" s="4">
        <v>272</v>
      </c>
      <c r="H60" s="1">
        <v>273</v>
      </c>
      <c r="I60" s="3">
        <f>273-15</f>
        <v>258</v>
      </c>
      <c r="J60" s="3">
        <v>243</v>
      </c>
      <c r="K60" s="3">
        <f>243-16</f>
        <v>227</v>
      </c>
      <c r="L60" s="3">
        <f>227-14</f>
        <v>213</v>
      </c>
      <c r="M60" s="2">
        <v>231</v>
      </c>
      <c r="N60" s="3">
        <f>231-13</f>
        <v>218</v>
      </c>
      <c r="O60" s="2">
        <v>232</v>
      </c>
    </row>
    <row r="61" spans="1:16" ht="25.2" customHeight="1" x14ac:dyDescent="0.4">
      <c r="A61" s="1" t="s">
        <v>50</v>
      </c>
      <c r="B61" s="2">
        <v>263</v>
      </c>
      <c r="C61" s="1">
        <v>265</v>
      </c>
      <c r="D61" s="3">
        <f>265-14</f>
        <v>251</v>
      </c>
      <c r="E61" s="2">
        <v>263</v>
      </c>
      <c r="F61" s="3">
        <f>263-18</f>
        <v>245</v>
      </c>
      <c r="G61" s="3">
        <v>232</v>
      </c>
      <c r="H61" s="4">
        <v>236</v>
      </c>
      <c r="I61" s="1">
        <v>238</v>
      </c>
      <c r="J61" s="2">
        <v>256</v>
      </c>
      <c r="K61" s="3">
        <f>256-13</f>
        <v>243</v>
      </c>
      <c r="L61" s="9">
        <v>257</v>
      </c>
      <c r="M61" s="3">
        <v>244</v>
      </c>
      <c r="N61" s="3">
        <v>235</v>
      </c>
      <c r="O61" s="1">
        <v>238</v>
      </c>
      <c r="P61" s="3">
        <v>218</v>
      </c>
    </row>
    <row r="62" spans="1:16" ht="25.2" customHeight="1" x14ac:dyDescent="0.4">
      <c r="A62" s="1" t="s">
        <v>51</v>
      </c>
      <c r="B62" s="1">
        <v>252</v>
      </c>
      <c r="C62" s="1">
        <v>254</v>
      </c>
      <c r="D62" s="1">
        <v>256</v>
      </c>
      <c r="E62" s="1">
        <v>257</v>
      </c>
      <c r="F62" s="1">
        <v>258</v>
      </c>
      <c r="G62" s="2">
        <v>268</v>
      </c>
      <c r="H62" s="2">
        <v>280</v>
      </c>
      <c r="I62" s="3">
        <v>263</v>
      </c>
      <c r="J62" s="2">
        <v>277</v>
      </c>
      <c r="K62" s="9">
        <v>291</v>
      </c>
      <c r="L62" s="3">
        <f>291-13</f>
        <v>278</v>
      </c>
      <c r="M62" s="4">
        <v>282</v>
      </c>
      <c r="N62" s="3">
        <f>282-18</f>
        <v>264</v>
      </c>
      <c r="O62" s="3">
        <f>264-17</f>
        <v>247</v>
      </c>
      <c r="P62" s="2">
        <v>258</v>
      </c>
    </row>
    <row r="63" spans="1:16" ht="25.2" customHeight="1" x14ac:dyDescent="0.4">
      <c r="A63" s="1" t="s">
        <v>52</v>
      </c>
      <c r="B63" s="1">
        <v>252</v>
      </c>
      <c r="C63" s="3">
        <f>252-14</f>
        <v>238</v>
      </c>
      <c r="D63" s="3">
        <f>238-16</f>
        <v>222</v>
      </c>
      <c r="E63" s="2">
        <v>233</v>
      </c>
      <c r="F63" s="3">
        <f>233-15</f>
        <v>218</v>
      </c>
      <c r="G63" s="2">
        <v>227</v>
      </c>
      <c r="H63" s="2">
        <v>240</v>
      </c>
      <c r="I63" s="1">
        <v>242</v>
      </c>
      <c r="J63" s="1">
        <v>244</v>
      </c>
      <c r="K63" s="3">
        <f>244-16</f>
        <v>228</v>
      </c>
      <c r="L63" s="2">
        <v>245</v>
      </c>
      <c r="M63" s="3">
        <f>245-17</f>
        <v>228</v>
      </c>
      <c r="N63" s="2">
        <v>246</v>
      </c>
      <c r="O63" s="3">
        <f>246-15</f>
        <v>231</v>
      </c>
      <c r="P63" s="1">
        <v>233</v>
      </c>
    </row>
    <row r="64" spans="1:16" ht="25.2" customHeight="1" x14ac:dyDescent="0.4">
      <c r="A64" s="1" t="s">
        <v>54</v>
      </c>
      <c r="B64" s="3">
        <f>250-17</f>
        <v>233</v>
      </c>
      <c r="C64" s="1">
        <v>235</v>
      </c>
      <c r="D64" s="1">
        <v>237</v>
      </c>
      <c r="E64" s="2">
        <v>250</v>
      </c>
      <c r="F64" s="4">
        <v>254</v>
      </c>
      <c r="G64" s="3">
        <f>254-18</f>
        <v>236</v>
      </c>
      <c r="H64" s="1">
        <v>238</v>
      </c>
      <c r="I64" s="1">
        <v>239</v>
      </c>
      <c r="J64" s="3">
        <f>239-18</f>
        <v>221</v>
      </c>
      <c r="K64" s="1">
        <v>223</v>
      </c>
      <c r="L64" s="3">
        <f>223-16</f>
        <v>207</v>
      </c>
      <c r="M64" s="9">
        <v>220</v>
      </c>
      <c r="N64" s="3">
        <v>206</v>
      </c>
      <c r="O64" s="2">
        <v>228</v>
      </c>
      <c r="P64" s="3">
        <f>228-14</f>
        <v>214</v>
      </c>
    </row>
    <row r="65" spans="1:26" ht="25.2" customHeight="1" x14ac:dyDescent="0.4">
      <c r="A65" s="1" t="s">
        <v>53</v>
      </c>
      <c r="B65" s="1">
        <v>252</v>
      </c>
      <c r="C65" s="1">
        <v>264</v>
      </c>
      <c r="D65" s="1">
        <v>274</v>
      </c>
      <c r="E65" s="1">
        <v>260</v>
      </c>
      <c r="F65" s="1">
        <v>275</v>
      </c>
      <c r="G65" s="3">
        <f>275-18</f>
        <v>257</v>
      </c>
      <c r="H65" s="1">
        <v>260</v>
      </c>
      <c r="I65" s="1">
        <v>271</v>
      </c>
      <c r="J65" s="1">
        <f>271-13</f>
        <v>258</v>
      </c>
      <c r="K65" s="9">
        <f>258+16</f>
        <v>274</v>
      </c>
      <c r="L65" s="3">
        <f>274-18</f>
        <v>256</v>
      </c>
      <c r="M65" s="2">
        <v>269</v>
      </c>
      <c r="N65" s="3">
        <v>253</v>
      </c>
      <c r="O65" s="1">
        <v>255</v>
      </c>
      <c r="P65" s="1">
        <v>256</v>
      </c>
      <c r="Y65" s="27" t="s">
        <v>291</v>
      </c>
      <c r="Z65" s="27" t="s">
        <v>292</v>
      </c>
    </row>
    <row r="66" spans="1:26" ht="25.2" customHeight="1" x14ac:dyDescent="0.4">
      <c r="A66" s="1" t="s">
        <v>55</v>
      </c>
      <c r="B66" s="2">
        <v>263</v>
      </c>
      <c r="C66" s="3">
        <f>263-16</f>
        <v>247</v>
      </c>
      <c r="D66" s="2">
        <f>247+15</f>
        <v>262</v>
      </c>
      <c r="E66" s="3">
        <f>262-14</f>
        <v>248</v>
      </c>
      <c r="F66" s="2">
        <v>265</v>
      </c>
      <c r="G66" s="1">
        <v>267</v>
      </c>
      <c r="H66" s="1">
        <v>269</v>
      </c>
      <c r="I66" s="3">
        <v>255</v>
      </c>
      <c r="J66" s="1">
        <v>257</v>
      </c>
      <c r="K66" s="1">
        <v>258</v>
      </c>
      <c r="L66" s="1">
        <v>259</v>
      </c>
      <c r="M66" s="2">
        <f>18+259</f>
        <v>277</v>
      </c>
      <c r="N66" s="3">
        <v>260</v>
      </c>
      <c r="O66" s="2">
        <v>278</v>
      </c>
      <c r="P66" s="3">
        <v>265</v>
      </c>
    </row>
    <row r="67" spans="1:26" ht="25.2" customHeight="1" x14ac:dyDescent="0.4">
      <c r="A67" s="1" t="s">
        <v>57</v>
      </c>
      <c r="B67" s="3">
        <v>234</v>
      </c>
      <c r="C67" s="1">
        <v>236</v>
      </c>
      <c r="D67" s="3">
        <f>236-12</f>
        <v>224</v>
      </c>
      <c r="E67" s="3">
        <f>224-16</f>
        <v>208</v>
      </c>
      <c r="F67" s="1">
        <v>209</v>
      </c>
      <c r="G67" s="3">
        <f>209-15</f>
        <v>194</v>
      </c>
      <c r="H67" s="1">
        <v>196</v>
      </c>
      <c r="I67" s="2">
        <v>208</v>
      </c>
      <c r="J67" s="2">
        <v>221</v>
      </c>
      <c r="K67" s="9">
        <f>15+221</f>
        <v>236</v>
      </c>
      <c r="L67" s="9">
        <v>249</v>
      </c>
      <c r="M67" s="9">
        <v>263</v>
      </c>
      <c r="N67" s="9">
        <v>280</v>
      </c>
      <c r="O67" s="3">
        <v>259</v>
      </c>
      <c r="P67" s="3">
        <f>259-17</f>
        <v>242</v>
      </c>
    </row>
    <row r="68" spans="1:26" ht="25.2" customHeight="1" x14ac:dyDescent="0.4">
      <c r="A68" s="1" t="s">
        <v>58</v>
      </c>
      <c r="B68" s="3">
        <v>232</v>
      </c>
      <c r="C68" s="3">
        <v>215</v>
      </c>
      <c r="D68" s="2">
        <v>231</v>
      </c>
      <c r="E68" s="1">
        <v>233</v>
      </c>
      <c r="F68" s="3">
        <f>233-18</f>
        <v>215</v>
      </c>
      <c r="G68" s="4">
        <v>218</v>
      </c>
      <c r="H68" s="3">
        <v>202</v>
      </c>
      <c r="I68" s="2">
        <v>216</v>
      </c>
      <c r="J68" s="3">
        <v>200</v>
      </c>
      <c r="K68" s="9">
        <v>213</v>
      </c>
      <c r="L68" s="1">
        <v>215</v>
      </c>
      <c r="M68" s="3">
        <v>198</v>
      </c>
      <c r="N68" s="9">
        <v>210</v>
      </c>
      <c r="O68" s="4">
        <v>214</v>
      </c>
      <c r="P68" s="2">
        <v>230</v>
      </c>
    </row>
    <row r="69" spans="1:26" ht="25.2" customHeight="1" x14ac:dyDescent="0.4">
      <c r="A69" s="1" t="s">
        <v>59</v>
      </c>
      <c r="B69" s="1">
        <v>252</v>
      </c>
      <c r="C69" s="3">
        <f>252-16</f>
        <v>236</v>
      </c>
      <c r="D69" s="1">
        <v>239</v>
      </c>
      <c r="E69" s="2">
        <v>250</v>
      </c>
      <c r="F69" s="1">
        <v>253</v>
      </c>
      <c r="G69" s="3">
        <f>253-17</f>
        <v>236</v>
      </c>
      <c r="H69" s="3">
        <f>236-14</f>
        <v>222</v>
      </c>
      <c r="I69" s="3">
        <f>222-14</f>
        <v>208</v>
      </c>
      <c r="J69" s="2">
        <v>222</v>
      </c>
      <c r="K69" s="3">
        <v>208</v>
      </c>
      <c r="L69" s="1">
        <v>209</v>
      </c>
      <c r="M69" s="3">
        <f>209-12</f>
        <v>197</v>
      </c>
      <c r="N69" s="1">
        <v>199</v>
      </c>
      <c r="O69" s="2">
        <v>219</v>
      </c>
      <c r="P69" s="3">
        <v>203</v>
      </c>
    </row>
    <row r="70" spans="1:26" ht="25.2" customHeight="1" x14ac:dyDescent="0.4">
      <c r="A70" s="1" t="s">
        <v>60</v>
      </c>
      <c r="B70" s="2">
        <v>263</v>
      </c>
      <c r="C70" s="1">
        <v>265</v>
      </c>
      <c r="D70" s="2">
        <f>11+265</f>
        <v>276</v>
      </c>
      <c r="E70" s="2">
        <v>291</v>
      </c>
      <c r="F70" s="3">
        <f>291-16</f>
        <v>275</v>
      </c>
      <c r="G70" s="2">
        <v>287</v>
      </c>
      <c r="H70" s="2">
        <v>298</v>
      </c>
      <c r="I70" s="1">
        <v>300</v>
      </c>
      <c r="J70" s="1">
        <v>302</v>
      </c>
      <c r="K70" s="2">
        <v>319</v>
      </c>
      <c r="L70" s="9">
        <v>335</v>
      </c>
      <c r="M70" s="1">
        <v>338</v>
      </c>
      <c r="N70" s="9">
        <v>351</v>
      </c>
      <c r="O70" s="3">
        <f>351-18</f>
        <v>333</v>
      </c>
      <c r="P70" s="2">
        <v>347</v>
      </c>
    </row>
    <row r="71" spans="1:26" ht="25.2" customHeight="1" x14ac:dyDescent="0.4">
      <c r="A71" s="1" t="s">
        <v>61</v>
      </c>
      <c r="B71" s="2">
        <v>263</v>
      </c>
      <c r="C71" s="1">
        <v>265</v>
      </c>
      <c r="D71" s="3">
        <v>253</v>
      </c>
      <c r="E71" s="3">
        <f>253-16</f>
        <v>237</v>
      </c>
      <c r="F71" s="1">
        <v>239</v>
      </c>
      <c r="G71" s="3">
        <v>225</v>
      </c>
      <c r="H71" s="1">
        <v>227</v>
      </c>
      <c r="I71" s="2">
        <v>240</v>
      </c>
      <c r="J71" s="1">
        <v>242</v>
      </c>
      <c r="K71" s="7">
        <f>242-13</f>
        <v>229</v>
      </c>
      <c r="L71" s="9">
        <v>241</v>
      </c>
      <c r="M71" s="9">
        <v>252</v>
      </c>
      <c r="N71" s="1">
        <v>253</v>
      </c>
      <c r="O71" s="2">
        <v>266</v>
      </c>
    </row>
    <row r="72" spans="1:26" ht="25.2" customHeight="1" x14ac:dyDescent="0.4">
      <c r="A72" s="1" t="s">
        <v>65</v>
      </c>
      <c r="B72" s="3">
        <v>234</v>
      </c>
      <c r="C72" s="3">
        <f>234-16</f>
        <v>218</v>
      </c>
      <c r="D72" s="3">
        <v>202</v>
      </c>
      <c r="E72" s="1">
        <v>203</v>
      </c>
      <c r="F72" s="1">
        <v>204</v>
      </c>
      <c r="G72" s="2">
        <v>214</v>
      </c>
      <c r="H72" s="3">
        <v>197</v>
      </c>
      <c r="I72" s="2">
        <v>211</v>
      </c>
      <c r="J72" s="1">
        <v>212</v>
      </c>
      <c r="K72" s="1">
        <v>213</v>
      </c>
      <c r="L72" s="9">
        <v>230</v>
      </c>
      <c r="M72" s="9">
        <v>246</v>
      </c>
      <c r="N72" s="1">
        <v>246</v>
      </c>
      <c r="O72" s="9">
        <v>260</v>
      </c>
      <c r="P72" s="2">
        <v>274</v>
      </c>
    </row>
    <row r="73" spans="1:26" ht="25.2" customHeight="1" x14ac:dyDescent="0.4">
      <c r="A73" s="1" t="s">
        <v>62</v>
      </c>
      <c r="B73" s="1">
        <v>252</v>
      </c>
      <c r="C73" s="1">
        <v>255</v>
      </c>
      <c r="D73" s="2">
        <v>267</v>
      </c>
      <c r="E73" s="3">
        <f>267-11</f>
        <v>256</v>
      </c>
      <c r="F73" s="2">
        <v>270</v>
      </c>
      <c r="G73" s="2">
        <v>282</v>
      </c>
      <c r="H73" s="1">
        <v>285</v>
      </c>
      <c r="I73" s="3">
        <f>285-16</f>
        <v>269</v>
      </c>
      <c r="J73" s="3">
        <f>269-18</f>
        <v>251</v>
      </c>
      <c r="K73" s="3">
        <v>241</v>
      </c>
      <c r="L73" s="1">
        <v>244</v>
      </c>
      <c r="M73" s="9">
        <v>261</v>
      </c>
      <c r="N73" s="2">
        <v>272</v>
      </c>
      <c r="O73" s="3">
        <f>272-15</f>
        <v>257</v>
      </c>
    </row>
    <row r="74" spans="1:26" ht="25.2" customHeight="1" x14ac:dyDescent="0.4">
      <c r="A74" s="1" t="s">
        <v>63</v>
      </c>
      <c r="B74" s="3">
        <f>250-16</f>
        <v>234</v>
      </c>
      <c r="C74" s="1">
        <v>236</v>
      </c>
      <c r="D74" s="2">
        <v>249</v>
      </c>
      <c r="E74" s="2">
        <v>262</v>
      </c>
      <c r="F74" s="4">
        <v>266</v>
      </c>
      <c r="G74" s="1">
        <v>269</v>
      </c>
      <c r="H74" s="3">
        <v>250</v>
      </c>
      <c r="I74" s="4">
        <v>254</v>
      </c>
      <c r="J74" s="1">
        <v>256</v>
      </c>
      <c r="K74" s="1">
        <v>257</v>
      </c>
      <c r="L74" s="3">
        <f>257-14</f>
        <v>243</v>
      </c>
      <c r="M74" s="9">
        <v>259</v>
      </c>
      <c r="N74" s="1">
        <v>261</v>
      </c>
      <c r="O74" s="1">
        <v>262</v>
      </c>
    </row>
    <row r="75" spans="1:26" ht="25.2" customHeight="1" x14ac:dyDescent="0.4">
      <c r="A75" s="1" t="s">
        <v>64</v>
      </c>
      <c r="B75" s="1">
        <v>252</v>
      </c>
      <c r="C75" s="2">
        <v>265</v>
      </c>
      <c r="D75" s="2">
        <v>279</v>
      </c>
      <c r="E75" s="3">
        <f>279-15</f>
        <v>264</v>
      </c>
      <c r="F75" s="3">
        <f>264-18</f>
        <v>246</v>
      </c>
      <c r="G75" s="3">
        <f>246-15</f>
        <v>231</v>
      </c>
      <c r="H75" s="1">
        <v>233</v>
      </c>
      <c r="I75" s="2">
        <v>248</v>
      </c>
      <c r="J75" s="3">
        <v>236</v>
      </c>
      <c r="K75" s="1">
        <v>238</v>
      </c>
      <c r="L75" s="3">
        <v>228</v>
      </c>
      <c r="M75" s="3">
        <f>228-16</f>
        <v>212</v>
      </c>
      <c r="N75" s="3">
        <v>200</v>
      </c>
      <c r="O75" s="3">
        <v>188</v>
      </c>
    </row>
    <row r="76" spans="1:26" ht="25.2" customHeight="1" x14ac:dyDescent="0.4">
      <c r="A76" s="1" t="s">
        <v>66</v>
      </c>
      <c r="B76" s="3">
        <v>234</v>
      </c>
      <c r="C76" s="1">
        <v>236</v>
      </c>
      <c r="D76" s="3">
        <f>236-18</f>
        <v>218</v>
      </c>
      <c r="E76" s="2">
        <v>228</v>
      </c>
      <c r="F76" s="3">
        <f>228-14</f>
        <v>214</v>
      </c>
      <c r="G76" s="2">
        <v>227</v>
      </c>
      <c r="H76" s="3">
        <v>214</v>
      </c>
      <c r="I76" s="1">
        <v>211</v>
      </c>
      <c r="J76" s="1">
        <v>212</v>
      </c>
      <c r="K76" s="1">
        <v>214</v>
      </c>
      <c r="L76" s="1">
        <v>215</v>
      </c>
      <c r="M76" s="3">
        <v>204</v>
      </c>
      <c r="N76" s="3">
        <f>204-13</f>
        <v>191</v>
      </c>
      <c r="O76" s="3">
        <f>191-14</f>
        <v>177</v>
      </c>
      <c r="P76" s="3">
        <f>177-16</f>
        <v>161</v>
      </c>
    </row>
    <row r="77" spans="1:26" ht="25.2" customHeight="1" x14ac:dyDescent="0.4">
      <c r="A77" s="1" t="s">
        <v>43</v>
      </c>
      <c r="B77" s="3">
        <v>237</v>
      </c>
      <c r="C77" s="1">
        <v>239</v>
      </c>
      <c r="D77" s="5">
        <f>239-23</f>
        <v>216</v>
      </c>
      <c r="E77" s="3">
        <v>203</v>
      </c>
      <c r="F77" s="2">
        <v>213</v>
      </c>
      <c r="G77" s="2">
        <f>213+14</f>
        <v>227</v>
      </c>
      <c r="H77" s="2">
        <v>238</v>
      </c>
      <c r="I77" s="2">
        <v>249</v>
      </c>
      <c r="J77" s="4">
        <v>253</v>
      </c>
      <c r="K77" s="9">
        <f>14+253</f>
        <v>267</v>
      </c>
      <c r="L77" s="1">
        <v>269</v>
      </c>
      <c r="M77" s="9">
        <f>18+269</f>
        <v>287</v>
      </c>
      <c r="N77" s="9">
        <v>300</v>
      </c>
      <c r="O77" s="1">
        <v>304</v>
      </c>
    </row>
    <row r="82" spans="1:10" ht="25.2" customHeight="1" x14ac:dyDescent="0.4">
      <c r="A82" s="1" t="s">
        <v>67</v>
      </c>
      <c r="B82" s="3">
        <v>237</v>
      </c>
      <c r="C82" s="3">
        <v>224</v>
      </c>
      <c r="D82" s="3">
        <f>224-16</f>
        <v>208</v>
      </c>
      <c r="E82" s="2">
        <v>224</v>
      </c>
      <c r="F82" s="2">
        <v>240</v>
      </c>
      <c r="G82" s="2">
        <v>252</v>
      </c>
      <c r="H82" s="3">
        <v>242</v>
      </c>
      <c r="I82" s="1">
        <v>244</v>
      </c>
      <c r="J82" s="2">
        <v>256</v>
      </c>
    </row>
    <row r="83" spans="1:10" ht="25.2" customHeight="1" x14ac:dyDescent="0.4">
      <c r="A83" s="1" t="s">
        <v>68</v>
      </c>
      <c r="B83" s="3">
        <v>237</v>
      </c>
      <c r="C83" s="2">
        <v>253</v>
      </c>
      <c r="D83" s="3">
        <f>253-16</f>
        <v>237</v>
      </c>
      <c r="E83" s="2">
        <v>251</v>
      </c>
      <c r="F83" s="3">
        <f>251-13</f>
        <v>238</v>
      </c>
      <c r="G83" s="1">
        <v>239</v>
      </c>
      <c r="H83" s="2">
        <v>253</v>
      </c>
      <c r="I83" s="3">
        <v>238</v>
      </c>
      <c r="J83" s="3">
        <v>225</v>
      </c>
    </row>
    <row r="84" spans="1:10" ht="25.2" customHeight="1" x14ac:dyDescent="0.4">
      <c r="A84" s="1" t="s">
        <v>69</v>
      </c>
      <c r="B84" s="2">
        <v>263</v>
      </c>
      <c r="C84" s="3">
        <f>263-17</f>
        <v>246</v>
      </c>
      <c r="D84" s="2">
        <v>259</v>
      </c>
      <c r="E84" s="2">
        <v>276</v>
      </c>
      <c r="F84" s="3">
        <v>262</v>
      </c>
      <c r="G84" s="2">
        <v>280</v>
      </c>
      <c r="H84" s="1">
        <v>281</v>
      </c>
      <c r="I84" s="3">
        <f>281-13</f>
        <v>268</v>
      </c>
      <c r="J84" s="1">
        <v>271</v>
      </c>
    </row>
    <row r="85" spans="1:10" ht="25.2" customHeight="1" x14ac:dyDescent="0.4">
      <c r="A85" s="1" t="s">
        <v>70</v>
      </c>
      <c r="B85" s="1">
        <v>252</v>
      </c>
      <c r="C85" s="2">
        <v>265</v>
      </c>
      <c r="D85" s="2">
        <v>278</v>
      </c>
      <c r="E85" s="1">
        <v>280</v>
      </c>
      <c r="F85" s="3">
        <f>280-13</f>
        <v>267</v>
      </c>
      <c r="G85" s="2">
        <v>277</v>
      </c>
      <c r="H85" s="3">
        <v>263</v>
      </c>
      <c r="I85" s="3">
        <v>250</v>
      </c>
      <c r="J85" s="2">
        <v>261</v>
      </c>
    </row>
    <row r="86" spans="1:10" ht="25.2" customHeight="1" x14ac:dyDescent="0.4">
      <c r="A86" s="1" t="s">
        <v>71</v>
      </c>
      <c r="B86" s="3">
        <v>237</v>
      </c>
      <c r="C86" s="3">
        <f>237-14</f>
        <v>223</v>
      </c>
      <c r="D86" s="2">
        <f>18+223</f>
        <v>241</v>
      </c>
      <c r="E86" s="3">
        <f>241-18</f>
        <v>223</v>
      </c>
      <c r="F86" s="1">
        <v>227</v>
      </c>
      <c r="G86" s="3">
        <v>213</v>
      </c>
      <c r="H86" s="2">
        <v>231</v>
      </c>
      <c r="I86" s="1">
        <v>232</v>
      </c>
      <c r="J86" s="1">
        <v>235</v>
      </c>
    </row>
    <row r="87" spans="1:10" ht="25.2" customHeight="1" x14ac:dyDescent="0.4">
      <c r="A87" s="1" t="s">
        <v>72</v>
      </c>
      <c r="B87" s="2">
        <v>263</v>
      </c>
      <c r="C87" s="3">
        <v>251</v>
      </c>
      <c r="D87" s="2">
        <v>267</v>
      </c>
      <c r="E87" s="3">
        <v>251</v>
      </c>
      <c r="F87" s="3">
        <f>251-16</f>
        <v>235</v>
      </c>
      <c r="G87" s="3">
        <v>221</v>
      </c>
      <c r="H87" s="1">
        <v>224</v>
      </c>
      <c r="I87" s="2">
        <v>240</v>
      </c>
      <c r="J87" s="3">
        <v>226</v>
      </c>
    </row>
    <row r="88" spans="1:10" ht="25.2" customHeight="1" x14ac:dyDescent="0.4">
      <c r="A88" s="1" t="s">
        <v>73</v>
      </c>
      <c r="B88" s="3">
        <v>237</v>
      </c>
      <c r="C88" s="2">
        <v>249</v>
      </c>
      <c r="D88" s="1">
        <v>251</v>
      </c>
      <c r="E88" s="3">
        <f>251-14</f>
        <v>237</v>
      </c>
      <c r="F88" s="3">
        <v>221</v>
      </c>
      <c r="G88" s="3">
        <v>209</v>
      </c>
      <c r="H88" s="3">
        <v>195</v>
      </c>
      <c r="I88" s="2">
        <v>206</v>
      </c>
      <c r="J88" s="3">
        <v>193</v>
      </c>
    </row>
    <row r="89" spans="1:10" ht="25.2" customHeight="1" x14ac:dyDescent="0.4">
      <c r="A89" s="1" t="s">
        <v>74</v>
      </c>
      <c r="B89" s="3">
        <v>237</v>
      </c>
      <c r="C89" s="3">
        <f>237-18</f>
        <v>219</v>
      </c>
      <c r="D89" s="3">
        <v>202</v>
      </c>
      <c r="E89" s="3">
        <f>202-18</f>
        <v>184</v>
      </c>
      <c r="F89" s="2">
        <v>196</v>
      </c>
      <c r="G89" s="3">
        <v>188</v>
      </c>
      <c r="H89" s="2">
        <v>202</v>
      </c>
      <c r="I89" s="3">
        <v>192</v>
      </c>
      <c r="J89" s="3">
        <f>192-14</f>
        <v>178</v>
      </c>
    </row>
    <row r="90" spans="1:10" ht="25.2" customHeight="1" x14ac:dyDescent="0.4">
      <c r="A90" s="1" t="s">
        <v>75</v>
      </c>
      <c r="B90" s="2">
        <v>267</v>
      </c>
      <c r="C90" s="2">
        <v>284</v>
      </c>
      <c r="D90" s="3">
        <f>284-17</f>
        <v>267</v>
      </c>
      <c r="E90" s="3">
        <v>251</v>
      </c>
      <c r="F90" s="1">
        <v>253</v>
      </c>
      <c r="G90" s="2">
        <v>270</v>
      </c>
      <c r="H90" s="3">
        <v>254</v>
      </c>
      <c r="I90" s="2">
        <v>272</v>
      </c>
      <c r="J90" s="3">
        <v>261</v>
      </c>
    </row>
    <row r="91" spans="1:10" ht="25.2" customHeight="1" x14ac:dyDescent="0.4">
      <c r="A91" s="1" t="s">
        <v>76</v>
      </c>
      <c r="B91" s="1">
        <v>252</v>
      </c>
      <c r="C91" s="3">
        <f>252-13</f>
        <v>239</v>
      </c>
      <c r="D91" s="2">
        <v>252</v>
      </c>
      <c r="E91" s="3">
        <v>240</v>
      </c>
      <c r="F91" s="1">
        <v>242</v>
      </c>
      <c r="G91" s="3">
        <f>242-13</f>
        <v>229</v>
      </c>
      <c r="H91" s="2">
        <v>241</v>
      </c>
      <c r="I91" s="1">
        <v>243</v>
      </c>
      <c r="J91" s="2">
        <v>257</v>
      </c>
    </row>
    <row r="92" spans="1:10" ht="25.2" customHeight="1" x14ac:dyDescent="0.4">
      <c r="A92" s="1" t="s">
        <v>86</v>
      </c>
      <c r="B92" s="2">
        <v>263</v>
      </c>
      <c r="C92" s="3">
        <f>263-16</f>
        <v>247</v>
      </c>
      <c r="D92" s="2">
        <v>261</v>
      </c>
      <c r="E92" s="2">
        <v>277</v>
      </c>
      <c r="F92" s="1">
        <v>278</v>
      </c>
      <c r="G92" s="3">
        <v>262</v>
      </c>
      <c r="H92" s="2">
        <v>274</v>
      </c>
      <c r="I92" s="3">
        <v>261</v>
      </c>
      <c r="J92" s="3">
        <v>248</v>
      </c>
    </row>
    <row r="93" spans="1:10" ht="25.2" customHeight="1" x14ac:dyDescent="0.4">
      <c r="A93" s="1" t="s">
        <v>77</v>
      </c>
      <c r="B93" s="1">
        <v>252</v>
      </c>
      <c r="C93" s="2">
        <v>266</v>
      </c>
      <c r="D93" s="2">
        <f>18+266</f>
        <v>284</v>
      </c>
      <c r="E93" s="2">
        <v>301</v>
      </c>
      <c r="F93" s="2">
        <v>318</v>
      </c>
      <c r="G93" s="3">
        <v>304</v>
      </c>
      <c r="H93" s="2">
        <v>317</v>
      </c>
      <c r="I93" s="2">
        <v>335</v>
      </c>
      <c r="J93" s="3">
        <v>323</v>
      </c>
    </row>
    <row r="94" spans="1:10" ht="25.2" customHeight="1" x14ac:dyDescent="0.4">
      <c r="A94" s="1" t="s">
        <v>78</v>
      </c>
      <c r="B94" s="2">
        <v>263</v>
      </c>
      <c r="C94" s="3">
        <f>263-17</f>
        <v>246</v>
      </c>
      <c r="D94" s="1">
        <v>248</v>
      </c>
      <c r="E94" s="1">
        <v>251</v>
      </c>
      <c r="F94" s="1">
        <v>254</v>
      </c>
      <c r="G94" s="3">
        <v>237</v>
      </c>
      <c r="H94" s="3">
        <v>225</v>
      </c>
      <c r="I94" s="1">
        <v>227</v>
      </c>
      <c r="J94" s="2">
        <v>240</v>
      </c>
    </row>
    <row r="95" spans="1:10" ht="25.2" customHeight="1" x14ac:dyDescent="0.4">
      <c r="A95" s="1" t="s">
        <v>79</v>
      </c>
      <c r="B95" s="3">
        <v>233</v>
      </c>
      <c r="C95" s="3">
        <f>233-17</f>
        <v>216</v>
      </c>
      <c r="D95" s="3">
        <v>202</v>
      </c>
      <c r="E95" s="2">
        <v>215</v>
      </c>
      <c r="F95" s="1">
        <v>216</v>
      </c>
      <c r="G95" s="1">
        <v>218</v>
      </c>
      <c r="H95" s="3">
        <v>208</v>
      </c>
      <c r="I95" s="3">
        <v>192</v>
      </c>
      <c r="J95" s="3">
        <v>182</v>
      </c>
    </row>
    <row r="96" spans="1:10" ht="25.2" customHeight="1" x14ac:dyDescent="0.4">
      <c r="A96" s="1" t="s">
        <v>80</v>
      </c>
      <c r="B96" s="1">
        <v>253</v>
      </c>
      <c r="C96" s="2">
        <v>265</v>
      </c>
      <c r="D96" s="1">
        <v>267</v>
      </c>
      <c r="E96" s="2">
        <v>280</v>
      </c>
      <c r="F96" s="1">
        <v>282</v>
      </c>
      <c r="G96" s="2">
        <v>303</v>
      </c>
      <c r="H96" s="2">
        <v>314</v>
      </c>
      <c r="I96" s="2">
        <v>325</v>
      </c>
      <c r="J96" s="2">
        <v>342</v>
      </c>
    </row>
    <row r="97" spans="1:13" ht="25.2" customHeight="1" x14ac:dyDescent="0.4">
      <c r="A97" s="1" t="s">
        <v>81</v>
      </c>
      <c r="B97" s="2">
        <v>263</v>
      </c>
      <c r="C97" s="3">
        <v>250</v>
      </c>
      <c r="D97" s="3">
        <v>237</v>
      </c>
      <c r="E97" s="3">
        <f>237-16</f>
        <v>221</v>
      </c>
      <c r="F97" s="1">
        <v>222</v>
      </c>
      <c r="G97" s="1">
        <v>225</v>
      </c>
      <c r="H97" s="3">
        <v>211</v>
      </c>
      <c r="I97" s="2">
        <v>224</v>
      </c>
      <c r="J97" s="2">
        <v>234</v>
      </c>
    </row>
    <row r="98" spans="1:13" ht="25.2" customHeight="1" x14ac:dyDescent="0.4">
      <c r="A98" s="1" t="s">
        <v>83</v>
      </c>
      <c r="B98" s="2">
        <v>263</v>
      </c>
      <c r="C98" s="2">
        <v>281</v>
      </c>
      <c r="D98" s="3">
        <f>281-14</f>
        <v>267</v>
      </c>
      <c r="E98" s="1">
        <v>269</v>
      </c>
      <c r="F98" s="2">
        <v>286</v>
      </c>
      <c r="G98" s="2">
        <v>302</v>
      </c>
      <c r="H98" s="3">
        <v>289</v>
      </c>
      <c r="I98" s="2">
        <v>308</v>
      </c>
      <c r="J98" s="2">
        <v>318</v>
      </c>
    </row>
    <row r="99" spans="1:13" ht="25.2" customHeight="1" x14ac:dyDescent="0.4">
      <c r="A99" s="1" t="s">
        <v>82</v>
      </c>
      <c r="B99" s="3">
        <v>237</v>
      </c>
      <c r="C99" s="2">
        <v>251</v>
      </c>
      <c r="D99" s="1">
        <v>253</v>
      </c>
      <c r="E99" s="2">
        <v>270</v>
      </c>
      <c r="F99" s="3">
        <f>270-13</f>
        <v>257</v>
      </c>
      <c r="G99" s="2">
        <v>269</v>
      </c>
      <c r="H99" s="3">
        <v>249</v>
      </c>
      <c r="I99" s="2">
        <v>263</v>
      </c>
      <c r="J99" s="1">
        <v>266</v>
      </c>
    </row>
    <row r="100" spans="1:13" ht="25.2" customHeight="1" x14ac:dyDescent="0.4">
      <c r="A100" s="1" t="s">
        <v>84</v>
      </c>
      <c r="B100" s="3">
        <v>237</v>
      </c>
      <c r="C100" s="2">
        <v>254</v>
      </c>
      <c r="D100" s="1">
        <v>257</v>
      </c>
      <c r="E100" s="1">
        <v>260</v>
      </c>
      <c r="F100" s="2">
        <v>273</v>
      </c>
      <c r="G100" s="1">
        <v>274</v>
      </c>
      <c r="H100" s="2">
        <v>287</v>
      </c>
      <c r="I100" s="3">
        <v>271</v>
      </c>
      <c r="J100" s="1">
        <v>273</v>
      </c>
    </row>
    <row r="101" spans="1:13" ht="25.2" customHeight="1" x14ac:dyDescent="0.4">
      <c r="A101" s="1" t="s">
        <v>85</v>
      </c>
      <c r="B101" s="1">
        <v>252</v>
      </c>
      <c r="C101" s="2">
        <v>270</v>
      </c>
      <c r="D101" s="1">
        <v>272</v>
      </c>
      <c r="E101" s="3">
        <f>272-14</f>
        <v>258</v>
      </c>
      <c r="F101" s="2">
        <v>273</v>
      </c>
      <c r="G101" s="2">
        <v>285</v>
      </c>
      <c r="H101" s="2">
        <v>304</v>
      </c>
      <c r="I101" s="3">
        <v>290</v>
      </c>
      <c r="J101" s="2">
        <v>310</v>
      </c>
    </row>
    <row r="106" spans="1:13" ht="25.2" customHeight="1" x14ac:dyDescent="0.4">
      <c r="A106" s="1" t="s">
        <v>87</v>
      </c>
      <c r="B106" s="1">
        <v>252</v>
      </c>
      <c r="C106" s="3">
        <v>239</v>
      </c>
      <c r="D106" s="2">
        <v>252</v>
      </c>
      <c r="E106" s="2">
        <v>266</v>
      </c>
      <c r="F106" s="2">
        <v>278</v>
      </c>
      <c r="G106" s="2">
        <v>294</v>
      </c>
      <c r="H106" s="1">
        <v>297</v>
      </c>
      <c r="I106" s="2">
        <v>309</v>
      </c>
      <c r="J106" s="1">
        <v>311</v>
      </c>
      <c r="K106" s="3">
        <v>298</v>
      </c>
      <c r="L106" s="2">
        <v>314</v>
      </c>
      <c r="M106" s="1">
        <v>316</v>
      </c>
    </row>
    <row r="107" spans="1:13" ht="25.2" customHeight="1" x14ac:dyDescent="0.4">
      <c r="A107" s="1" t="s">
        <v>88</v>
      </c>
      <c r="B107" s="1">
        <v>252</v>
      </c>
      <c r="C107" s="2">
        <v>265</v>
      </c>
      <c r="D107" s="3">
        <v>251</v>
      </c>
      <c r="E107" s="2">
        <v>265</v>
      </c>
      <c r="F107" s="3">
        <v>251</v>
      </c>
      <c r="G107" s="3">
        <v>237</v>
      </c>
      <c r="H107" s="1">
        <v>240</v>
      </c>
      <c r="I107" s="2">
        <v>254</v>
      </c>
      <c r="J107" s="3">
        <v>243</v>
      </c>
      <c r="K107" s="1">
        <v>247</v>
      </c>
      <c r="L107" s="2">
        <v>263</v>
      </c>
      <c r="M107" s="3">
        <v>250</v>
      </c>
    </row>
    <row r="108" spans="1:13" ht="25.2" customHeight="1" x14ac:dyDescent="0.4">
      <c r="A108" s="1" t="s">
        <v>89</v>
      </c>
      <c r="B108" s="1">
        <v>252</v>
      </c>
      <c r="C108" s="3">
        <f>252-13</f>
        <v>239</v>
      </c>
      <c r="D108" s="3">
        <v>222</v>
      </c>
      <c r="E108" s="3">
        <v>206</v>
      </c>
      <c r="F108" s="1">
        <v>207</v>
      </c>
      <c r="G108" s="1">
        <v>209</v>
      </c>
      <c r="H108" s="2">
        <v>223</v>
      </c>
      <c r="I108" s="2">
        <v>237</v>
      </c>
      <c r="J108" s="1">
        <v>238</v>
      </c>
      <c r="K108" s="1">
        <v>241</v>
      </c>
      <c r="L108" s="3">
        <f>241-13</f>
        <v>228</v>
      </c>
      <c r="M108" s="3">
        <v>217</v>
      </c>
    </row>
    <row r="109" spans="1:13" ht="25.2" customHeight="1" x14ac:dyDescent="0.4">
      <c r="A109" s="1" t="s">
        <v>90</v>
      </c>
      <c r="B109" s="1">
        <v>252</v>
      </c>
      <c r="C109" s="2">
        <v>265</v>
      </c>
      <c r="D109" s="2">
        <v>282</v>
      </c>
      <c r="E109" s="2">
        <v>296</v>
      </c>
      <c r="F109" s="1">
        <v>299</v>
      </c>
      <c r="G109" s="3">
        <v>283</v>
      </c>
      <c r="H109" s="2">
        <v>296</v>
      </c>
      <c r="I109" s="1">
        <v>299</v>
      </c>
      <c r="J109" s="2">
        <v>315</v>
      </c>
      <c r="K109" s="1">
        <v>317</v>
      </c>
      <c r="L109" s="2">
        <v>331</v>
      </c>
      <c r="M109" s="2">
        <v>342</v>
      </c>
    </row>
    <row r="110" spans="1:13" ht="25.2" customHeight="1" x14ac:dyDescent="0.4">
      <c r="A110" s="1" t="s">
        <v>91</v>
      </c>
      <c r="B110" s="2">
        <v>266</v>
      </c>
      <c r="C110" s="1">
        <v>269</v>
      </c>
      <c r="D110" s="1">
        <v>272</v>
      </c>
      <c r="E110" s="3">
        <v>261</v>
      </c>
      <c r="F110" s="2">
        <v>275</v>
      </c>
      <c r="G110" s="1">
        <v>278</v>
      </c>
      <c r="H110" s="1">
        <v>280</v>
      </c>
      <c r="I110" s="4">
        <v>284</v>
      </c>
      <c r="J110" s="3">
        <v>272</v>
      </c>
      <c r="K110" s="2">
        <v>290</v>
      </c>
      <c r="L110" s="2">
        <v>304</v>
      </c>
      <c r="M110" s="3">
        <f>304-21</f>
        <v>283</v>
      </c>
    </row>
    <row r="111" spans="1:13" ht="25.2" customHeight="1" x14ac:dyDescent="0.4">
      <c r="A111" s="1" t="s">
        <v>92</v>
      </c>
      <c r="B111" s="2">
        <v>263</v>
      </c>
      <c r="C111" s="2">
        <v>276</v>
      </c>
      <c r="D111" s="1">
        <v>279</v>
      </c>
      <c r="E111" s="3">
        <v>262</v>
      </c>
      <c r="F111" s="1">
        <v>263</v>
      </c>
      <c r="G111" s="1">
        <v>266</v>
      </c>
      <c r="H111" s="3">
        <v>251</v>
      </c>
      <c r="I111" s="4">
        <v>255</v>
      </c>
      <c r="J111" s="2">
        <v>266</v>
      </c>
      <c r="K111" s="2">
        <v>282</v>
      </c>
      <c r="L111" s="2">
        <v>299</v>
      </c>
      <c r="M111" s="2">
        <v>316</v>
      </c>
    </row>
    <row r="112" spans="1:13" ht="25.2" customHeight="1" x14ac:dyDescent="0.4">
      <c r="A112" s="1" t="s">
        <v>93</v>
      </c>
      <c r="B112" s="1">
        <v>252</v>
      </c>
      <c r="C112" s="2">
        <v>265</v>
      </c>
      <c r="D112" s="1">
        <v>268</v>
      </c>
      <c r="E112" s="2">
        <v>281</v>
      </c>
      <c r="F112" s="1">
        <v>285</v>
      </c>
      <c r="G112" s="3">
        <v>272</v>
      </c>
      <c r="H112" s="1">
        <v>273</v>
      </c>
      <c r="I112" s="3">
        <f>273-16</f>
        <v>257</v>
      </c>
      <c r="J112" s="4">
        <v>261</v>
      </c>
      <c r="K112" s="2">
        <v>274</v>
      </c>
      <c r="L112" s="3">
        <v>262</v>
      </c>
      <c r="M112" s="2">
        <v>275</v>
      </c>
    </row>
    <row r="113" spans="1:13" ht="25.2" customHeight="1" x14ac:dyDescent="0.4">
      <c r="A113" s="1" t="s">
        <v>99</v>
      </c>
      <c r="B113" s="3">
        <v>234</v>
      </c>
      <c r="C113" s="1">
        <v>236</v>
      </c>
      <c r="D113" s="3">
        <v>224</v>
      </c>
      <c r="E113" s="2">
        <v>237</v>
      </c>
      <c r="F113" s="2">
        <v>251</v>
      </c>
      <c r="G113" s="2">
        <v>269</v>
      </c>
      <c r="H113" s="1">
        <v>271</v>
      </c>
      <c r="I113" s="3">
        <v>261</v>
      </c>
      <c r="J113" s="1">
        <v>264</v>
      </c>
      <c r="K113" s="1">
        <v>265</v>
      </c>
      <c r="L113" s="3">
        <v>252</v>
      </c>
      <c r="M113" s="3">
        <f>252-14</f>
        <v>238</v>
      </c>
    </row>
    <row r="114" spans="1:13" ht="25.2" customHeight="1" x14ac:dyDescent="0.4">
      <c r="A114" s="1" t="s">
        <v>97</v>
      </c>
      <c r="B114" s="1">
        <v>252</v>
      </c>
      <c r="C114" s="1">
        <v>254</v>
      </c>
      <c r="D114" s="3">
        <v>240</v>
      </c>
      <c r="E114" s="3">
        <v>228</v>
      </c>
      <c r="F114" s="3">
        <v>211</v>
      </c>
      <c r="G114" s="2">
        <v>227</v>
      </c>
      <c r="H114" s="3">
        <v>214</v>
      </c>
      <c r="I114" s="1">
        <v>218</v>
      </c>
      <c r="J114" s="1">
        <v>220</v>
      </c>
      <c r="K114" s="1">
        <v>223</v>
      </c>
      <c r="L114" s="3">
        <v>204</v>
      </c>
      <c r="M114" s="3">
        <v>195</v>
      </c>
    </row>
    <row r="115" spans="1:13" ht="25.2" customHeight="1" x14ac:dyDescent="0.4">
      <c r="A115" s="1" t="s">
        <v>98</v>
      </c>
      <c r="B115" s="1">
        <v>252</v>
      </c>
      <c r="C115" s="1">
        <v>254</v>
      </c>
      <c r="D115" s="2">
        <v>268</v>
      </c>
      <c r="E115" s="3">
        <v>255</v>
      </c>
      <c r="F115" s="1">
        <v>257</v>
      </c>
      <c r="G115" s="1">
        <v>258</v>
      </c>
      <c r="H115" s="1">
        <v>260</v>
      </c>
      <c r="I115" s="2">
        <v>276</v>
      </c>
      <c r="J115" s="2">
        <v>291</v>
      </c>
      <c r="K115" s="2">
        <v>307</v>
      </c>
      <c r="L115" s="3">
        <v>296</v>
      </c>
      <c r="M115" s="1">
        <v>300</v>
      </c>
    </row>
    <row r="116" spans="1:13" ht="25.2" customHeight="1" x14ac:dyDescent="0.4">
      <c r="A116" s="1" t="s">
        <v>100</v>
      </c>
      <c r="B116" s="1">
        <v>252</v>
      </c>
      <c r="C116" s="3">
        <f>252-13</f>
        <v>239</v>
      </c>
      <c r="D116" s="3">
        <v>223</v>
      </c>
      <c r="E116" s="1">
        <v>226</v>
      </c>
      <c r="F116" s="3">
        <v>214</v>
      </c>
      <c r="G116" s="2">
        <v>228</v>
      </c>
      <c r="H116" s="2">
        <v>244</v>
      </c>
      <c r="I116" s="1">
        <v>246</v>
      </c>
      <c r="J116" s="2">
        <v>263</v>
      </c>
      <c r="K116" s="1">
        <v>265</v>
      </c>
      <c r="L116" s="1">
        <v>266</v>
      </c>
      <c r="M116" s="1">
        <v>270</v>
      </c>
    </row>
    <row r="117" spans="1:13" ht="25.2" customHeight="1" x14ac:dyDescent="0.4">
      <c r="A117" s="1" t="s">
        <v>101</v>
      </c>
      <c r="B117" s="1">
        <v>252</v>
      </c>
      <c r="C117" s="1">
        <v>254</v>
      </c>
      <c r="D117" s="3">
        <v>240</v>
      </c>
      <c r="E117" s="3">
        <v>222</v>
      </c>
      <c r="F117" s="1">
        <v>223</v>
      </c>
      <c r="G117" s="3">
        <v>205</v>
      </c>
      <c r="H117" s="1">
        <v>207</v>
      </c>
      <c r="I117" s="1">
        <v>210</v>
      </c>
      <c r="J117" s="2">
        <v>223</v>
      </c>
      <c r="K117" s="2">
        <v>234</v>
      </c>
      <c r="L117" s="3">
        <v>221</v>
      </c>
      <c r="M117" s="2">
        <v>234</v>
      </c>
    </row>
    <row r="118" spans="1:13" ht="25.2" customHeight="1" x14ac:dyDescent="0.4">
      <c r="A118" s="1" t="s">
        <v>102</v>
      </c>
      <c r="B118" s="3">
        <v>237</v>
      </c>
      <c r="C118" s="3">
        <v>224</v>
      </c>
      <c r="D118" s="2">
        <v>238</v>
      </c>
      <c r="E118" s="1">
        <v>241</v>
      </c>
      <c r="F118" s="1">
        <v>243</v>
      </c>
      <c r="G118" s="3">
        <f>243-18</f>
        <v>225</v>
      </c>
      <c r="H118" s="2">
        <v>243</v>
      </c>
      <c r="I118" s="3">
        <f>243-16</f>
        <v>227</v>
      </c>
      <c r="J118" s="3">
        <v>216</v>
      </c>
      <c r="K118" s="3">
        <v>202</v>
      </c>
      <c r="L118" s="1">
        <v>202</v>
      </c>
      <c r="M118" s="3">
        <f>202-14</f>
        <v>188</v>
      </c>
    </row>
    <row r="119" spans="1:13" ht="25.2" customHeight="1" x14ac:dyDescent="0.4">
      <c r="A119" s="1" t="s">
        <v>94</v>
      </c>
      <c r="B119" s="1">
        <v>252</v>
      </c>
      <c r="C119" s="3">
        <f>252-13</f>
        <v>239</v>
      </c>
      <c r="D119" s="2">
        <v>253</v>
      </c>
      <c r="E119" s="3">
        <v>239</v>
      </c>
      <c r="F119" s="1">
        <v>241</v>
      </c>
      <c r="G119" s="1">
        <v>244</v>
      </c>
      <c r="H119" s="3">
        <v>233</v>
      </c>
      <c r="I119" s="3">
        <v>216</v>
      </c>
      <c r="J119" s="3">
        <v>203</v>
      </c>
      <c r="K119" s="3">
        <v>190</v>
      </c>
      <c r="L119" s="2">
        <v>204</v>
      </c>
      <c r="M119" s="3">
        <f>204-12</f>
        <v>192</v>
      </c>
    </row>
    <row r="120" spans="1:13" ht="25.2" customHeight="1" x14ac:dyDescent="0.4">
      <c r="A120" s="1" t="s">
        <v>95</v>
      </c>
      <c r="B120" s="1">
        <v>252</v>
      </c>
      <c r="C120" s="1">
        <v>254</v>
      </c>
      <c r="D120" s="3">
        <f>254-16</f>
        <v>238</v>
      </c>
      <c r="E120" s="3">
        <v>226</v>
      </c>
      <c r="F120" s="1">
        <v>229</v>
      </c>
      <c r="G120" s="2">
        <v>242</v>
      </c>
      <c r="H120" s="2">
        <v>254</v>
      </c>
      <c r="I120" s="1">
        <v>257</v>
      </c>
      <c r="J120" s="3">
        <v>242</v>
      </c>
      <c r="K120" s="3">
        <f>242-13</f>
        <v>229</v>
      </c>
      <c r="L120" s="1">
        <v>232</v>
      </c>
      <c r="M120" s="1">
        <v>236</v>
      </c>
    </row>
    <row r="121" spans="1:13" ht="25.2" customHeight="1" x14ac:dyDescent="0.4">
      <c r="A121" s="1" t="s">
        <v>96</v>
      </c>
      <c r="B121" s="1">
        <v>252</v>
      </c>
      <c r="C121" s="2">
        <v>265</v>
      </c>
      <c r="D121" s="1">
        <v>268</v>
      </c>
      <c r="E121" s="2">
        <v>280</v>
      </c>
      <c r="F121" s="1">
        <v>282</v>
      </c>
      <c r="G121" s="2">
        <v>300</v>
      </c>
      <c r="H121" s="1">
        <v>303</v>
      </c>
      <c r="I121" s="2">
        <v>316</v>
      </c>
      <c r="J121" s="3">
        <v>305</v>
      </c>
      <c r="K121" s="2">
        <v>319</v>
      </c>
      <c r="L121" s="3">
        <v>306</v>
      </c>
      <c r="M121" s="1">
        <v>309</v>
      </c>
    </row>
    <row r="122" spans="1:13" ht="25.2" customHeight="1" x14ac:dyDescent="0.4">
      <c r="A122" s="1" t="s">
        <v>103</v>
      </c>
      <c r="B122" s="1">
        <v>252</v>
      </c>
      <c r="C122" s="2">
        <v>265</v>
      </c>
      <c r="D122" s="2">
        <v>278</v>
      </c>
      <c r="E122" s="1">
        <v>279</v>
      </c>
      <c r="F122" s="1">
        <v>282</v>
      </c>
      <c r="G122" s="2">
        <v>298</v>
      </c>
      <c r="H122" s="3">
        <v>281</v>
      </c>
      <c r="I122" s="1">
        <v>283</v>
      </c>
      <c r="J122" s="1">
        <v>286</v>
      </c>
      <c r="K122" s="3">
        <v>272</v>
      </c>
      <c r="L122" s="3">
        <v>262</v>
      </c>
      <c r="M122" s="2">
        <v>273</v>
      </c>
    </row>
    <row r="123" spans="1:13" ht="25.2" customHeight="1" x14ac:dyDescent="0.4">
      <c r="A123" s="1" t="s">
        <v>104</v>
      </c>
      <c r="B123" s="2">
        <v>266</v>
      </c>
      <c r="C123" s="1">
        <v>269</v>
      </c>
      <c r="D123" s="2">
        <v>281</v>
      </c>
      <c r="E123" s="1">
        <v>283</v>
      </c>
      <c r="F123" s="1">
        <v>287</v>
      </c>
      <c r="G123" s="1">
        <v>289</v>
      </c>
      <c r="H123" s="1">
        <v>293</v>
      </c>
      <c r="I123" s="1">
        <v>294</v>
      </c>
      <c r="J123" s="2">
        <v>307</v>
      </c>
      <c r="K123" s="3">
        <f>307-12</f>
        <v>295</v>
      </c>
      <c r="L123" s="2">
        <v>311</v>
      </c>
      <c r="M123" s="1">
        <v>314</v>
      </c>
    </row>
    <row r="124" spans="1:13" ht="25.2" customHeight="1" x14ac:dyDescent="0.4">
      <c r="A124" s="1" t="s">
        <v>105</v>
      </c>
      <c r="B124" s="3">
        <v>234</v>
      </c>
      <c r="C124" s="3">
        <f>234-13</f>
        <v>221</v>
      </c>
      <c r="D124" s="2">
        <v>234</v>
      </c>
      <c r="E124" s="2">
        <v>250</v>
      </c>
      <c r="F124" s="1">
        <v>252</v>
      </c>
      <c r="G124" s="3">
        <f>252-13</f>
        <v>239</v>
      </c>
      <c r="H124" s="1">
        <v>240</v>
      </c>
      <c r="I124" s="1">
        <v>242</v>
      </c>
      <c r="J124" s="2">
        <v>253</v>
      </c>
      <c r="K124" s="2">
        <v>269</v>
      </c>
      <c r="L124" s="2">
        <v>283</v>
      </c>
      <c r="M124" s="2">
        <v>295</v>
      </c>
    </row>
    <row r="125" spans="1:13" ht="25.2" customHeight="1" x14ac:dyDescent="0.4">
      <c r="A125" s="1" t="s">
        <v>106</v>
      </c>
      <c r="B125" s="1">
        <v>252</v>
      </c>
      <c r="C125" s="1">
        <v>254</v>
      </c>
      <c r="D125" s="3">
        <v>240</v>
      </c>
      <c r="E125" s="2">
        <v>257</v>
      </c>
      <c r="F125" s="1">
        <v>259</v>
      </c>
      <c r="G125" s="3">
        <v>245</v>
      </c>
      <c r="H125" s="3">
        <f>245-17</f>
        <v>228</v>
      </c>
      <c r="I125" s="3">
        <v>211</v>
      </c>
      <c r="J125" s="3">
        <v>198</v>
      </c>
      <c r="K125" s="3">
        <v>182</v>
      </c>
      <c r="L125" s="1">
        <v>183</v>
      </c>
      <c r="M125" s="2">
        <v>204</v>
      </c>
    </row>
    <row r="131" spans="1:12" ht="25.2" customHeight="1" x14ac:dyDescent="0.4">
      <c r="I131" s="1">
        <f>34</f>
        <v>34</v>
      </c>
    </row>
    <row r="137" spans="1:12" ht="25.2" customHeight="1" x14ac:dyDescent="0.4">
      <c r="A137" s="1" t="s">
        <v>113</v>
      </c>
      <c r="B137" s="1">
        <v>252</v>
      </c>
      <c r="C137" s="1">
        <v>254</v>
      </c>
      <c r="D137" s="1">
        <v>256</v>
      </c>
      <c r="E137" s="2">
        <v>281</v>
      </c>
      <c r="F137" s="3">
        <f>281-22</f>
        <v>259</v>
      </c>
      <c r="G137" s="1">
        <v>260</v>
      </c>
      <c r="H137" s="3">
        <v>236</v>
      </c>
      <c r="I137" s="3">
        <v>206</v>
      </c>
      <c r="J137" s="3">
        <f>206-14</f>
        <v>192</v>
      </c>
      <c r="K137" s="2">
        <f>17+192</f>
        <v>209</v>
      </c>
      <c r="L137" s="1">
        <v>211</v>
      </c>
    </row>
    <row r="138" spans="1:12" ht="25.2" customHeight="1" x14ac:dyDescent="0.4">
      <c r="A138" s="1" t="s">
        <v>107</v>
      </c>
      <c r="B138" s="1">
        <v>252</v>
      </c>
      <c r="C138" s="3">
        <f>252-34</f>
        <v>218</v>
      </c>
      <c r="D138" s="1">
        <v>220</v>
      </c>
      <c r="E138" s="3">
        <f>220-24</f>
        <v>196</v>
      </c>
      <c r="F138" s="3">
        <v>183</v>
      </c>
      <c r="G138" s="1">
        <v>183</v>
      </c>
      <c r="H138" s="2">
        <v>207</v>
      </c>
      <c r="I138" s="3">
        <f>207-32</f>
        <v>175</v>
      </c>
      <c r="J138" s="2">
        <v>207</v>
      </c>
      <c r="K138" s="3">
        <f>207-16</f>
        <v>191</v>
      </c>
      <c r="L138" s="2">
        <v>202</v>
      </c>
    </row>
    <row r="139" spans="1:12" ht="25.2" customHeight="1" x14ac:dyDescent="0.4">
      <c r="A139" s="1" t="s">
        <v>108</v>
      </c>
      <c r="B139" s="2">
        <v>280</v>
      </c>
      <c r="C139" s="1">
        <v>283</v>
      </c>
      <c r="D139" s="2">
        <f>283+34</f>
        <v>317</v>
      </c>
      <c r="E139" s="1">
        <v>317</v>
      </c>
      <c r="F139" s="1">
        <v>318</v>
      </c>
      <c r="G139" s="2">
        <f>318+36</f>
        <v>354</v>
      </c>
      <c r="H139" s="2">
        <v>375</v>
      </c>
      <c r="I139" s="3">
        <v>345</v>
      </c>
      <c r="J139" s="3">
        <v>323</v>
      </c>
      <c r="K139" s="1">
        <v>325</v>
      </c>
      <c r="L139" s="3">
        <v>307</v>
      </c>
    </row>
    <row r="140" spans="1:12" ht="25.2" customHeight="1" x14ac:dyDescent="0.4">
      <c r="A140" s="1" t="s">
        <v>109</v>
      </c>
      <c r="B140" s="1">
        <v>252</v>
      </c>
      <c r="C140" s="2">
        <f>34+252</f>
        <v>286</v>
      </c>
      <c r="D140" s="1">
        <v>287</v>
      </c>
      <c r="E140" s="3">
        <f>287-25</f>
        <v>262</v>
      </c>
      <c r="F140" s="1">
        <v>265</v>
      </c>
      <c r="G140" s="2">
        <f>265+51</f>
        <v>316</v>
      </c>
      <c r="H140" s="1">
        <v>320</v>
      </c>
      <c r="I140" s="1">
        <v>325</v>
      </c>
      <c r="J140" s="1">
        <v>327</v>
      </c>
      <c r="K140" s="3">
        <f>327-13</f>
        <v>314</v>
      </c>
      <c r="L140" s="2">
        <v>324</v>
      </c>
    </row>
    <row r="141" spans="1:12" ht="25.2" customHeight="1" x14ac:dyDescent="0.4">
      <c r="A141" s="1" t="s">
        <v>110</v>
      </c>
      <c r="B141" s="3">
        <v>225</v>
      </c>
      <c r="C141" s="2">
        <v>250</v>
      </c>
      <c r="D141" s="1">
        <v>250</v>
      </c>
      <c r="E141" s="2">
        <v>278</v>
      </c>
      <c r="F141" s="1">
        <v>280</v>
      </c>
      <c r="G141" s="3">
        <f>280-23</f>
        <v>257</v>
      </c>
      <c r="H141" s="1">
        <v>261</v>
      </c>
      <c r="I141" s="1">
        <v>264</v>
      </c>
      <c r="J141" s="3">
        <f>264-28</f>
        <v>236</v>
      </c>
      <c r="K141" s="2">
        <v>248</v>
      </c>
      <c r="L141" s="3">
        <f>248-15</f>
        <v>233</v>
      </c>
    </row>
    <row r="142" spans="1:12" ht="25.2" customHeight="1" x14ac:dyDescent="0.4">
      <c r="A142" s="1" t="s">
        <v>111</v>
      </c>
      <c r="B142" s="3">
        <v>220</v>
      </c>
      <c r="C142" s="3">
        <f>220-36</f>
        <v>184</v>
      </c>
      <c r="D142" s="1">
        <v>186</v>
      </c>
      <c r="E142" s="2">
        <v>209</v>
      </c>
      <c r="F142" s="3">
        <f>209-24</f>
        <v>185</v>
      </c>
      <c r="G142" s="1">
        <v>185</v>
      </c>
      <c r="H142" s="3">
        <f>185-32</f>
        <v>153</v>
      </c>
      <c r="I142" s="1">
        <v>154</v>
      </c>
      <c r="J142" s="2">
        <f>154+28</f>
        <v>182</v>
      </c>
      <c r="K142" s="1">
        <v>186</v>
      </c>
      <c r="L142" s="3">
        <v>176</v>
      </c>
    </row>
    <row r="143" spans="1:12" ht="25.2" customHeight="1" x14ac:dyDescent="0.4">
      <c r="A143" s="1" t="s">
        <v>112</v>
      </c>
      <c r="B143" s="3">
        <v>220</v>
      </c>
      <c r="C143" s="2">
        <v>250</v>
      </c>
      <c r="D143" s="1">
        <v>252</v>
      </c>
      <c r="E143" s="1">
        <v>254</v>
      </c>
      <c r="F143" s="2">
        <v>277</v>
      </c>
      <c r="G143" s="3">
        <f>277-24</f>
        <v>253</v>
      </c>
      <c r="H143" s="2">
        <v>278</v>
      </c>
      <c r="I143" s="1">
        <v>281</v>
      </c>
      <c r="J143" s="2">
        <f>281+35</f>
        <v>316</v>
      </c>
      <c r="K143" s="1">
        <v>318</v>
      </c>
      <c r="L143" s="2">
        <v>330</v>
      </c>
    </row>
    <row r="144" spans="1:12" ht="25.2" customHeight="1" x14ac:dyDescent="0.4">
      <c r="A144" s="1" t="s">
        <v>115</v>
      </c>
      <c r="B144" s="2">
        <v>280</v>
      </c>
      <c r="C144" s="1">
        <v>283</v>
      </c>
      <c r="D144" s="3">
        <f>283-25</f>
        <v>258</v>
      </c>
      <c r="E144" s="1">
        <v>261</v>
      </c>
      <c r="F144" s="1">
        <v>263</v>
      </c>
      <c r="G144" s="2">
        <f>28+263</f>
        <v>291</v>
      </c>
      <c r="H144" s="1">
        <v>295</v>
      </c>
      <c r="I144" s="2">
        <v>330</v>
      </c>
      <c r="J144" s="2">
        <v>358</v>
      </c>
      <c r="K144" s="3">
        <f>358-16</f>
        <v>342</v>
      </c>
      <c r="L144" s="2">
        <v>362</v>
      </c>
    </row>
    <row r="145" spans="1:12" ht="25.2" customHeight="1" x14ac:dyDescent="0.4">
      <c r="A145" s="1" t="s">
        <v>114</v>
      </c>
      <c r="B145" s="3">
        <v>218</v>
      </c>
      <c r="C145" s="1">
        <v>219</v>
      </c>
      <c r="D145" s="3">
        <f>219-25</f>
        <v>194</v>
      </c>
      <c r="E145" s="1">
        <v>198</v>
      </c>
      <c r="F145" s="1">
        <v>200</v>
      </c>
      <c r="G145" s="1">
        <v>201</v>
      </c>
      <c r="H145" s="1">
        <v>202</v>
      </c>
      <c r="I145" s="2">
        <v>227</v>
      </c>
      <c r="J145" s="3">
        <v>207</v>
      </c>
      <c r="K145" s="1">
        <v>209</v>
      </c>
      <c r="L145" s="1">
        <v>211</v>
      </c>
    </row>
    <row r="146" spans="1:12" ht="25.2" customHeight="1" x14ac:dyDescent="0.4">
      <c r="A146" s="1" t="s">
        <v>116</v>
      </c>
      <c r="B146" s="1">
        <v>252</v>
      </c>
      <c r="C146" s="3">
        <f>252-25</f>
        <v>227</v>
      </c>
      <c r="D146" s="2">
        <v>252</v>
      </c>
      <c r="E146" s="3">
        <f>252-19</f>
        <v>233</v>
      </c>
      <c r="F146" s="1">
        <v>233</v>
      </c>
      <c r="G146" s="3">
        <v>211</v>
      </c>
      <c r="H146" s="3">
        <v>196</v>
      </c>
      <c r="I146" s="2">
        <v>219</v>
      </c>
      <c r="J146" s="3">
        <f>218-27</f>
        <v>191</v>
      </c>
      <c r="K146" s="2">
        <v>202</v>
      </c>
      <c r="L146" s="2">
        <v>215</v>
      </c>
    </row>
    <row r="147" spans="1:12" ht="25.2" customHeight="1" x14ac:dyDescent="0.4">
      <c r="A147" s="1" t="s">
        <v>117</v>
      </c>
      <c r="B147" s="1">
        <v>252</v>
      </c>
      <c r="C147" s="3">
        <f>252-27</f>
        <v>225</v>
      </c>
      <c r="D147" s="1">
        <v>228</v>
      </c>
      <c r="E147" s="1">
        <v>230</v>
      </c>
      <c r="F147" s="3">
        <v>205</v>
      </c>
      <c r="G147" s="2">
        <v>228</v>
      </c>
      <c r="H147" s="2">
        <v>253</v>
      </c>
      <c r="I147" s="2">
        <v>280</v>
      </c>
      <c r="J147" s="2">
        <f>280+36</f>
        <v>316</v>
      </c>
      <c r="K147" s="1">
        <v>320</v>
      </c>
      <c r="L147" s="3">
        <v>310</v>
      </c>
    </row>
    <row r="148" spans="1:12" ht="25.2" customHeight="1" x14ac:dyDescent="0.4">
      <c r="A148" s="1" t="s">
        <v>128</v>
      </c>
      <c r="B148" s="2">
        <v>275</v>
      </c>
      <c r="C148" s="3">
        <f>275-28</f>
        <v>247</v>
      </c>
      <c r="D148" s="1">
        <v>249</v>
      </c>
      <c r="E148" s="2">
        <f>249+29</f>
        <v>278</v>
      </c>
      <c r="F148" s="1">
        <v>281</v>
      </c>
      <c r="G148" s="2">
        <v>309</v>
      </c>
      <c r="H148" s="1">
        <v>313</v>
      </c>
      <c r="I148" s="3">
        <f>313-27</f>
        <v>286</v>
      </c>
      <c r="J148" s="3">
        <f>286-35</f>
        <v>251</v>
      </c>
      <c r="K148" s="1">
        <v>252</v>
      </c>
      <c r="L148" s="1">
        <v>257</v>
      </c>
    </row>
    <row r="149" spans="1:12" ht="25.2" customHeight="1" x14ac:dyDescent="0.4">
      <c r="A149" s="1" t="s">
        <v>118</v>
      </c>
      <c r="B149" s="1">
        <v>252</v>
      </c>
      <c r="C149" s="1">
        <v>254</v>
      </c>
      <c r="D149" s="3">
        <f>254-19</f>
        <v>235</v>
      </c>
      <c r="E149" s="3">
        <v>210</v>
      </c>
      <c r="F149" s="1">
        <v>214</v>
      </c>
      <c r="G149" s="2">
        <v>239</v>
      </c>
      <c r="H149" s="3">
        <v>207</v>
      </c>
      <c r="I149" s="2">
        <v>231</v>
      </c>
      <c r="J149" s="2">
        <v>253</v>
      </c>
      <c r="K149" s="7">
        <v>246</v>
      </c>
      <c r="L149" s="1">
        <v>247</v>
      </c>
    </row>
    <row r="150" spans="1:12" ht="25.2" customHeight="1" x14ac:dyDescent="0.4">
      <c r="A150" s="1" t="s">
        <v>119</v>
      </c>
      <c r="B150" s="1">
        <v>252</v>
      </c>
      <c r="C150" s="1">
        <v>253</v>
      </c>
      <c r="D150" s="1">
        <v>255</v>
      </c>
      <c r="E150" s="2">
        <f>255+24</f>
        <v>279</v>
      </c>
      <c r="F150" s="1">
        <v>281</v>
      </c>
      <c r="G150" s="2">
        <f>23+281</f>
        <v>304</v>
      </c>
      <c r="H150" s="2">
        <v>335</v>
      </c>
      <c r="I150" s="3">
        <v>315</v>
      </c>
      <c r="J150" s="8">
        <f>315-32</f>
        <v>283</v>
      </c>
      <c r="K150" s="2">
        <v>303</v>
      </c>
      <c r="L150" s="1">
        <v>307</v>
      </c>
    </row>
    <row r="151" spans="1:12" ht="25.2" customHeight="1" x14ac:dyDescent="0.4">
      <c r="A151" s="1" t="s">
        <v>120</v>
      </c>
      <c r="B151" s="3">
        <v>220</v>
      </c>
      <c r="C151" s="2">
        <v>249</v>
      </c>
      <c r="D151" s="1">
        <v>251</v>
      </c>
      <c r="E151" s="1">
        <v>253</v>
      </c>
      <c r="F151" s="3">
        <v>231</v>
      </c>
      <c r="G151" s="3">
        <v>202</v>
      </c>
      <c r="H151" s="2">
        <v>225</v>
      </c>
      <c r="I151" s="2">
        <v>256</v>
      </c>
      <c r="J151" s="1">
        <v>257</v>
      </c>
      <c r="K151" s="2">
        <v>279</v>
      </c>
      <c r="L151" s="3">
        <v>268</v>
      </c>
    </row>
    <row r="152" spans="1:12" ht="25.2" customHeight="1" x14ac:dyDescent="0.4">
      <c r="A152" s="1" t="s">
        <v>126</v>
      </c>
      <c r="B152" s="1">
        <v>252</v>
      </c>
      <c r="C152" s="1">
        <v>255</v>
      </c>
      <c r="D152" s="3">
        <f>255-27</f>
        <v>228</v>
      </c>
      <c r="E152" s="3">
        <f>228-31</f>
        <v>197</v>
      </c>
      <c r="F152" s="1">
        <v>199</v>
      </c>
      <c r="G152" s="2">
        <v>230</v>
      </c>
      <c r="H152" s="3">
        <v>200</v>
      </c>
      <c r="I152" s="2">
        <v>238</v>
      </c>
      <c r="J152" s="1">
        <v>243</v>
      </c>
      <c r="K152" s="1">
        <v>247</v>
      </c>
      <c r="L152" s="1">
        <v>248</v>
      </c>
    </row>
    <row r="153" spans="1:12" ht="25.2" customHeight="1" x14ac:dyDescent="0.4">
      <c r="A153" s="1" t="s">
        <v>127</v>
      </c>
      <c r="B153" s="3">
        <v>224</v>
      </c>
      <c r="C153" s="2">
        <f>224+28</f>
        <v>252</v>
      </c>
      <c r="D153" s="1">
        <v>254</v>
      </c>
      <c r="E153" s="1">
        <v>255</v>
      </c>
      <c r="F153" s="1">
        <v>258</v>
      </c>
      <c r="G153" s="1">
        <v>259</v>
      </c>
      <c r="H153" s="3">
        <v>240</v>
      </c>
      <c r="I153" s="3">
        <f>240-29</f>
        <v>211</v>
      </c>
      <c r="J153" s="1">
        <v>211</v>
      </c>
      <c r="K153" s="1">
        <v>213</v>
      </c>
      <c r="L153" s="3">
        <v>197</v>
      </c>
    </row>
    <row r="154" spans="1:12" ht="25.2" customHeight="1" x14ac:dyDescent="0.4">
      <c r="A154" s="1" t="s">
        <v>121</v>
      </c>
      <c r="B154" s="1">
        <v>252</v>
      </c>
      <c r="C154" s="1">
        <v>254</v>
      </c>
      <c r="D154" s="1">
        <v>255</v>
      </c>
      <c r="E154" s="1">
        <v>257</v>
      </c>
      <c r="F154" s="1">
        <v>260</v>
      </c>
      <c r="G154" s="3">
        <f>260-36</f>
        <v>224</v>
      </c>
      <c r="H154" s="3">
        <v>207</v>
      </c>
      <c r="I154" s="3">
        <f>207-36</f>
        <v>171</v>
      </c>
      <c r="J154" s="1">
        <v>172</v>
      </c>
      <c r="K154" s="3">
        <f>172-18</f>
        <v>154</v>
      </c>
      <c r="L154" s="2">
        <v>171</v>
      </c>
    </row>
    <row r="155" spans="1:12" ht="25.2" customHeight="1" x14ac:dyDescent="0.4">
      <c r="A155" s="1" t="s">
        <v>122</v>
      </c>
      <c r="B155" s="2">
        <v>280</v>
      </c>
      <c r="C155" s="3">
        <v>250</v>
      </c>
      <c r="D155" s="2">
        <v>272</v>
      </c>
      <c r="E155" s="1">
        <v>274</v>
      </c>
      <c r="F155" s="1">
        <v>277</v>
      </c>
      <c r="G155" s="3">
        <f>277-23</f>
        <v>254</v>
      </c>
      <c r="H155" s="3">
        <v>227</v>
      </c>
      <c r="I155" s="2">
        <f>227+38</f>
        <v>265</v>
      </c>
      <c r="J155" s="2">
        <v>296</v>
      </c>
      <c r="K155" s="1">
        <v>296</v>
      </c>
      <c r="L155" s="2">
        <v>310</v>
      </c>
    </row>
    <row r="156" spans="1:12" ht="25.2" customHeight="1" x14ac:dyDescent="0.4">
      <c r="A156" s="1" t="s">
        <v>123</v>
      </c>
      <c r="B156" s="2">
        <v>275</v>
      </c>
      <c r="C156" s="2">
        <v>305</v>
      </c>
      <c r="D156" s="2">
        <v>337</v>
      </c>
      <c r="E156" s="2">
        <v>367</v>
      </c>
      <c r="F156" s="2">
        <v>387</v>
      </c>
      <c r="G156" s="3">
        <v>357</v>
      </c>
      <c r="H156" s="2">
        <f>357+26</f>
        <v>383</v>
      </c>
      <c r="I156" s="3">
        <f>383-27</f>
        <v>356</v>
      </c>
      <c r="J156" s="3">
        <f>356-22</f>
        <v>334</v>
      </c>
      <c r="K156" s="3">
        <f>334-16</f>
        <v>318</v>
      </c>
      <c r="L156" s="1">
        <v>321</v>
      </c>
    </row>
    <row r="157" spans="1:12" ht="25.2" customHeight="1" x14ac:dyDescent="0.4">
      <c r="A157" s="1" t="s">
        <v>125</v>
      </c>
      <c r="B157" s="1">
        <v>252</v>
      </c>
      <c r="C157" s="2">
        <v>280</v>
      </c>
      <c r="D157" s="3">
        <v>255</v>
      </c>
      <c r="E157" s="1">
        <v>255</v>
      </c>
      <c r="F157" s="3">
        <f>255-29</f>
        <v>226</v>
      </c>
      <c r="G157" s="1">
        <v>228</v>
      </c>
      <c r="H157" s="1">
        <v>229</v>
      </c>
      <c r="I157" s="1">
        <v>229</v>
      </c>
      <c r="J157" s="1">
        <v>231</v>
      </c>
      <c r="K157" s="1">
        <v>232</v>
      </c>
      <c r="L157" s="3">
        <v>222</v>
      </c>
    </row>
    <row r="158" spans="1:12" ht="25.2" customHeight="1" x14ac:dyDescent="0.4">
      <c r="A158" s="1" t="s">
        <v>124</v>
      </c>
      <c r="B158" s="2">
        <v>282</v>
      </c>
      <c r="C158" s="1">
        <v>284</v>
      </c>
      <c r="D158" s="3">
        <f>284-26</f>
        <v>258</v>
      </c>
      <c r="E158" s="2">
        <f>258+26</f>
        <v>284</v>
      </c>
      <c r="F158" s="2">
        <v>314</v>
      </c>
      <c r="G158" s="2">
        <f>314+34</f>
        <v>348</v>
      </c>
      <c r="H158" s="2">
        <f>348+34</f>
        <v>382</v>
      </c>
      <c r="I158" s="1">
        <v>387</v>
      </c>
      <c r="J158" s="2">
        <v>414</v>
      </c>
      <c r="K158" s="2">
        <v>431</v>
      </c>
      <c r="L158" s="1">
        <v>433</v>
      </c>
    </row>
    <row r="163" spans="1:7" ht="25.2" customHeight="1" x14ac:dyDescent="0.4">
      <c r="A163" s="1" t="s">
        <v>129</v>
      </c>
      <c r="B163" s="1">
        <v>252</v>
      </c>
      <c r="C163" s="3">
        <f>252-26</f>
        <v>226</v>
      </c>
      <c r="G163" s="3"/>
    </row>
    <row r="164" spans="1:7" ht="25.2" customHeight="1" x14ac:dyDescent="0.4">
      <c r="A164" s="1" t="s">
        <v>130</v>
      </c>
      <c r="B164" s="1">
        <v>252</v>
      </c>
      <c r="C164" s="3">
        <v>220</v>
      </c>
    </row>
    <row r="165" spans="1:7" ht="25.2" customHeight="1" x14ac:dyDescent="0.4">
      <c r="A165" s="1" t="s">
        <v>131</v>
      </c>
      <c r="B165" s="2">
        <v>275</v>
      </c>
      <c r="C165" s="1">
        <v>276</v>
      </c>
    </row>
    <row r="166" spans="1:7" ht="25.2" customHeight="1" x14ac:dyDescent="0.4">
      <c r="A166" s="1" t="s">
        <v>132</v>
      </c>
      <c r="B166" s="1">
        <v>252</v>
      </c>
      <c r="C166" s="1">
        <v>254</v>
      </c>
    </row>
    <row r="167" spans="1:7" ht="25.2" customHeight="1" x14ac:dyDescent="0.4">
      <c r="A167" s="1" t="s">
        <v>133</v>
      </c>
      <c r="B167" s="1">
        <v>252</v>
      </c>
      <c r="C167" s="2">
        <v>286</v>
      </c>
    </row>
    <row r="168" spans="1:7" ht="25.2" customHeight="1" x14ac:dyDescent="0.4">
      <c r="A168" s="1" t="s">
        <v>139</v>
      </c>
      <c r="B168" s="1">
        <v>252</v>
      </c>
      <c r="C168" s="1">
        <v>253</v>
      </c>
    </row>
    <row r="169" spans="1:7" ht="25.2" customHeight="1" x14ac:dyDescent="0.4">
      <c r="A169" s="1" t="s">
        <v>134</v>
      </c>
      <c r="B169" s="2">
        <v>275</v>
      </c>
      <c r="C169" s="1">
        <v>276</v>
      </c>
    </row>
    <row r="170" spans="1:7" ht="25.2" customHeight="1" x14ac:dyDescent="0.4">
      <c r="A170" s="1" t="s">
        <v>135</v>
      </c>
      <c r="B170" s="2">
        <v>275</v>
      </c>
      <c r="C170" s="2">
        <v>305</v>
      </c>
    </row>
    <row r="171" spans="1:7" ht="25.2" customHeight="1" x14ac:dyDescent="0.4">
      <c r="A171" s="1" t="s">
        <v>136</v>
      </c>
      <c r="B171" s="1">
        <v>252</v>
      </c>
      <c r="C171" s="1">
        <v>255</v>
      </c>
    </row>
    <row r="172" spans="1:7" ht="25.2" customHeight="1" x14ac:dyDescent="0.4">
      <c r="A172" s="1" t="s">
        <v>137</v>
      </c>
      <c r="B172" s="1">
        <v>252</v>
      </c>
      <c r="C172" s="1">
        <v>255</v>
      </c>
    </row>
    <row r="173" spans="1:7" ht="25.2" customHeight="1" x14ac:dyDescent="0.4">
      <c r="A173" s="1" t="s">
        <v>138</v>
      </c>
      <c r="B173" s="3">
        <v>225</v>
      </c>
      <c r="C173" s="1">
        <v>227</v>
      </c>
    </row>
    <row r="174" spans="1:7" ht="25.2" customHeight="1" x14ac:dyDescent="0.4">
      <c r="A174" s="1" t="s">
        <v>140</v>
      </c>
      <c r="B174" s="3">
        <v>225</v>
      </c>
      <c r="C174" s="1">
        <v>227</v>
      </c>
    </row>
    <row r="175" spans="1:7" ht="25.2" customHeight="1" x14ac:dyDescent="0.4">
      <c r="A175" s="1" t="s">
        <v>141</v>
      </c>
      <c r="B175" s="3">
        <v>225</v>
      </c>
      <c r="C175" s="2">
        <v>255</v>
      </c>
    </row>
    <row r="176" spans="1:7" ht="25.2" customHeight="1" x14ac:dyDescent="0.4">
      <c r="A176" s="1" t="s">
        <v>142</v>
      </c>
      <c r="B176" s="2">
        <v>275</v>
      </c>
      <c r="C176" s="1">
        <v>277</v>
      </c>
    </row>
    <row r="177" spans="1:3" ht="25.2" customHeight="1" x14ac:dyDescent="0.4">
      <c r="A177" s="1" t="s">
        <v>143</v>
      </c>
      <c r="B177" s="3">
        <v>225</v>
      </c>
      <c r="C177" s="1">
        <v>228</v>
      </c>
    </row>
    <row r="178" spans="1:3" ht="25.2" customHeight="1" x14ac:dyDescent="0.4">
      <c r="A178" s="1" t="s">
        <v>144</v>
      </c>
      <c r="B178" s="2">
        <v>280</v>
      </c>
      <c r="C178" s="1">
        <v>282</v>
      </c>
    </row>
    <row r="179" spans="1:3" ht="25.2" customHeight="1" x14ac:dyDescent="0.4">
      <c r="A179" s="1" t="s">
        <v>145</v>
      </c>
      <c r="B179" s="1">
        <v>252</v>
      </c>
      <c r="C179" s="1">
        <v>253</v>
      </c>
    </row>
    <row r="180" spans="1:3" ht="25.2" customHeight="1" x14ac:dyDescent="0.4">
      <c r="A180" s="1" t="s">
        <v>146</v>
      </c>
      <c r="B180" s="3">
        <v>225</v>
      </c>
      <c r="C180" s="1">
        <v>227</v>
      </c>
    </row>
    <row r="181" spans="1:3" ht="25.2" customHeight="1" x14ac:dyDescent="0.4">
      <c r="A181" s="1" t="s">
        <v>149</v>
      </c>
      <c r="B181" s="1">
        <v>252</v>
      </c>
      <c r="C181" s="1">
        <v>254</v>
      </c>
    </row>
    <row r="182" spans="1:3" ht="25.2" customHeight="1" x14ac:dyDescent="0.4">
      <c r="A182" s="1" t="s">
        <v>147</v>
      </c>
      <c r="B182" s="3">
        <v>220</v>
      </c>
      <c r="C182" s="1">
        <v>223</v>
      </c>
    </row>
    <row r="183" spans="1:3" ht="25.2" customHeight="1" x14ac:dyDescent="0.4">
      <c r="A183" s="1" t="s">
        <v>148</v>
      </c>
      <c r="B183" s="1">
        <v>252</v>
      </c>
      <c r="C183" s="1">
        <v>253</v>
      </c>
    </row>
    <row r="184" spans="1:3" ht="25.2" customHeight="1" x14ac:dyDescent="0.4">
      <c r="A184" s="1" t="s">
        <v>150</v>
      </c>
      <c r="B184" s="2">
        <v>275</v>
      </c>
      <c r="C184" s="3">
        <v>245</v>
      </c>
    </row>
    <row r="191" spans="1:3" ht="25.2" customHeight="1" x14ac:dyDescent="0.4">
      <c r="A191" s="1" t="s">
        <v>151</v>
      </c>
    </row>
    <row r="192" spans="1:3" ht="25.2" customHeight="1" x14ac:dyDescent="0.4">
      <c r="A192" s="1" t="s">
        <v>152</v>
      </c>
    </row>
    <row r="193" spans="1:1" ht="25.2" customHeight="1" x14ac:dyDescent="0.4">
      <c r="A193" s="1" t="s">
        <v>153</v>
      </c>
    </row>
    <row r="194" spans="1:1" ht="25.2" customHeight="1" x14ac:dyDescent="0.4">
      <c r="A194" s="1" t="s">
        <v>157</v>
      </c>
    </row>
    <row r="195" spans="1:1" ht="25.2" customHeight="1" x14ac:dyDescent="0.4">
      <c r="A195" s="1" t="s">
        <v>154</v>
      </c>
    </row>
    <row r="196" spans="1:1" ht="25.2" customHeight="1" x14ac:dyDescent="0.4">
      <c r="A196" s="1" t="s">
        <v>155</v>
      </c>
    </row>
    <row r="197" spans="1:1" ht="25.2" customHeight="1" x14ac:dyDescent="0.4">
      <c r="A197" s="1" t="s">
        <v>156</v>
      </c>
    </row>
    <row r="198" spans="1:1" ht="25.2" customHeight="1" x14ac:dyDescent="0.4">
      <c r="A198" s="1" t="s">
        <v>158</v>
      </c>
    </row>
    <row r="199" spans="1:1" ht="25.2" customHeight="1" x14ac:dyDescent="0.4">
      <c r="A199" s="1" t="s">
        <v>159</v>
      </c>
    </row>
    <row r="200" spans="1:1" ht="25.2" customHeight="1" x14ac:dyDescent="0.4">
      <c r="A200" s="1" t="s">
        <v>166</v>
      </c>
    </row>
    <row r="201" spans="1:1" ht="25.2" customHeight="1" x14ac:dyDescent="0.4">
      <c r="A201" s="1" t="s">
        <v>168</v>
      </c>
    </row>
    <row r="202" spans="1:1" ht="25.2" customHeight="1" x14ac:dyDescent="0.4">
      <c r="A202" s="1" t="s">
        <v>160</v>
      </c>
    </row>
    <row r="203" spans="1:1" ht="25.2" customHeight="1" x14ac:dyDescent="0.4">
      <c r="A203" s="1" t="s">
        <v>161</v>
      </c>
    </row>
    <row r="204" spans="1:1" ht="25.2" customHeight="1" x14ac:dyDescent="0.4">
      <c r="A204" s="1" t="s">
        <v>162</v>
      </c>
    </row>
    <row r="205" spans="1:1" ht="25.2" customHeight="1" x14ac:dyDescent="0.4">
      <c r="A205" s="1" t="s">
        <v>163</v>
      </c>
    </row>
    <row r="206" spans="1:1" ht="25.2" customHeight="1" x14ac:dyDescent="0.4">
      <c r="A206" s="1" t="s">
        <v>164</v>
      </c>
    </row>
    <row r="207" spans="1:1" ht="25.2" customHeight="1" x14ac:dyDescent="0.4">
      <c r="A207" s="1" t="s">
        <v>167</v>
      </c>
    </row>
    <row r="208" spans="1:1" ht="25.2" customHeight="1" x14ac:dyDescent="0.4">
      <c r="A208" s="1" t="s">
        <v>165</v>
      </c>
    </row>
    <row r="215" spans="1:27" ht="25.2" customHeight="1" x14ac:dyDescent="0.4">
      <c r="A215" s="1" t="s">
        <v>129</v>
      </c>
      <c r="B215" s="1">
        <v>0</v>
      </c>
      <c r="C215" s="1">
        <v>0</v>
      </c>
      <c r="D215" s="1">
        <v>1</v>
      </c>
      <c r="E215" s="1">
        <v>1</v>
      </c>
      <c r="F215" s="1">
        <v>0</v>
      </c>
      <c r="G215" s="1">
        <v>0</v>
      </c>
      <c r="H215" s="1">
        <v>1</v>
      </c>
      <c r="I215" s="1">
        <v>1</v>
      </c>
      <c r="J215" s="1">
        <v>0</v>
      </c>
      <c r="K215" s="1">
        <v>0</v>
      </c>
      <c r="L215" s="1">
        <v>0</v>
      </c>
      <c r="P215" s="1" t="s">
        <v>129</v>
      </c>
      <c r="Q215" s="1">
        <v>0</v>
      </c>
      <c r="R215" s="1">
        <v>2</v>
      </c>
      <c r="S215" s="1">
        <v>1</v>
      </c>
      <c r="T215" s="1">
        <v>0</v>
      </c>
      <c r="U215" s="1">
        <v>2</v>
      </c>
      <c r="V215" s="1">
        <v>1</v>
      </c>
      <c r="W215" s="1">
        <v>1</v>
      </c>
      <c r="X215" s="1">
        <v>0</v>
      </c>
      <c r="Y215" s="1">
        <v>2</v>
      </c>
      <c r="Z215" s="1">
        <v>0</v>
      </c>
      <c r="AA215" s="1">
        <v>1</v>
      </c>
    </row>
    <row r="216" spans="1:27" ht="25.2" customHeight="1" x14ac:dyDescent="0.4">
      <c r="A216" s="1" t="s">
        <v>130</v>
      </c>
      <c r="B216" s="1">
        <v>1</v>
      </c>
      <c r="C216" s="1">
        <v>0</v>
      </c>
      <c r="D216" s="1">
        <v>3</v>
      </c>
      <c r="E216" s="1">
        <v>3</v>
      </c>
      <c r="F216" s="1">
        <v>0</v>
      </c>
      <c r="G216" s="1">
        <v>0</v>
      </c>
      <c r="H216" s="1">
        <v>0</v>
      </c>
      <c r="I216" s="1">
        <v>0</v>
      </c>
      <c r="J216" s="1">
        <v>2</v>
      </c>
      <c r="K216" s="1">
        <v>0</v>
      </c>
      <c r="L216" s="1">
        <v>3</v>
      </c>
      <c r="P216" s="1" t="s">
        <v>130</v>
      </c>
      <c r="Q216" s="1">
        <v>1</v>
      </c>
      <c r="R216" s="1">
        <v>2</v>
      </c>
      <c r="S216" s="1">
        <v>0</v>
      </c>
      <c r="T216" s="1">
        <v>3</v>
      </c>
      <c r="U216" s="1">
        <v>1</v>
      </c>
      <c r="V216" s="1">
        <v>4</v>
      </c>
      <c r="W216" s="1">
        <v>0</v>
      </c>
      <c r="X216" s="1">
        <v>2</v>
      </c>
      <c r="Y216" s="1">
        <v>2</v>
      </c>
      <c r="Z216" s="1">
        <v>0</v>
      </c>
      <c r="AA216" s="1">
        <v>0</v>
      </c>
    </row>
    <row r="217" spans="1:27" ht="25.2" customHeight="1" x14ac:dyDescent="0.4">
      <c r="A217" s="1" t="s">
        <v>131</v>
      </c>
      <c r="B217" s="1">
        <v>1</v>
      </c>
      <c r="C217" s="1">
        <v>0</v>
      </c>
      <c r="D217" s="1">
        <v>2</v>
      </c>
      <c r="E217" s="1">
        <v>0</v>
      </c>
      <c r="F217" s="1">
        <v>0</v>
      </c>
      <c r="G217" s="1">
        <v>0</v>
      </c>
      <c r="H217" s="1">
        <v>1</v>
      </c>
      <c r="I217" s="1">
        <v>2</v>
      </c>
      <c r="J217" s="1">
        <v>2</v>
      </c>
      <c r="K217" s="1">
        <v>2</v>
      </c>
      <c r="L217" s="1">
        <v>0</v>
      </c>
      <c r="P217" s="1" t="s">
        <v>131</v>
      </c>
      <c r="Q217" s="1">
        <v>0</v>
      </c>
      <c r="R217" s="1">
        <v>0</v>
      </c>
      <c r="S217" s="1">
        <v>1</v>
      </c>
      <c r="T217" s="1">
        <v>1</v>
      </c>
      <c r="U217" s="1">
        <v>1</v>
      </c>
      <c r="V217" s="1">
        <v>1</v>
      </c>
      <c r="W217" s="1">
        <v>2</v>
      </c>
      <c r="X217" s="1">
        <v>3</v>
      </c>
      <c r="Y217" s="1">
        <v>0</v>
      </c>
      <c r="Z217" s="1">
        <v>1</v>
      </c>
      <c r="AA217" s="1">
        <v>0</v>
      </c>
    </row>
    <row r="218" spans="1:27" ht="25.2" customHeight="1" x14ac:dyDescent="0.4">
      <c r="A218" s="1" t="s">
        <v>132</v>
      </c>
      <c r="B218" s="1">
        <v>2</v>
      </c>
      <c r="C218" s="1">
        <v>1</v>
      </c>
      <c r="D218" s="1">
        <v>1</v>
      </c>
      <c r="E218" s="1">
        <v>0</v>
      </c>
      <c r="F218" s="1">
        <v>0</v>
      </c>
      <c r="G218" s="1">
        <v>0</v>
      </c>
      <c r="H218" s="1">
        <v>0</v>
      </c>
      <c r="I218" s="1">
        <v>1</v>
      </c>
      <c r="J218" s="1">
        <v>4</v>
      </c>
      <c r="K218" s="1">
        <v>1</v>
      </c>
      <c r="L218" s="1">
        <v>0</v>
      </c>
      <c r="P218" s="1" t="s">
        <v>132</v>
      </c>
      <c r="Q218" s="1">
        <v>2</v>
      </c>
      <c r="R218" s="1">
        <v>1</v>
      </c>
      <c r="S218" s="1">
        <v>1</v>
      </c>
      <c r="T218" s="1">
        <v>1</v>
      </c>
      <c r="U218" s="1">
        <v>1</v>
      </c>
      <c r="V218" s="1">
        <v>0</v>
      </c>
      <c r="W218" s="1">
        <v>2</v>
      </c>
      <c r="X218" s="1">
        <v>1</v>
      </c>
      <c r="Y218" s="1">
        <v>4</v>
      </c>
      <c r="Z218" s="1">
        <v>2</v>
      </c>
      <c r="AA218" s="1">
        <v>3</v>
      </c>
    </row>
    <row r="219" spans="1:27" ht="25.2" customHeight="1" x14ac:dyDescent="0.4">
      <c r="A219" s="1" t="s">
        <v>133</v>
      </c>
      <c r="B219" s="1">
        <v>3</v>
      </c>
      <c r="C219" s="1">
        <v>3</v>
      </c>
      <c r="D219" s="1">
        <v>1</v>
      </c>
      <c r="E219" s="1">
        <v>3</v>
      </c>
      <c r="F219" s="1">
        <v>0</v>
      </c>
      <c r="G219" s="1">
        <v>1</v>
      </c>
      <c r="H219" s="1">
        <v>2</v>
      </c>
      <c r="I219" s="1">
        <v>1</v>
      </c>
      <c r="J219" s="1">
        <v>0</v>
      </c>
      <c r="K219" s="1">
        <v>0</v>
      </c>
      <c r="L219" s="1">
        <v>0</v>
      </c>
      <c r="P219" s="1" t="s">
        <v>133</v>
      </c>
      <c r="Q219" s="1">
        <v>3</v>
      </c>
      <c r="R219" s="1">
        <v>1</v>
      </c>
      <c r="S219" s="1">
        <v>2</v>
      </c>
      <c r="T219" s="1">
        <v>3</v>
      </c>
      <c r="U219" s="1">
        <v>1</v>
      </c>
      <c r="V219" s="1">
        <v>1</v>
      </c>
      <c r="W219" s="1">
        <v>0</v>
      </c>
      <c r="X219" s="1">
        <v>0</v>
      </c>
      <c r="Y219" s="1">
        <v>0</v>
      </c>
      <c r="Z219" s="1">
        <v>0</v>
      </c>
      <c r="AA219" s="1">
        <v>1</v>
      </c>
    </row>
    <row r="220" spans="1:27" ht="25.2" customHeight="1" x14ac:dyDescent="0.4">
      <c r="A220" s="1" t="s">
        <v>139</v>
      </c>
      <c r="B220" s="1">
        <v>1</v>
      </c>
      <c r="C220" s="1">
        <v>1</v>
      </c>
      <c r="D220" s="1">
        <v>2</v>
      </c>
      <c r="E220" s="1">
        <v>3</v>
      </c>
      <c r="F220" s="1">
        <v>0</v>
      </c>
      <c r="G220" s="1">
        <v>1</v>
      </c>
      <c r="H220" s="1">
        <v>0</v>
      </c>
      <c r="I220" s="1">
        <v>0</v>
      </c>
      <c r="J220" s="1">
        <v>0</v>
      </c>
      <c r="K220" s="1">
        <v>1</v>
      </c>
      <c r="L220" s="1">
        <v>2</v>
      </c>
      <c r="P220" s="1" t="s">
        <v>139</v>
      </c>
      <c r="Q220" s="1">
        <v>1</v>
      </c>
      <c r="R220" s="1">
        <v>1</v>
      </c>
      <c r="S220" s="1">
        <v>3</v>
      </c>
      <c r="T220" s="1">
        <v>0</v>
      </c>
      <c r="U220" s="1">
        <v>1</v>
      </c>
      <c r="V220" s="1">
        <v>0</v>
      </c>
      <c r="W220" s="1">
        <v>2</v>
      </c>
      <c r="X220" s="1">
        <v>3</v>
      </c>
      <c r="Y220" s="1">
        <v>0</v>
      </c>
      <c r="Z220" s="1">
        <v>1</v>
      </c>
      <c r="AA220" s="1">
        <v>2</v>
      </c>
    </row>
    <row r="221" spans="1:27" ht="25.2" customHeight="1" x14ac:dyDescent="0.4">
      <c r="A221" s="1" t="s">
        <v>134</v>
      </c>
      <c r="B221" s="1">
        <v>1</v>
      </c>
      <c r="C221" s="1">
        <v>1</v>
      </c>
      <c r="D221" s="1">
        <v>3</v>
      </c>
      <c r="E221" s="1">
        <v>0</v>
      </c>
      <c r="F221" s="1">
        <v>1</v>
      </c>
      <c r="G221" s="1">
        <v>1</v>
      </c>
      <c r="H221" s="1">
        <v>2</v>
      </c>
      <c r="I221" s="1">
        <v>1</v>
      </c>
      <c r="J221" s="1">
        <v>1</v>
      </c>
      <c r="K221" s="1">
        <v>0</v>
      </c>
      <c r="L221" s="1">
        <v>1</v>
      </c>
      <c r="P221" s="1" t="s">
        <v>134</v>
      </c>
      <c r="Q221" s="1">
        <v>0</v>
      </c>
      <c r="R221" s="1">
        <v>1</v>
      </c>
      <c r="S221" s="1">
        <v>3</v>
      </c>
      <c r="T221" s="1">
        <v>3</v>
      </c>
      <c r="U221" s="1">
        <v>0</v>
      </c>
      <c r="V221" s="1">
        <v>0</v>
      </c>
      <c r="W221" s="1">
        <v>0</v>
      </c>
      <c r="X221" s="1">
        <v>1</v>
      </c>
      <c r="Y221" s="1">
        <v>1</v>
      </c>
      <c r="Z221" s="1">
        <v>1</v>
      </c>
      <c r="AA221" s="1">
        <v>1</v>
      </c>
    </row>
    <row r="222" spans="1:27" ht="25.2" customHeight="1" x14ac:dyDescent="0.4">
      <c r="A222" s="1" t="s">
        <v>135</v>
      </c>
      <c r="B222" s="1">
        <v>1</v>
      </c>
      <c r="C222" s="1">
        <v>2</v>
      </c>
      <c r="D222" s="1">
        <v>1</v>
      </c>
      <c r="E222" s="1">
        <v>4</v>
      </c>
      <c r="F222" s="1">
        <v>0</v>
      </c>
      <c r="G222" s="1">
        <v>1</v>
      </c>
      <c r="H222" s="1">
        <v>1</v>
      </c>
      <c r="I222" s="1">
        <v>3</v>
      </c>
      <c r="J222" s="1">
        <v>2</v>
      </c>
      <c r="K222" s="1">
        <v>2</v>
      </c>
      <c r="L222" s="1">
        <v>3</v>
      </c>
      <c r="P222" s="1" t="s">
        <v>135</v>
      </c>
      <c r="Q222" s="1">
        <v>0</v>
      </c>
      <c r="R222" s="1">
        <v>0</v>
      </c>
      <c r="S222" s="1">
        <v>1</v>
      </c>
      <c r="T222" s="1">
        <v>2</v>
      </c>
      <c r="U222" s="1">
        <v>1</v>
      </c>
      <c r="V222" s="1">
        <v>0</v>
      </c>
      <c r="W222" s="1">
        <v>0</v>
      </c>
      <c r="X222" s="1">
        <v>2</v>
      </c>
      <c r="Y222" s="1">
        <v>2</v>
      </c>
      <c r="Z222" s="1">
        <v>1</v>
      </c>
      <c r="AA222" s="1">
        <v>0</v>
      </c>
    </row>
    <row r="223" spans="1:27" ht="25.2" customHeight="1" x14ac:dyDescent="0.4">
      <c r="A223" s="1" t="s">
        <v>136</v>
      </c>
      <c r="B223" s="1">
        <v>2</v>
      </c>
      <c r="C223" s="1">
        <v>3</v>
      </c>
      <c r="D223" s="1">
        <v>3</v>
      </c>
      <c r="E223" s="1">
        <v>1</v>
      </c>
      <c r="F223" s="1">
        <v>3</v>
      </c>
      <c r="G223" s="1">
        <v>1</v>
      </c>
      <c r="H223" s="1">
        <v>0</v>
      </c>
      <c r="I223" s="1">
        <v>3</v>
      </c>
      <c r="J223" s="1">
        <v>2</v>
      </c>
      <c r="K223" s="1">
        <v>0</v>
      </c>
      <c r="L223" s="1">
        <v>1</v>
      </c>
      <c r="P223" s="1" t="s">
        <v>136</v>
      </c>
      <c r="Q223" s="1">
        <v>2</v>
      </c>
      <c r="R223" s="1">
        <v>3</v>
      </c>
      <c r="S223" s="1">
        <v>3</v>
      </c>
      <c r="T223" s="1">
        <v>0</v>
      </c>
      <c r="U223" s="1">
        <v>0</v>
      </c>
      <c r="V223" s="1">
        <v>0</v>
      </c>
      <c r="W223" s="1">
        <v>0</v>
      </c>
      <c r="X223" s="1">
        <v>1</v>
      </c>
      <c r="Y223" s="1">
        <v>2</v>
      </c>
      <c r="Z223" s="1">
        <v>1</v>
      </c>
      <c r="AA223" s="1">
        <v>2</v>
      </c>
    </row>
    <row r="224" spans="1:27" ht="25.2" customHeight="1" x14ac:dyDescent="0.4">
      <c r="A224" s="1" t="s">
        <v>137</v>
      </c>
      <c r="B224" s="1">
        <v>1</v>
      </c>
      <c r="C224" s="1">
        <v>1</v>
      </c>
      <c r="D224" s="1">
        <v>3</v>
      </c>
      <c r="E224" s="1">
        <v>0</v>
      </c>
      <c r="F224" s="1">
        <v>2</v>
      </c>
      <c r="G224" s="1">
        <v>1</v>
      </c>
      <c r="H224" s="1">
        <v>3</v>
      </c>
      <c r="I224" s="1">
        <v>2</v>
      </c>
      <c r="J224" s="1">
        <v>2</v>
      </c>
      <c r="K224" s="1">
        <v>0</v>
      </c>
      <c r="L224" s="1">
        <v>0</v>
      </c>
      <c r="P224" s="1" t="s">
        <v>137</v>
      </c>
      <c r="Q224" s="1">
        <v>1</v>
      </c>
      <c r="R224" s="1">
        <v>1</v>
      </c>
      <c r="S224" s="1">
        <v>2</v>
      </c>
      <c r="T224" s="1">
        <v>0</v>
      </c>
      <c r="U224" s="1">
        <v>1</v>
      </c>
      <c r="V224" s="1">
        <v>1</v>
      </c>
      <c r="W224" s="1">
        <v>2</v>
      </c>
      <c r="X224" s="1">
        <v>2</v>
      </c>
      <c r="Y224" s="1">
        <v>2</v>
      </c>
      <c r="Z224" s="1">
        <v>3</v>
      </c>
      <c r="AA224" s="1">
        <v>3</v>
      </c>
    </row>
    <row r="225" spans="1:27" ht="25.2" customHeight="1" x14ac:dyDescent="0.4">
      <c r="A225" s="1" t="s">
        <v>138</v>
      </c>
      <c r="B225" s="1">
        <v>0</v>
      </c>
      <c r="C225" s="1">
        <v>1</v>
      </c>
      <c r="D225" s="1">
        <v>0</v>
      </c>
      <c r="E225" s="1">
        <v>0</v>
      </c>
      <c r="F225" s="1">
        <v>1</v>
      </c>
      <c r="G225" s="1">
        <v>0</v>
      </c>
      <c r="H225" s="1">
        <v>0</v>
      </c>
      <c r="I225" s="1">
        <v>1</v>
      </c>
      <c r="J225" s="1">
        <v>3</v>
      </c>
      <c r="K225" s="1">
        <v>1</v>
      </c>
      <c r="L225" s="1">
        <v>1</v>
      </c>
      <c r="P225" s="1" t="s">
        <v>138</v>
      </c>
      <c r="Q225" s="1">
        <v>1</v>
      </c>
      <c r="R225" s="1">
        <v>1</v>
      </c>
      <c r="S225" s="1">
        <v>0</v>
      </c>
      <c r="T225" s="1">
        <v>1</v>
      </c>
      <c r="U225" s="1">
        <v>0</v>
      </c>
      <c r="V225" s="1">
        <v>0</v>
      </c>
      <c r="W225" s="1">
        <v>0</v>
      </c>
      <c r="X225" s="1">
        <v>3</v>
      </c>
      <c r="Y225" s="1">
        <v>0</v>
      </c>
      <c r="Z225" s="1">
        <v>2</v>
      </c>
      <c r="AA225" s="1">
        <v>0</v>
      </c>
    </row>
    <row r="226" spans="1:27" ht="25.2" customHeight="1" x14ac:dyDescent="0.4">
      <c r="A226" s="1" t="s">
        <v>140</v>
      </c>
      <c r="B226" s="1">
        <v>0</v>
      </c>
      <c r="C226" s="1">
        <v>0</v>
      </c>
      <c r="D226" s="1">
        <v>1</v>
      </c>
      <c r="E226" s="1">
        <v>1</v>
      </c>
      <c r="F226" s="1">
        <v>1</v>
      </c>
      <c r="G226" s="1">
        <v>0</v>
      </c>
      <c r="H226" s="1">
        <v>2</v>
      </c>
      <c r="I226" s="1">
        <v>2</v>
      </c>
      <c r="J226" s="1">
        <v>1</v>
      </c>
      <c r="K226" s="1">
        <v>3</v>
      </c>
      <c r="L226" s="1">
        <v>1</v>
      </c>
      <c r="P226" s="1" t="s">
        <v>140</v>
      </c>
      <c r="Q226" s="1">
        <v>1</v>
      </c>
      <c r="R226" s="1">
        <v>0</v>
      </c>
      <c r="S226" s="1">
        <v>1</v>
      </c>
      <c r="T226" s="1">
        <v>1</v>
      </c>
      <c r="U226" s="1">
        <v>0</v>
      </c>
      <c r="V226" s="1">
        <v>1</v>
      </c>
      <c r="W226" s="1">
        <v>1</v>
      </c>
      <c r="X226" s="1">
        <v>2</v>
      </c>
      <c r="Y226" s="1">
        <v>1</v>
      </c>
      <c r="Z226" s="1">
        <v>3</v>
      </c>
      <c r="AA226" s="1">
        <v>2</v>
      </c>
    </row>
    <row r="227" spans="1:27" ht="25.2" customHeight="1" x14ac:dyDescent="0.4">
      <c r="A227" s="1" t="s">
        <v>141</v>
      </c>
      <c r="B227" s="1">
        <v>0</v>
      </c>
      <c r="C227" s="1">
        <v>2</v>
      </c>
      <c r="D227" s="1">
        <v>0</v>
      </c>
      <c r="E227" s="1">
        <v>0</v>
      </c>
      <c r="F227" s="1">
        <v>1</v>
      </c>
      <c r="G227" s="1">
        <v>0</v>
      </c>
      <c r="H227" s="1">
        <v>2</v>
      </c>
      <c r="I227" s="1">
        <v>2</v>
      </c>
      <c r="J227" s="1">
        <v>2</v>
      </c>
      <c r="K227" s="1">
        <v>0</v>
      </c>
      <c r="L227" s="1">
        <v>2</v>
      </c>
      <c r="P227" s="1" t="s">
        <v>141</v>
      </c>
      <c r="Q227" s="1">
        <v>1</v>
      </c>
      <c r="R227" s="1">
        <v>0</v>
      </c>
      <c r="S227" s="1">
        <v>0</v>
      </c>
      <c r="T227" s="1">
        <v>0</v>
      </c>
      <c r="U227" s="1">
        <v>2</v>
      </c>
      <c r="V227" s="1">
        <v>1</v>
      </c>
      <c r="W227" s="1">
        <v>0</v>
      </c>
      <c r="X227" s="1">
        <v>2</v>
      </c>
      <c r="Y227" s="1">
        <v>0</v>
      </c>
      <c r="Z227" s="1">
        <v>0</v>
      </c>
      <c r="AA227" s="1">
        <v>0</v>
      </c>
    </row>
    <row r="228" spans="1:27" ht="25.2" customHeight="1" x14ac:dyDescent="0.4">
      <c r="A228" s="1" t="s">
        <v>142</v>
      </c>
      <c r="B228" s="1">
        <v>1</v>
      </c>
      <c r="C228" s="1">
        <v>1</v>
      </c>
      <c r="D228" s="1">
        <v>1</v>
      </c>
      <c r="E228" s="1">
        <v>1</v>
      </c>
      <c r="F228" s="1">
        <v>1</v>
      </c>
      <c r="G228" s="1">
        <v>1</v>
      </c>
      <c r="H228" s="1">
        <v>1</v>
      </c>
      <c r="I228" s="1">
        <v>0</v>
      </c>
      <c r="J228" s="1">
        <v>0</v>
      </c>
      <c r="K228" s="1">
        <v>2</v>
      </c>
      <c r="L228" s="1">
        <v>2</v>
      </c>
      <c r="P228" s="1" t="s">
        <v>142</v>
      </c>
      <c r="Q228" s="1">
        <v>0</v>
      </c>
      <c r="R228" s="1">
        <v>1</v>
      </c>
      <c r="S228" s="1">
        <v>1</v>
      </c>
      <c r="T228" s="1">
        <v>1</v>
      </c>
      <c r="U228" s="1">
        <v>0</v>
      </c>
      <c r="V228" s="1">
        <v>0</v>
      </c>
      <c r="W228" s="1">
        <v>1</v>
      </c>
      <c r="X228" s="1">
        <v>1</v>
      </c>
      <c r="Y228" s="1">
        <v>0</v>
      </c>
      <c r="Z228" s="1">
        <v>0</v>
      </c>
      <c r="AA228" s="1">
        <v>1</v>
      </c>
    </row>
    <row r="229" spans="1:27" ht="25.2" customHeight="1" x14ac:dyDescent="0.4">
      <c r="A229" s="1" t="s">
        <v>143</v>
      </c>
      <c r="B229" s="1">
        <v>1</v>
      </c>
      <c r="C229" s="1">
        <v>0</v>
      </c>
      <c r="D229" s="1">
        <v>0</v>
      </c>
      <c r="E229" s="1">
        <v>1</v>
      </c>
      <c r="F229" s="1">
        <v>1</v>
      </c>
      <c r="G229" s="1">
        <v>2</v>
      </c>
      <c r="H229" s="1">
        <v>1</v>
      </c>
      <c r="I229" s="1">
        <v>3</v>
      </c>
      <c r="J229" s="1">
        <v>0</v>
      </c>
      <c r="K229" s="1">
        <v>3</v>
      </c>
      <c r="L229" s="1">
        <v>1</v>
      </c>
      <c r="P229" s="1" t="s">
        <v>143</v>
      </c>
      <c r="Q229" s="1">
        <v>2</v>
      </c>
      <c r="R229" s="1">
        <v>0</v>
      </c>
      <c r="S229" s="1">
        <v>3</v>
      </c>
      <c r="T229" s="1">
        <v>0</v>
      </c>
      <c r="U229" s="1">
        <v>2</v>
      </c>
      <c r="V229" s="1">
        <v>0</v>
      </c>
      <c r="W229" s="1">
        <v>1</v>
      </c>
      <c r="X229" s="1">
        <v>0</v>
      </c>
      <c r="Y229" s="1">
        <v>2</v>
      </c>
      <c r="Z229" s="1">
        <v>3</v>
      </c>
      <c r="AA229" s="1">
        <v>0</v>
      </c>
    </row>
    <row r="230" spans="1:27" ht="25.2" customHeight="1" x14ac:dyDescent="0.4">
      <c r="A230" s="1" t="s">
        <v>144</v>
      </c>
      <c r="B230" s="1">
        <v>3</v>
      </c>
      <c r="C230" s="1">
        <v>3</v>
      </c>
      <c r="D230" s="1">
        <v>1</v>
      </c>
      <c r="E230" s="1">
        <v>2</v>
      </c>
      <c r="F230" s="1">
        <v>2</v>
      </c>
      <c r="G230" s="1">
        <v>0</v>
      </c>
      <c r="H230" s="1">
        <v>1</v>
      </c>
      <c r="I230" s="1">
        <v>1</v>
      </c>
      <c r="J230" s="1">
        <v>1</v>
      </c>
      <c r="K230" s="1">
        <v>1</v>
      </c>
      <c r="L230" s="1">
        <v>0</v>
      </c>
      <c r="P230" s="1" t="s">
        <v>144</v>
      </c>
      <c r="Q230" s="1">
        <v>1</v>
      </c>
      <c r="R230" s="1">
        <v>3</v>
      </c>
      <c r="S230" s="1">
        <v>0</v>
      </c>
      <c r="T230" s="1">
        <v>2</v>
      </c>
      <c r="U230" s="1">
        <v>0</v>
      </c>
      <c r="V230" s="1">
        <v>0</v>
      </c>
      <c r="W230" s="1">
        <v>2</v>
      </c>
      <c r="X230" s="1">
        <v>1</v>
      </c>
      <c r="Y230" s="1">
        <v>2</v>
      </c>
      <c r="Z230" s="1">
        <v>3</v>
      </c>
      <c r="AA230" s="1">
        <v>0</v>
      </c>
    </row>
    <row r="231" spans="1:27" ht="25.2" customHeight="1" x14ac:dyDescent="0.4">
      <c r="A231" s="1" t="s">
        <v>145</v>
      </c>
      <c r="B231" s="1">
        <v>3</v>
      </c>
      <c r="C231" s="1">
        <v>1</v>
      </c>
      <c r="D231" s="1">
        <v>1</v>
      </c>
      <c r="E231" s="1">
        <v>0</v>
      </c>
      <c r="F231" s="1">
        <v>2</v>
      </c>
      <c r="G231" s="1">
        <v>0</v>
      </c>
      <c r="H231" s="1">
        <v>1</v>
      </c>
      <c r="I231" s="1">
        <v>1</v>
      </c>
      <c r="J231" s="1">
        <v>2</v>
      </c>
      <c r="K231" s="1">
        <v>1</v>
      </c>
      <c r="L231" s="1">
        <v>2</v>
      </c>
      <c r="P231" s="1" t="s">
        <v>145</v>
      </c>
      <c r="Q231" s="1">
        <v>3</v>
      </c>
      <c r="R231" s="1">
        <v>1</v>
      </c>
      <c r="S231" s="1">
        <v>1</v>
      </c>
      <c r="T231" s="1">
        <v>1</v>
      </c>
      <c r="U231" s="1">
        <v>0</v>
      </c>
      <c r="V231" s="1">
        <v>1</v>
      </c>
      <c r="W231" s="1">
        <v>1</v>
      </c>
      <c r="X231" s="1">
        <v>1</v>
      </c>
      <c r="Y231" s="1">
        <v>1</v>
      </c>
      <c r="Z231" s="1">
        <v>0</v>
      </c>
      <c r="AA231" s="1">
        <v>1</v>
      </c>
    </row>
    <row r="232" spans="1:27" ht="25.2" customHeight="1" x14ac:dyDescent="0.4">
      <c r="A232" s="1" t="s">
        <v>146</v>
      </c>
      <c r="B232" s="1">
        <v>0</v>
      </c>
      <c r="C232" s="1">
        <v>1</v>
      </c>
      <c r="D232" s="1">
        <v>1</v>
      </c>
      <c r="E232" s="1">
        <v>1</v>
      </c>
      <c r="F232" s="1">
        <v>1</v>
      </c>
      <c r="G232" s="1">
        <v>0</v>
      </c>
      <c r="H232" s="1">
        <v>2</v>
      </c>
      <c r="I232" s="1">
        <v>0</v>
      </c>
      <c r="J232" s="1">
        <v>0</v>
      </c>
      <c r="K232" s="1">
        <v>1</v>
      </c>
      <c r="L232" s="1">
        <v>0</v>
      </c>
      <c r="P232" s="1" t="s">
        <v>146</v>
      </c>
      <c r="Q232" s="1">
        <v>1</v>
      </c>
      <c r="R232" s="1">
        <v>1</v>
      </c>
      <c r="S232" s="1">
        <v>3</v>
      </c>
      <c r="T232" s="1">
        <v>0</v>
      </c>
      <c r="U232" s="1">
        <v>0</v>
      </c>
      <c r="V232" s="1">
        <v>0</v>
      </c>
      <c r="W232" s="1">
        <v>3</v>
      </c>
      <c r="X232" s="1">
        <v>0</v>
      </c>
      <c r="Y232" s="1">
        <v>0</v>
      </c>
      <c r="Z232" s="1">
        <v>1</v>
      </c>
      <c r="AA232" s="1">
        <v>2</v>
      </c>
    </row>
    <row r="233" spans="1:27" ht="25.2" customHeight="1" x14ac:dyDescent="0.4">
      <c r="A233" s="1" t="s">
        <v>149</v>
      </c>
      <c r="B233" s="1">
        <v>0</v>
      </c>
      <c r="C233" s="1">
        <v>1</v>
      </c>
      <c r="D233" s="1">
        <v>0</v>
      </c>
      <c r="E233" s="1">
        <v>3</v>
      </c>
      <c r="F233" s="1">
        <v>0</v>
      </c>
      <c r="G233" s="1">
        <v>0</v>
      </c>
      <c r="H233" s="1">
        <v>2</v>
      </c>
      <c r="I233" s="1">
        <v>2</v>
      </c>
      <c r="J233" s="1">
        <v>0</v>
      </c>
      <c r="K233" s="1">
        <v>3</v>
      </c>
      <c r="L233" s="1">
        <v>1</v>
      </c>
      <c r="P233" s="1" t="s">
        <v>149</v>
      </c>
      <c r="Q233" s="1">
        <v>0</v>
      </c>
      <c r="R233" s="1">
        <v>1</v>
      </c>
      <c r="S233" s="1">
        <v>1</v>
      </c>
      <c r="T233" s="1">
        <v>0</v>
      </c>
      <c r="U233" s="1">
        <v>2</v>
      </c>
      <c r="V233" s="1">
        <v>3</v>
      </c>
      <c r="W233" s="1">
        <v>1</v>
      </c>
      <c r="X233" s="1">
        <v>0</v>
      </c>
      <c r="Y233" s="1">
        <v>3</v>
      </c>
      <c r="Z233" s="1">
        <v>0</v>
      </c>
      <c r="AA233" s="1">
        <v>1</v>
      </c>
    </row>
    <row r="234" spans="1:27" ht="25.2" customHeight="1" x14ac:dyDescent="0.4">
      <c r="A234" s="1" t="s">
        <v>147</v>
      </c>
      <c r="B234" s="1">
        <v>1</v>
      </c>
      <c r="C234" s="1">
        <v>1</v>
      </c>
      <c r="D234" s="1">
        <v>1</v>
      </c>
      <c r="E234" s="1">
        <v>1</v>
      </c>
      <c r="F234" s="1">
        <v>1</v>
      </c>
      <c r="G234" s="1">
        <v>4</v>
      </c>
      <c r="H234" s="1">
        <v>0</v>
      </c>
      <c r="I234" s="1">
        <v>2</v>
      </c>
      <c r="J234" s="1">
        <v>0</v>
      </c>
      <c r="K234" s="1">
        <v>0</v>
      </c>
      <c r="L234" s="1">
        <v>2</v>
      </c>
      <c r="P234" s="1" t="s">
        <v>147</v>
      </c>
      <c r="Q234" s="1">
        <v>3</v>
      </c>
      <c r="R234" s="1">
        <v>1</v>
      </c>
      <c r="S234" s="1">
        <v>1</v>
      </c>
      <c r="T234" s="1">
        <v>1</v>
      </c>
      <c r="U234" s="1">
        <v>0</v>
      </c>
      <c r="V234" s="1">
        <v>0</v>
      </c>
      <c r="W234" s="1">
        <v>0</v>
      </c>
      <c r="X234" s="1">
        <v>2</v>
      </c>
      <c r="Y234" s="1">
        <v>2</v>
      </c>
      <c r="Z234" s="1">
        <v>2</v>
      </c>
      <c r="AA234" s="1">
        <v>2</v>
      </c>
    </row>
    <row r="235" spans="1:27" ht="25.2" customHeight="1" x14ac:dyDescent="0.4">
      <c r="A235" s="1" t="s">
        <v>148</v>
      </c>
      <c r="B235" s="1">
        <v>1</v>
      </c>
      <c r="C235" s="1">
        <v>0</v>
      </c>
      <c r="D235" s="1">
        <v>1</v>
      </c>
      <c r="E235" s="1">
        <v>0</v>
      </c>
      <c r="F235" s="1">
        <v>2</v>
      </c>
      <c r="G235" s="1">
        <v>0</v>
      </c>
      <c r="H235" s="1">
        <v>0</v>
      </c>
      <c r="I235" s="1">
        <v>0</v>
      </c>
      <c r="J235" s="1">
        <v>2</v>
      </c>
      <c r="K235" s="1">
        <v>1</v>
      </c>
      <c r="L235" s="1">
        <v>1</v>
      </c>
      <c r="P235" s="1" t="s">
        <v>148</v>
      </c>
      <c r="Q235" s="1">
        <v>1</v>
      </c>
      <c r="R235" s="1">
        <v>0</v>
      </c>
      <c r="S235" s="1">
        <v>1</v>
      </c>
      <c r="T235" s="1">
        <v>3</v>
      </c>
      <c r="U235" s="1">
        <v>1</v>
      </c>
      <c r="V235" s="1">
        <v>2</v>
      </c>
      <c r="W235" s="1">
        <v>2</v>
      </c>
      <c r="X235" s="1">
        <v>0</v>
      </c>
      <c r="Y235" s="1">
        <v>0</v>
      </c>
      <c r="Z235" s="1">
        <v>0</v>
      </c>
      <c r="AA235" s="1">
        <v>1</v>
      </c>
    </row>
    <row r="236" spans="1:27" ht="25.2" customHeight="1" x14ac:dyDescent="0.4">
      <c r="A236" s="1" t="s">
        <v>150</v>
      </c>
      <c r="B236" s="1">
        <v>2</v>
      </c>
      <c r="C236" s="1">
        <v>1</v>
      </c>
      <c r="D236" s="1">
        <v>3</v>
      </c>
      <c r="E236" s="1">
        <v>1</v>
      </c>
      <c r="F236" s="1">
        <v>0</v>
      </c>
      <c r="G236" s="1">
        <v>3</v>
      </c>
      <c r="H236" s="1">
        <v>0</v>
      </c>
      <c r="I236" s="1">
        <v>0</v>
      </c>
      <c r="J236" s="1">
        <v>4</v>
      </c>
      <c r="K236" s="1">
        <v>3</v>
      </c>
      <c r="L236" s="1">
        <v>1</v>
      </c>
      <c r="P236" s="1" t="s">
        <v>150</v>
      </c>
      <c r="Q236" s="1">
        <v>1</v>
      </c>
      <c r="R236" s="1">
        <v>3</v>
      </c>
      <c r="S236" s="1">
        <v>1</v>
      </c>
      <c r="T236" s="1">
        <v>1</v>
      </c>
      <c r="U236" s="1">
        <v>3</v>
      </c>
      <c r="V236" s="1">
        <v>0</v>
      </c>
      <c r="W236" s="1">
        <v>1</v>
      </c>
      <c r="X236" s="1">
        <v>1</v>
      </c>
      <c r="Y236" s="1">
        <v>4</v>
      </c>
      <c r="Z236" s="1">
        <v>1</v>
      </c>
      <c r="AA236" s="1">
        <v>1</v>
      </c>
    </row>
    <row r="240" spans="1:27" ht="25.2" customHeight="1" x14ac:dyDescent="0.4">
      <c r="B240" s="1">
        <v>1</v>
      </c>
      <c r="C240" s="1">
        <v>2</v>
      </c>
      <c r="D240" s="1">
        <v>3</v>
      </c>
      <c r="E240" s="1">
        <v>4</v>
      </c>
      <c r="F240" s="1">
        <v>5</v>
      </c>
      <c r="G240" s="1">
        <v>6</v>
      </c>
      <c r="H240" s="1">
        <v>7</v>
      </c>
      <c r="I240" s="1">
        <v>8</v>
      </c>
      <c r="J240" s="1">
        <v>9</v>
      </c>
      <c r="K240" s="1">
        <v>10</v>
      </c>
      <c r="L240" s="1">
        <v>11</v>
      </c>
      <c r="M240" s="1">
        <v>12</v>
      </c>
      <c r="N240" s="1">
        <v>13</v>
      </c>
      <c r="O240" s="1">
        <v>14</v>
      </c>
      <c r="P240" s="1">
        <v>15</v>
      </c>
      <c r="Q240" s="1">
        <v>16</v>
      </c>
      <c r="R240" s="1">
        <v>17</v>
      </c>
      <c r="S240" s="1">
        <v>18</v>
      </c>
      <c r="T240" s="1">
        <v>19</v>
      </c>
      <c r="U240" s="1">
        <v>20</v>
      </c>
      <c r="V240" s="1">
        <v>21</v>
      </c>
      <c r="W240" s="1">
        <v>22</v>
      </c>
      <c r="X240" s="1">
        <v>23</v>
      </c>
      <c r="Y240" s="1">
        <v>24</v>
      </c>
      <c r="Z240" s="1">
        <v>25</v>
      </c>
    </row>
    <row r="242" spans="1:82" ht="25.2" customHeight="1" thickBot="1" x14ac:dyDescent="0.45">
      <c r="A242" s="12" t="s">
        <v>175</v>
      </c>
      <c r="B242" s="13" t="s">
        <v>187</v>
      </c>
      <c r="C242" s="12" t="s">
        <v>188</v>
      </c>
      <c r="D242" s="14" t="s">
        <v>197</v>
      </c>
      <c r="E242" s="13" t="s">
        <v>189</v>
      </c>
      <c r="F242" s="13" t="s">
        <v>201</v>
      </c>
      <c r="G242" s="13" t="s">
        <v>202</v>
      </c>
      <c r="H242" s="13" t="s">
        <v>204</v>
      </c>
      <c r="I242" s="13" t="s">
        <v>242</v>
      </c>
      <c r="J242" s="13" t="s">
        <v>202</v>
      </c>
      <c r="K242" s="12" t="s">
        <v>194</v>
      </c>
      <c r="L242" s="13" t="s">
        <v>201</v>
      </c>
      <c r="M242" s="12" t="s">
        <v>188</v>
      </c>
      <c r="N242" s="13" t="s">
        <v>198</v>
      </c>
      <c r="O242" s="13" t="s">
        <v>201</v>
      </c>
      <c r="P242" s="13" t="s">
        <v>202</v>
      </c>
      <c r="Q242" s="21" t="s">
        <v>199</v>
      </c>
      <c r="R242" s="12" t="s">
        <v>194</v>
      </c>
      <c r="S242" s="13" t="s">
        <v>187</v>
      </c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</row>
    <row r="243" spans="1:82" ht="25.2" customHeight="1" thickTop="1" thickBot="1" x14ac:dyDescent="0.45">
      <c r="A243" s="12" t="s">
        <v>169</v>
      </c>
      <c r="B243" s="12" t="s">
        <v>188</v>
      </c>
      <c r="C243" s="14" t="s">
        <v>199</v>
      </c>
      <c r="D243" s="13" t="s">
        <v>195</v>
      </c>
      <c r="E243" s="13" t="s">
        <v>202</v>
      </c>
      <c r="F243" s="13" t="s">
        <v>202</v>
      </c>
      <c r="G243" s="13" t="s">
        <v>202</v>
      </c>
      <c r="H243" s="12" t="s">
        <v>188</v>
      </c>
      <c r="I243" s="12" t="s">
        <v>194</v>
      </c>
      <c r="J243" s="12" t="s">
        <v>188</v>
      </c>
      <c r="K243" s="14" t="s">
        <v>200</v>
      </c>
      <c r="L243" s="13" t="s">
        <v>201</v>
      </c>
      <c r="M243" s="12" t="s">
        <v>188</v>
      </c>
      <c r="N243" s="12" t="s">
        <v>194</v>
      </c>
      <c r="O243" s="13" t="s">
        <v>204</v>
      </c>
      <c r="P243" s="12" t="s">
        <v>240</v>
      </c>
      <c r="Q243" s="23" t="s">
        <v>207</v>
      </c>
      <c r="R243" s="20" t="s">
        <v>195</v>
      </c>
      <c r="S243" s="13" t="s">
        <v>187</v>
      </c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</row>
    <row r="244" spans="1:82" ht="25.2" customHeight="1" thickTop="1" x14ac:dyDescent="0.4">
      <c r="A244" s="12" t="s">
        <v>170</v>
      </c>
      <c r="B244" s="13" t="s">
        <v>189</v>
      </c>
      <c r="C244" s="13" t="s">
        <v>195</v>
      </c>
      <c r="D244" s="13" t="s">
        <v>195</v>
      </c>
      <c r="E244" s="12" t="s">
        <v>194</v>
      </c>
      <c r="F244" s="14" t="s">
        <v>196</v>
      </c>
      <c r="G244" s="14" t="s">
        <v>191</v>
      </c>
      <c r="H244" s="14" t="s">
        <v>192</v>
      </c>
      <c r="I244" s="14" t="s">
        <v>197</v>
      </c>
      <c r="J244" s="14" t="s">
        <v>200</v>
      </c>
      <c r="K244" s="12" t="s">
        <v>194</v>
      </c>
      <c r="L244" s="14" t="s">
        <v>199</v>
      </c>
      <c r="M244" s="13" t="s">
        <v>201</v>
      </c>
      <c r="N244" s="14" t="s">
        <v>197</v>
      </c>
      <c r="O244" s="14" t="s">
        <v>196</v>
      </c>
      <c r="P244" s="14" t="s">
        <v>200</v>
      </c>
      <c r="Q244" s="23" t="s">
        <v>192</v>
      </c>
      <c r="R244" s="13" t="s">
        <v>201</v>
      </c>
      <c r="S244" s="14" t="s">
        <v>200</v>
      </c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</row>
    <row r="245" spans="1:82" ht="25.2" customHeight="1" thickBot="1" x14ac:dyDescent="0.45">
      <c r="A245" s="12" t="s">
        <v>171</v>
      </c>
      <c r="B245" s="13" t="s">
        <v>190</v>
      </c>
      <c r="C245" s="14" t="s">
        <v>197</v>
      </c>
      <c r="D245" s="13" t="s">
        <v>201</v>
      </c>
      <c r="E245" s="12" t="s">
        <v>194</v>
      </c>
      <c r="F245" s="14" t="s">
        <v>199</v>
      </c>
      <c r="G245" s="13" t="s">
        <v>202</v>
      </c>
      <c r="H245" s="14" t="s">
        <v>197</v>
      </c>
      <c r="I245" s="13" t="s">
        <v>195</v>
      </c>
      <c r="J245" s="12" t="s">
        <v>188</v>
      </c>
      <c r="K245" s="12" t="s">
        <v>194</v>
      </c>
      <c r="L245" s="14" t="s">
        <v>200</v>
      </c>
      <c r="M245" s="14" t="s">
        <v>197</v>
      </c>
      <c r="N245" s="12" t="s">
        <v>194</v>
      </c>
      <c r="O245" s="12" t="s">
        <v>188</v>
      </c>
      <c r="P245" s="13" t="s">
        <v>187</v>
      </c>
      <c r="Q245" s="24" t="s">
        <v>201</v>
      </c>
      <c r="R245" s="14" t="s">
        <v>196</v>
      </c>
      <c r="S245" s="13" t="s">
        <v>187</v>
      </c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</row>
    <row r="246" spans="1:82" ht="25.2" customHeight="1" thickTop="1" thickBot="1" x14ac:dyDescent="0.45">
      <c r="A246" s="12" t="s">
        <v>173</v>
      </c>
      <c r="B246" s="14" t="s">
        <v>191</v>
      </c>
      <c r="C246" s="14" t="s">
        <v>196</v>
      </c>
      <c r="D246" s="13" t="s">
        <v>195</v>
      </c>
      <c r="E246" s="12" t="s">
        <v>203</v>
      </c>
      <c r="F246" s="14" t="s">
        <v>200</v>
      </c>
      <c r="G246" s="12" t="s">
        <v>194</v>
      </c>
      <c r="H246" s="12" t="s">
        <v>203</v>
      </c>
      <c r="I246" s="14" t="s">
        <v>200</v>
      </c>
      <c r="J246" s="12" t="s">
        <v>188</v>
      </c>
      <c r="K246" s="14" t="s">
        <v>199</v>
      </c>
      <c r="L246" s="13" t="s">
        <v>195</v>
      </c>
      <c r="M246" s="14" t="s">
        <v>199</v>
      </c>
      <c r="N246" s="12" t="s">
        <v>203</v>
      </c>
      <c r="O246" s="13" t="s">
        <v>201</v>
      </c>
      <c r="P246" s="12" t="s">
        <v>203</v>
      </c>
      <c r="Q246" s="19" t="s">
        <v>203</v>
      </c>
      <c r="R246" s="13" t="s">
        <v>195</v>
      </c>
      <c r="S246" s="23" t="s">
        <v>199</v>
      </c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</row>
    <row r="247" spans="1:82" ht="25.2" customHeight="1" thickTop="1" thickBot="1" x14ac:dyDescent="0.45">
      <c r="A247" s="12" t="s">
        <v>176</v>
      </c>
      <c r="B247" s="14" t="s">
        <v>192</v>
      </c>
      <c r="C247" s="12" t="s">
        <v>188</v>
      </c>
      <c r="D247" s="14" t="s">
        <v>199</v>
      </c>
      <c r="E247" s="14" t="s">
        <v>192</v>
      </c>
      <c r="F247" s="13" t="s">
        <v>202</v>
      </c>
      <c r="G247" s="14" t="s">
        <v>200</v>
      </c>
      <c r="H247" s="12" t="s">
        <v>188</v>
      </c>
      <c r="I247" s="13" t="s">
        <v>189</v>
      </c>
      <c r="J247" s="14" t="s">
        <v>192</v>
      </c>
      <c r="K247" s="14" t="s">
        <v>200</v>
      </c>
      <c r="L247" s="14" t="s">
        <v>200</v>
      </c>
      <c r="M247" s="13" t="s">
        <v>201</v>
      </c>
      <c r="N247" s="14" t="s">
        <v>197</v>
      </c>
      <c r="O247" s="14" t="s">
        <v>199</v>
      </c>
      <c r="P247" s="14" t="s">
        <v>196</v>
      </c>
      <c r="Q247" s="18" t="s">
        <v>199</v>
      </c>
      <c r="R247" s="19" t="s">
        <v>194</v>
      </c>
      <c r="S247" s="14" t="s">
        <v>196</v>
      </c>
      <c r="T247" s="17"/>
      <c r="U247" s="17"/>
      <c r="V247" s="17"/>
      <c r="W247" s="17"/>
      <c r="X247" s="17"/>
      <c r="Y247" s="17" t="s">
        <v>243</v>
      </c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</row>
    <row r="248" spans="1:82" ht="25.2" customHeight="1" thickTop="1" thickBot="1" x14ac:dyDescent="0.45">
      <c r="A248" s="12" t="s">
        <v>172</v>
      </c>
      <c r="B248" s="14" t="s">
        <v>193</v>
      </c>
      <c r="C248" s="14" t="s">
        <v>200</v>
      </c>
      <c r="D248" s="14" t="s">
        <v>205</v>
      </c>
      <c r="E248" s="12" t="s">
        <v>203</v>
      </c>
      <c r="F248" s="12" t="s">
        <v>194</v>
      </c>
      <c r="G248" s="13" t="s">
        <v>204</v>
      </c>
      <c r="H248" s="12" t="s">
        <v>203</v>
      </c>
      <c r="I248" s="14" t="s">
        <v>197</v>
      </c>
      <c r="J248" s="14" t="s">
        <v>192</v>
      </c>
      <c r="K248" s="13" t="s">
        <v>202</v>
      </c>
      <c r="L248" s="14" t="s">
        <v>197</v>
      </c>
      <c r="M248" s="12" t="s">
        <v>194</v>
      </c>
      <c r="N248" s="13" t="s">
        <v>195</v>
      </c>
      <c r="O248" s="13" t="s">
        <v>208</v>
      </c>
      <c r="P248" s="14" t="s">
        <v>200</v>
      </c>
      <c r="Q248" s="13" t="s">
        <v>202</v>
      </c>
      <c r="R248" s="22" t="s">
        <v>194</v>
      </c>
      <c r="S248" s="20" t="s">
        <v>190</v>
      </c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</row>
    <row r="249" spans="1:82" ht="25.2" customHeight="1" thickTop="1" thickBot="1" x14ac:dyDescent="0.45">
      <c r="A249" s="12" t="s">
        <v>174</v>
      </c>
      <c r="B249" s="12" t="s">
        <v>194</v>
      </c>
      <c r="C249" s="14" t="s">
        <v>192</v>
      </c>
      <c r="D249" s="14" t="s">
        <v>207</v>
      </c>
      <c r="E249" s="14" t="s">
        <v>199</v>
      </c>
      <c r="F249" s="12" t="s">
        <v>194</v>
      </c>
      <c r="G249" s="14" t="s">
        <v>200</v>
      </c>
      <c r="H249" s="14" t="s">
        <v>209</v>
      </c>
      <c r="I249" s="13" t="s">
        <v>195</v>
      </c>
      <c r="J249" s="12" t="s">
        <v>188</v>
      </c>
      <c r="K249" s="13" t="s">
        <v>202</v>
      </c>
      <c r="L249" s="13" t="s">
        <v>202</v>
      </c>
      <c r="M249" s="12" t="s">
        <v>203</v>
      </c>
      <c r="N249" s="14" t="s">
        <v>192</v>
      </c>
      <c r="O249" s="18" t="s">
        <v>207</v>
      </c>
      <c r="P249" s="14" t="s">
        <v>196</v>
      </c>
      <c r="Q249" s="17" t="s">
        <v>203</v>
      </c>
      <c r="R249" s="25" t="s">
        <v>192</v>
      </c>
      <c r="S249" s="14" t="s">
        <v>196</v>
      </c>
      <c r="T249" s="17"/>
      <c r="U249" s="17"/>
      <c r="V249" s="17"/>
      <c r="W249" s="17"/>
      <c r="X249" s="17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</row>
    <row r="250" spans="1:82" ht="25.2" customHeight="1" thickTop="1" thickBot="1" x14ac:dyDescent="0.45">
      <c r="A250" s="12" t="s">
        <v>177</v>
      </c>
      <c r="B250" s="12" t="s">
        <v>194</v>
      </c>
      <c r="C250" s="12" t="s">
        <v>188</v>
      </c>
      <c r="D250" s="13" t="s">
        <v>195</v>
      </c>
      <c r="E250" s="14" t="s">
        <v>200</v>
      </c>
      <c r="F250" s="14" t="s">
        <v>207</v>
      </c>
      <c r="G250" s="14" t="s">
        <v>200</v>
      </c>
      <c r="H250" s="12" t="s">
        <v>203</v>
      </c>
      <c r="I250" s="13" t="s">
        <v>201</v>
      </c>
      <c r="J250" s="14" t="s">
        <v>197</v>
      </c>
      <c r="K250" s="12" t="s">
        <v>194</v>
      </c>
      <c r="L250" s="12" t="s">
        <v>194</v>
      </c>
      <c r="M250" s="12" t="s">
        <v>194</v>
      </c>
      <c r="N250" s="14" t="s">
        <v>193</v>
      </c>
      <c r="O250" s="13" t="s">
        <v>242</v>
      </c>
      <c r="P250" s="14" t="s">
        <v>200</v>
      </c>
      <c r="Q250" s="20" t="s">
        <v>189</v>
      </c>
      <c r="R250" s="12" t="s">
        <v>188</v>
      </c>
      <c r="S250" s="20" t="s">
        <v>201</v>
      </c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</row>
    <row r="251" spans="1:82" ht="25.2" customHeight="1" thickTop="1" x14ac:dyDescent="0.4">
      <c r="A251" s="12" t="s">
        <v>178</v>
      </c>
      <c r="B251" s="13" t="s">
        <v>195</v>
      </c>
      <c r="C251" s="13" t="s">
        <v>201</v>
      </c>
      <c r="D251" s="13" t="s">
        <v>208</v>
      </c>
      <c r="E251" s="12" t="s">
        <v>203</v>
      </c>
      <c r="F251" s="13" t="s">
        <v>208</v>
      </c>
      <c r="G251" s="14" t="s">
        <v>199</v>
      </c>
      <c r="H251" s="13" t="s">
        <v>187</v>
      </c>
      <c r="I251" s="12" t="s">
        <v>194</v>
      </c>
      <c r="J251" s="12" t="s">
        <v>194</v>
      </c>
      <c r="K251" s="13" t="s">
        <v>201</v>
      </c>
      <c r="L251" s="13" t="s">
        <v>202</v>
      </c>
      <c r="M251" s="12" t="s">
        <v>194</v>
      </c>
      <c r="N251" s="12" t="s">
        <v>203</v>
      </c>
      <c r="O251" s="13" t="s">
        <v>187</v>
      </c>
      <c r="P251" s="12" t="s">
        <v>203</v>
      </c>
      <c r="Q251" s="13" t="s">
        <v>201</v>
      </c>
      <c r="R251" s="12" t="s">
        <v>194</v>
      </c>
      <c r="S251" s="13" t="s">
        <v>202</v>
      </c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</row>
    <row r="252" spans="1:82" ht="25.2" customHeight="1" x14ac:dyDescent="0.4">
      <c r="A252" s="12" t="s">
        <v>179</v>
      </c>
      <c r="B252" s="12" t="s">
        <v>194</v>
      </c>
      <c r="C252" s="12" t="s">
        <v>188</v>
      </c>
      <c r="D252" s="14" t="s">
        <v>199</v>
      </c>
      <c r="E252" s="12" t="s">
        <v>203</v>
      </c>
      <c r="F252" s="14" t="s">
        <v>200</v>
      </c>
      <c r="G252" s="14" t="s">
        <v>192</v>
      </c>
      <c r="H252" s="14" t="s">
        <v>193</v>
      </c>
      <c r="I252" s="14" t="s">
        <v>199</v>
      </c>
      <c r="J252" s="13" t="s">
        <v>201</v>
      </c>
      <c r="K252" s="12" t="s">
        <v>194</v>
      </c>
      <c r="L252" s="12" t="s">
        <v>203</v>
      </c>
      <c r="M252" s="12" t="s">
        <v>203</v>
      </c>
      <c r="N252" s="12" t="s">
        <v>194</v>
      </c>
      <c r="O252" s="12" t="s">
        <v>188</v>
      </c>
      <c r="P252" s="12" t="s">
        <v>203</v>
      </c>
      <c r="Q252" s="14" t="s">
        <v>200</v>
      </c>
      <c r="R252" s="12" t="s">
        <v>203</v>
      </c>
      <c r="S252" s="14" t="s">
        <v>200</v>
      </c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</row>
    <row r="253" spans="1:82" ht="25.2" customHeight="1" x14ac:dyDescent="0.4">
      <c r="A253" s="12" t="s">
        <v>180</v>
      </c>
      <c r="B253" s="14" t="s">
        <v>196</v>
      </c>
      <c r="C253" s="13" t="s">
        <v>189</v>
      </c>
      <c r="D253" s="13" t="s">
        <v>201</v>
      </c>
      <c r="E253" s="14" t="s">
        <v>196</v>
      </c>
      <c r="F253" s="12" t="s">
        <v>194</v>
      </c>
      <c r="G253" s="13" t="s">
        <v>202</v>
      </c>
      <c r="H253" s="14" t="s">
        <v>200</v>
      </c>
      <c r="I253" s="12" t="s">
        <v>194</v>
      </c>
      <c r="J253" s="12" t="s">
        <v>188</v>
      </c>
      <c r="K253" s="14" t="s">
        <v>199</v>
      </c>
      <c r="L253" s="12" t="s">
        <v>188</v>
      </c>
      <c r="M253" s="13" t="s">
        <v>187</v>
      </c>
      <c r="N253" s="14" t="s">
        <v>241</v>
      </c>
      <c r="O253" s="12" t="s">
        <v>188</v>
      </c>
      <c r="P253" s="14" t="s">
        <v>245</v>
      </c>
      <c r="Q253" s="23" t="s">
        <v>199</v>
      </c>
      <c r="R253" s="23" t="s">
        <v>199</v>
      </c>
      <c r="S253" s="14" t="s">
        <v>197</v>
      </c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</row>
    <row r="254" spans="1:82" ht="25.2" customHeight="1" thickBot="1" x14ac:dyDescent="0.45">
      <c r="A254" s="12" t="s">
        <v>185</v>
      </c>
      <c r="B254" s="14" t="s">
        <v>197</v>
      </c>
      <c r="C254" s="14" t="s">
        <v>200</v>
      </c>
      <c r="D254" s="13" t="s">
        <v>206</v>
      </c>
      <c r="E254" s="13" t="s">
        <v>187</v>
      </c>
      <c r="F254" s="14" t="s">
        <v>196</v>
      </c>
      <c r="G254" s="13" t="s">
        <v>190</v>
      </c>
      <c r="H254" s="13" t="s">
        <v>195</v>
      </c>
      <c r="I254" s="12" t="s">
        <v>194</v>
      </c>
      <c r="J254" s="12" t="s">
        <v>188</v>
      </c>
      <c r="K254" s="13" t="s">
        <v>202</v>
      </c>
      <c r="L254" s="12" t="s">
        <v>203</v>
      </c>
      <c r="M254" s="12" t="s">
        <v>194</v>
      </c>
      <c r="N254" s="12" t="s">
        <v>194</v>
      </c>
      <c r="O254" s="14" t="s">
        <v>241</v>
      </c>
      <c r="P254" s="12" t="s">
        <v>203</v>
      </c>
      <c r="Q254" s="24" t="s">
        <v>201</v>
      </c>
      <c r="R254" s="14" t="s">
        <v>197</v>
      </c>
      <c r="S254" s="23" t="s">
        <v>196</v>
      </c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</row>
    <row r="255" spans="1:82" ht="25.2" customHeight="1" thickTop="1" thickBot="1" x14ac:dyDescent="0.45">
      <c r="A255" s="12" t="s">
        <v>186</v>
      </c>
      <c r="B255" s="14" t="s">
        <v>197</v>
      </c>
      <c r="C255" s="12" t="s">
        <v>188</v>
      </c>
      <c r="D255" s="14" t="s">
        <v>197</v>
      </c>
      <c r="E255" s="12" t="s">
        <v>194</v>
      </c>
      <c r="F255" s="12" t="s">
        <v>194</v>
      </c>
      <c r="G255" s="14" t="s">
        <v>209</v>
      </c>
      <c r="H255" s="13" t="s">
        <v>202</v>
      </c>
      <c r="I255" s="14" t="s">
        <v>241</v>
      </c>
      <c r="J255" s="13" t="s">
        <v>189</v>
      </c>
      <c r="K255" s="13" t="s">
        <v>201</v>
      </c>
      <c r="L255" s="12" t="s">
        <v>194</v>
      </c>
      <c r="M255" s="13" t="s">
        <v>195</v>
      </c>
      <c r="N255" s="12" t="s">
        <v>194</v>
      </c>
      <c r="O255" s="12" t="s">
        <v>240</v>
      </c>
      <c r="P255" s="13" t="s">
        <v>202</v>
      </c>
      <c r="Q255" s="20" t="s">
        <v>202</v>
      </c>
      <c r="R255" s="12" t="s">
        <v>203</v>
      </c>
      <c r="S255" s="13" t="s">
        <v>195</v>
      </c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</row>
    <row r="256" spans="1:82" ht="25.2" customHeight="1" thickTop="1" thickBot="1" x14ac:dyDescent="0.45">
      <c r="A256" s="12" t="s">
        <v>181</v>
      </c>
      <c r="B256" s="13" t="s">
        <v>198</v>
      </c>
      <c r="C256" s="13" t="s">
        <v>202</v>
      </c>
      <c r="D256" s="13" t="s">
        <v>201</v>
      </c>
      <c r="E256" s="13" t="s">
        <v>190</v>
      </c>
      <c r="F256" s="13" t="s">
        <v>187</v>
      </c>
      <c r="G256" s="13" t="s">
        <v>201</v>
      </c>
      <c r="H256" s="13" t="s">
        <v>198</v>
      </c>
      <c r="I256" s="13" t="s">
        <v>202</v>
      </c>
      <c r="J256" s="13" t="s">
        <v>195</v>
      </c>
      <c r="K256" s="12" t="s">
        <v>194</v>
      </c>
      <c r="L256" s="12" t="s">
        <v>188</v>
      </c>
      <c r="M256" s="14" t="s">
        <v>199</v>
      </c>
      <c r="N256" s="13" t="s">
        <v>189</v>
      </c>
      <c r="O256" s="12" t="s">
        <v>240</v>
      </c>
      <c r="P256" s="13" t="s">
        <v>244</v>
      </c>
      <c r="Q256" s="20" t="s">
        <v>208</v>
      </c>
      <c r="R256" s="13" t="s">
        <v>187</v>
      </c>
      <c r="S256" s="13" t="s">
        <v>202</v>
      </c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</row>
    <row r="257" spans="1:82" ht="25.2" customHeight="1" thickTop="1" x14ac:dyDescent="0.4">
      <c r="A257" s="12" t="s">
        <v>182</v>
      </c>
      <c r="B257" s="12" t="s">
        <v>188</v>
      </c>
      <c r="C257" s="12" t="s">
        <v>188</v>
      </c>
      <c r="D257" s="14" t="s">
        <v>197</v>
      </c>
      <c r="E257" s="13" t="s">
        <v>201</v>
      </c>
      <c r="F257" s="13" t="s">
        <v>187</v>
      </c>
      <c r="G257" s="13" t="s">
        <v>189</v>
      </c>
      <c r="H257" s="13" t="s">
        <v>189</v>
      </c>
      <c r="I257" s="12" t="s">
        <v>194</v>
      </c>
      <c r="J257" s="13" t="s">
        <v>189</v>
      </c>
      <c r="K257" s="13" t="s">
        <v>187</v>
      </c>
      <c r="L257" s="12" t="s">
        <v>188</v>
      </c>
      <c r="M257" s="14" t="s">
        <v>196</v>
      </c>
      <c r="N257" s="12" t="s">
        <v>194</v>
      </c>
      <c r="O257" s="14" t="s">
        <v>199</v>
      </c>
      <c r="P257" s="13" t="s">
        <v>187</v>
      </c>
      <c r="Q257" s="13" t="s">
        <v>195</v>
      </c>
      <c r="R257" s="14" t="s">
        <v>197</v>
      </c>
      <c r="S257" s="13" t="s">
        <v>202</v>
      </c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</row>
    <row r="258" spans="1:82" ht="25.2" customHeight="1" thickBot="1" x14ac:dyDescent="0.45">
      <c r="A258" s="12" t="s">
        <v>183</v>
      </c>
      <c r="B258" s="13" t="s">
        <v>195</v>
      </c>
      <c r="C258" s="13" t="s">
        <v>202</v>
      </c>
      <c r="D258" s="14" t="s">
        <v>197</v>
      </c>
      <c r="E258" s="14" t="s">
        <v>191</v>
      </c>
      <c r="F258" s="13" t="s">
        <v>187</v>
      </c>
      <c r="G258" s="12" t="s">
        <v>194</v>
      </c>
      <c r="H258" s="14" t="s">
        <v>196</v>
      </c>
      <c r="I258" s="14" t="s">
        <v>192</v>
      </c>
      <c r="J258" s="14" t="s">
        <v>199</v>
      </c>
      <c r="K258" s="14" t="s">
        <v>200</v>
      </c>
      <c r="L258" s="14" t="s">
        <v>199</v>
      </c>
      <c r="M258" s="14" t="s">
        <v>197</v>
      </c>
      <c r="N258" s="13" t="s">
        <v>242</v>
      </c>
      <c r="O258" s="12" t="s">
        <v>188</v>
      </c>
      <c r="P258" s="12" t="s">
        <v>240</v>
      </c>
      <c r="Q258" s="14" t="s">
        <v>197</v>
      </c>
      <c r="R258" s="12" t="s">
        <v>188</v>
      </c>
      <c r="S258" s="14" t="s">
        <v>196</v>
      </c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</row>
    <row r="259" spans="1:82" ht="25.2" customHeight="1" thickTop="1" thickBot="1" x14ac:dyDescent="0.45">
      <c r="A259" s="12" t="s">
        <v>184</v>
      </c>
      <c r="B259" s="12" t="s">
        <v>194</v>
      </c>
      <c r="C259" s="13" t="s">
        <v>187</v>
      </c>
      <c r="D259" s="14" t="s">
        <v>199</v>
      </c>
      <c r="E259" s="12" t="s">
        <v>194</v>
      </c>
      <c r="F259" s="14" t="s">
        <v>196</v>
      </c>
      <c r="G259" s="14" t="s">
        <v>200</v>
      </c>
      <c r="H259" s="12" t="s">
        <v>203</v>
      </c>
      <c r="I259" s="12" t="s">
        <v>194</v>
      </c>
      <c r="J259" s="12" t="s">
        <v>194</v>
      </c>
      <c r="K259" s="14" t="s">
        <v>196</v>
      </c>
      <c r="L259" s="12" t="s">
        <v>188</v>
      </c>
      <c r="M259" s="13" t="s">
        <v>195</v>
      </c>
      <c r="N259" s="13" t="s">
        <v>195</v>
      </c>
      <c r="O259" s="14" t="s">
        <v>209</v>
      </c>
      <c r="P259" s="13" t="s">
        <v>202</v>
      </c>
      <c r="Q259" s="14" t="s">
        <v>200</v>
      </c>
      <c r="R259" s="26" t="s">
        <v>189</v>
      </c>
      <c r="S259" s="23" t="s">
        <v>191</v>
      </c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</row>
    <row r="260" spans="1:82" ht="25.2" customHeight="1" thickTop="1" x14ac:dyDescent="0.4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</row>
    <row r="261" spans="1:82" ht="25.2" customHeight="1" x14ac:dyDescent="0.4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</row>
    <row r="262" spans="1:82" ht="25.2" customHeight="1" x14ac:dyDescent="0.4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</row>
    <row r="263" spans="1:82" ht="25.2" customHeight="1" x14ac:dyDescent="0.4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</row>
    <row r="264" spans="1:82" ht="25.2" customHeight="1" x14ac:dyDescent="0.4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</row>
    <row r="267" spans="1:82" ht="25.2" customHeight="1" x14ac:dyDescent="0.4">
      <c r="A267" s="15" t="s">
        <v>210</v>
      </c>
      <c r="B267" s="1">
        <v>0</v>
      </c>
      <c r="C267" s="1">
        <v>1</v>
      </c>
      <c r="D267" s="16">
        <v>1</v>
      </c>
      <c r="E267" s="1">
        <v>0</v>
      </c>
    </row>
    <row r="268" spans="1:82" ht="25.2" customHeight="1" x14ac:dyDescent="0.4">
      <c r="A268" s="15"/>
      <c r="B268" s="1">
        <v>1</v>
      </c>
      <c r="C268" s="1">
        <v>0</v>
      </c>
      <c r="D268" s="1">
        <v>0</v>
      </c>
      <c r="E268" s="1">
        <v>0</v>
      </c>
    </row>
    <row r="269" spans="1:82" ht="25.2" customHeight="1" x14ac:dyDescent="0.4">
      <c r="A269" s="15"/>
    </row>
    <row r="270" spans="1:82" ht="25.2" customHeight="1" x14ac:dyDescent="0.4">
      <c r="A270" s="15" t="s">
        <v>211</v>
      </c>
      <c r="B270" s="1">
        <v>1</v>
      </c>
      <c r="C270" s="1">
        <v>3</v>
      </c>
      <c r="D270" s="1">
        <v>0</v>
      </c>
      <c r="E270" s="1">
        <v>1</v>
      </c>
    </row>
    <row r="271" spans="1:82" ht="25.2" customHeight="1" x14ac:dyDescent="0.4">
      <c r="A271" s="15"/>
      <c r="B271" s="1">
        <v>0</v>
      </c>
      <c r="C271" s="1">
        <v>1</v>
      </c>
      <c r="D271" s="1">
        <v>2</v>
      </c>
      <c r="E271" s="1">
        <v>3</v>
      </c>
    </row>
    <row r="272" spans="1:82" ht="25.2" customHeight="1" x14ac:dyDescent="0.4">
      <c r="A272" s="15"/>
    </row>
    <row r="273" spans="1:5" ht="25.2" customHeight="1" x14ac:dyDescent="0.4">
      <c r="A273" s="15" t="s">
        <v>212</v>
      </c>
      <c r="B273" s="1">
        <v>0</v>
      </c>
      <c r="C273" s="1">
        <v>0</v>
      </c>
      <c r="D273" s="16">
        <v>1</v>
      </c>
      <c r="E273" s="1">
        <v>0</v>
      </c>
    </row>
    <row r="274" spans="1:5" ht="25.2" customHeight="1" x14ac:dyDescent="0.4">
      <c r="A274" s="15"/>
      <c r="B274" s="1">
        <v>2</v>
      </c>
      <c r="C274" s="1">
        <v>0</v>
      </c>
      <c r="D274" s="1">
        <v>3</v>
      </c>
      <c r="E274" s="1">
        <v>0</v>
      </c>
    </row>
    <row r="275" spans="1:5" ht="25.2" customHeight="1" x14ac:dyDescent="0.4">
      <c r="A275" s="15"/>
    </row>
    <row r="276" spans="1:5" ht="25.2" customHeight="1" x14ac:dyDescent="0.4">
      <c r="A276" s="15" t="s">
        <v>213</v>
      </c>
      <c r="B276" s="1">
        <v>0</v>
      </c>
      <c r="C276" s="1">
        <v>1</v>
      </c>
      <c r="D276" s="1">
        <v>1</v>
      </c>
      <c r="E276" s="1">
        <v>2</v>
      </c>
    </row>
    <row r="277" spans="1:5" ht="25.2" customHeight="1" x14ac:dyDescent="0.4">
      <c r="A277" s="15"/>
      <c r="B277" s="1">
        <v>1</v>
      </c>
      <c r="C277" s="1">
        <v>3</v>
      </c>
      <c r="D277" s="1">
        <v>1</v>
      </c>
      <c r="E277" s="1">
        <v>2</v>
      </c>
    </row>
    <row r="278" spans="1:5" ht="25.2" customHeight="1" x14ac:dyDescent="0.4">
      <c r="A278" s="15"/>
    </row>
    <row r="279" spans="1:5" ht="25.2" customHeight="1" x14ac:dyDescent="0.4">
      <c r="A279" s="15" t="s">
        <v>214</v>
      </c>
      <c r="B279" s="1">
        <v>0</v>
      </c>
      <c r="C279" s="1">
        <v>3</v>
      </c>
      <c r="D279" s="1">
        <v>1</v>
      </c>
      <c r="E279" s="1">
        <v>4</v>
      </c>
    </row>
    <row r="280" spans="1:5" ht="25.2" customHeight="1" x14ac:dyDescent="0.4">
      <c r="A280" s="15"/>
      <c r="B280" s="1">
        <v>1</v>
      </c>
      <c r="C280" s="1">
        <v>0</v>
      </c>
      <c r="D280" s="1">
        <v>1</v>
      </c>
      <c r="E280" s="1">
        <v>1</v>
      </c>
    </row>
    <row r="281" spans="1:5" ht="25.2" customHeight="1" x14ac:dyDescent="0.4">
      <c r="A281" s="15"/>
    </row>
    <row r="282" spans="1:5" ht="25.2" customHeight="1" x14ac:dyDescent="0.4">
      <c r="A282" s="15" t="s">
        <v>215</v>
      </c>
      <c r="B282" s="1">
        <v>1</v>
      </c>
      <c r="C282" s="1">
        <v>0</v>
      </c>
      <c r="D282" s="16">
        <v>3</v>
      </c>
      <c r="E282" s="1">
        <v>0</v>
      </c>
    </row>
    <row r="283" spans="1:5" ht="25.2" customHeight="1" x14ac:dyDescent="0.4">
      <c r="A283" s="15"/>
      <c r="B283" s="1">
        <v>4</v>
      </c>
      <c r="C283" s="1">
        <v>0</v>
      </c>
      <c r="D283" s="1">
        <v>1</v>
      </c>
      <c r="E283" s="1">
        <v>0</v>
      </c>
    </row>
    <row r="284" spans="1:5" ht="25.2" customHeight="1" x14ac:dyDescent="0.4">
      <c r="A284" s="15"/>
    </row>
    <row r="285" spans="1:5" ht="25.2" customHeight="1" x14ac:dyDescent="0.4">
      <c r="A285" s="15" t="s">
        <v>216</v>
      </c>
      <c r="B285" s="1">
        <v>0</v>
      </c>
      <c r="C285" s="1">
        <v>0</v>
      </c>
      <c r="D285" s="1">
        <v>0</v>
      </c>
      <c r="E285" s="1">
        <v>2</v>
      </c>
    </row>
    <row r="286" spans="1:5" ht="25.2" customHeight="1" x14ac:dyDescent="0.4">
      <c r="A286" s="15"/>
      <c r="B286" s="1">
        <v>1</v>
      </c>
      <c r="C286" s="1">
        <v>3</v>
      </c>
      <c r="D286" s="1">
        <v>0</v>
      </c>
      <c r="E286" s="1">
        <v>0</v>
      </c>
    </row>
    <row r="287" spans="1:5" ht="25.2" customHeight="1" x14ac:dyDescent="0.4">
      <c r="A287" s="15"/>
    </row>
    <row r="288" spans="1:5" ht="25.2" customHeight="1" x14ac:dyDescent="0.4">
      <c r="A288" s="15" t="s">
        <v>217</v>
      </c>
      <c r="B288" s="1">
        <v>0</v>
      </c>
      <c r="C288" s="1">
        <v>2</v>
      </c>
      <c r="D288" s="1">
        <v>1</v>
      </c>
      <c r="E288" s="1">
        <v>0</v>
      </c>
    </row>
    <row r="289" spans="1:5" ht="25.2" customHeight="1" x14ac:dyDescent="0.4">
      <c r="A289" s="15"/>
      <c r="B289" s="1">
        <v>2</v>
      </c>
      <c r="C289" s="1">
        <v>0</v>
      </c>
      <c r="D289" s="1">
        <v>2</v>
      </c>
      <c r="E289" s="1">
        <v>3</v>
      </c>
    </row>
    <row r="290" spans="1:5" ht="25.2" customHeight="1" x14ac:dyDescent="0.4">
      <c r="A290" s="15"/>
    </row>
    <row r="291" spans="1:5" ht="25.2" customHeight="1" x14ac:dyDescent="0.4">
      <c r="A291" s="15" t="s">
        <v>218</v>
      </c>
      <c r="B291" s="1">
        <v>1</v>
      </c>
      <c r="C291" s="1">
        <v>0</v>
      </c>
      <c r="D291" s="1">
        <v>1</v>
      </c>
      <c r="E291" s="1">
        <v>0</v>
      </c>
    </row>
    <row r="292" spans="1:5" ht="25.2" customHeight="1" x14ac:dyDescent="0.4">
      <c r="A292" s="15"/>
      <c r="B292" s="1">
        <v>0</v>
      </c>
      <c r="C292" s="1">
        <v>2</v>
      </c>
      <c r="D292" s="1">
        <v>1</v>
      </c>
      <c r="E292" s="1">
        <v>3</v>
      </c>
    </row>
    <row r="293" spans="1:5" ht="25.2" customHeight="1" x14ac:dyDescent="0.4">
      <c r="A293" s="15"/>
    </row>
    <row r="294" spans="1:5" ht="25.2" customHeight="1" x14ac:dyDescent="0.4">
      <c r="A294" s="15" t="s">
        <v>219</v>
      </c>
      <c r="B294" s="1">
        <v>2</v>
      </c>
      <c r="C294" s="1">
        <v>1</v>
      </c>
      <c r="D294" s="1">
        <v>0</v>
      </c>
      <c r="E294" s="1">
        <v>2</v>
      </c>
    </row>
    <row r="295" spans="1:5" ht="25.2" customHeight="1" x14ac:dyDescent="0.4">
      <c r="A295" s="15"/>
      <c r="B295" s="1">
        <v>0</v>
      </c>
      <c r="C295" s="1">
        <v>0</v>
      </c>
      <c r="D295" s="1">
        <v>1</v>
      </c>
      <c r="E295" s="1">
        <v>2</v>
      </c>
    </row>
    <row r="296" spans="1:5" ht="25.2" customHeight="1" x14ac:dyDescent="0.4">
      <c r="A296" s="15"/>
    </row>
    <row r="297" spans="1:5" ht="25.2" customHeight="1" x14ac:dyDescent="0.4">
      <c r="A297" s="15" t="s">
        <v>220</v>
      </c>
      <c r="B297" s="1">
        <v>0</v>
      </c>
      <c r="C297" s="1">
        <v>0</v>
      </c>
      <c r="D297" s="1">
        <v>1</v>
      </c>
      <c r="E297" s="1">
        <v>3</v>
      </c>
    </row>
    <row r="298" spans="1:5" ht="25.2" customHeight="1" x14ac:dyDescent="0.4">
      <c r="A298" s="15"/>
      <c r="B298" s="1">
        <v>0</v>
      </c>
      <c r="C298" s="1">
        <v>2</v>
      </c>
      <c r="D298" s="1">
        <v>1</v>
      </c>
      <c r="E298" s="1">
        <v>3</v>
      </c>
    </row>
    <row r="299" spans="1:5" ht="25.2" customHeight="1" x14ac:dyDescent="0.4">
      <c r="A299" s="15"/>
    </row>
    <row r="300" spans="1:5" ht="25.2" customHeight="1" x14ac:dyDescent="0.4">
      <c r="A300" s="15" t="s">
        <v>221</v>
      </c>
      <c r="B300" s="1">
        <v>1</v>
      </c>
      <c r="C300" s="1">
        <v>2</v>
      </c>
      <c r="D300" s="16">
        <v>1</v>
      </c>
      <c r="E300" s="1">
        <v>1</v>
      </c>
    </row>
    <row r="301" spans="1:5" ht="25.2" customHeight="1" x14ac:dyDescent="0.4">
      <c r="A301" s="15"/>
      <c r="B301" s="1">
        <v>0</v>
      </c>
      <c r="C301" s="1">
        <v>0</v>
      </c>
      <c r="D301" s="1">
        <v>1</v>
      </c>
      <c r="E301" s="1">
        <v>1</v>
      </c>
    </row>
    <row r="302" spans="1:5" ht="25.2" customHeight="1" x14ac:dyDescent="0.4">
      <c r="A302" s="15"/>
    </row>
    <row r="303" spans="1:5" ht="25.2" customHeight="1" x14ac:dyDescent="0.4">
      <c r="A303" s="15" t="s">
        <v>222</v>
      </c>
      <c r="B303" s="1">
        <v>2</v>
      </c>
      <c r="C303" s="1">
        <v>0</v>
      </c>
      <c r="D303" s="1">
        <v>1</v>
      </c>
      <c r="E303" s="1">
        <v>0</v>
      </c>
    </row>
    <row r="304" spans="1:5" ht="25.2" customHeight="1" x14ac:dyDescent="0.4">
      <c r="A304" s="15"/>
      <c r="B304" s="1">
        <v>0</v>
      </c>
      <c r="C304" s="1">
        <v>0</v>
      </c>
      <c r="D304" s="1">
        <v>0</v>
      </c>
      <c r="E304" s="1">
        <v>0</v>
      </c>
    </row>
    <row r="305" spans="1:5" ht="25.2" customHeight="1" x14ac:dyDescent="0.4">
      <c r="A305" s="15"/>
    </row>
    <row r="306" spans="1:5" ht="25.2" customHeight="1" x14ac:dyDescent="0.4">
      <c r="A306" s="15" t="s">
        <v>223</v>
      </c>
      <c r="B306" s="1">
        <v>0</v>
      </c>
      <c r="C306" s="1">
        <v>1</v>
      </c>
      <c r="D306" s="1">
        <v>1</v>
      </c>
      <c r="E306" s="1">
        <v>1</v>
      </c>
    </row>
    <row r="307" spans="1:5" ht="25.2" customHeight="1" x14ac:dyDescent="0.4">
      <c r="A307" s="15"/>
      <c r="B307" s="1">
        <v>1</v>
      </c>
      <c r="C307" s="1">
        <v>1</v>
      </c>
      <c r="D307" s="1">
        <v>1</v>
      </c>
      <c r="E307" s="1">
        <v>4</v>
      </c>
    </row>
    <row r="308" spans="1:5" ht="25.2" customHeight="1" x14ac:dyDescent="0.4">
      <c r="A308" s="15"/>
    </row>
    <row r="309" spans="1:5" ht="25.2" customHeight="1" x14ac:dyDescent="0.4">
      <c r="A309" s="15" t="s">
        <v>224</v>
      </c>
      <c r="B309" s="1">
        <v>1</v>
      </c>
      <c r="C309" s="1">
        <v>0</v>
      </c>
      <c r="D309" s="1">
        <v>0</v>
      </c>
      <c r="E309" s="1">
        <v>0</v>
      </c>
    </row>
    <row r="310" spans="1:5" ht="25.2" customHeight="1" x14ac:dyDescent="0.4">
      <c r="A310" s="15"/>
      <c r="B310" s="1">
        <v>0</v>
      </c>
      <c r="C310" s="1">
        <v>0</v>
      </c>
      <c r="D310" s="1">
        <v>1</v>
      </c>
      <c r="E310" s="1">
        <v>0</v>
      </c>
    </row>
    <row r="311" spans="1:5" ht="25.2" customHeight="1" x14ac:dyDescent="0.4">
      <c r="A311" s="15"/>
    </row>
    <row r="312" spans="1:5" ht="25.2" customHeight="1" x14ac:dyDescent="0.4">
      <c r="A312" s="15" t="s">
        <v>225</v>
      </c>
      <c r="B312" s="1">
        <v>1</v>
      </c>
      <c r="C312" s="1">
        <v>1</v>
      </c>
      <c r="D312" s="1">
        <v>1</v>
      </c>
      <c r="E312" s="1">
        <v>3</v>
      </c>
    </row>
    <row r="313" spans="1:5" ht="25.2" customHeight="1" x14ac:dyDescent="0.4">
      <c r="A313" s="15"/>
      <c r="B313" s="1">
        <v>0</v>
      </c>
      <c r="C313" s="1">
        <v>0</v>
      </c>
      <c r="D313" s="1">
        <v>1</v>
      </c>
      <c r="E313" s="1">
        <v>1</v>
      </c>
    </row>
    <row r="314" spans="1:5" ht="25.2" customHeight="1" x14ac:dyDescent="0.4">
      <c r="A314" s="15"/>
    </row>
    <row r="315" spans="1:5" ht="25.2" customHeight="1" x14ac:dyDescent="0.4">
      <c r="A315" s="15" t="s">
        <v>226</v>
      </c>
      <c r="B315" s="1">
        <v>0</v>
      </c>
      <c r="C315" s="1">
        <v>0</v>
      </c>
      <c r="D315" s="1">
        <v>0</v>
      </c>
      <c r="E315" s="1">
        <v>3</v>
      </c>
    </row>
    <row r="316" spans="1:5" ht="25.2" customHeight="1" x14ac:dyDescent="0.4">
      <c r="A316" s="15"/>
      <c r="B316" s="1">
        <v>1</v>
      </c>
      <c r="C316" s="1">
        <v>0</v>
      </c>
      <c r="D316" s="1">
        <v>0</v>
      </c>
      <c r="E316" s="1">
        <v>0</v>
      </c>
    </row>
    <row r="317" spans="1:5" ht="25.2" customHeight="1" x14ac:dyDescent="0.4">
      <c r="A317" s="15"/>
    </row>
    <row r="318" spans="1:5" ht="25.2" customHeight="1" x14ac:dyDescent="0.4">
      <c r="A318" s="15" t="s">
        <v>227</v>
      </c>
      <c r="B318" s="1">
        <v>0</v>
      </c>
      <c r="C318" s="1">
        <v>0</v>
      </c>
      <c r="D318" s="1">
        <v>1</v>
      </c>
      <c r="E318" s="1">
        <v>1</v>
      </c>
    </row>
    <row r="319" spans="1:5" ht="25.2" customHeight="1" x14ac:dyDescent="0.4">
      <c r="A319" s="15"/>
      <c r="B319" s="1">
        <v>1</v>
      </c>
      <c r="C319" s="1">
        <v>1</v>
      </c>
      <c r="D319" s="1">
        <v>2</v>
      </c>
      <c r="E319" s="1">
        <v>1</v>
      </c>
    </row>
    <row r="320" spans="1:5" ht="25.2" customHeight="1" x14ac:dyDescent="0.4">
      <c r="A320" s="15"/>
    </row>
    <row r="321" spans="1:5" ht="25.2" customHeight="1" x14ac:dyDescent="0.4">
      <c r="A321" s="15" t="s">
        <v>228</v>
      </c>
      <c r="B321" s="1">
        <v>4</v>
      </c>
      <c r="C321" s="1">
        <v>1</v>
      </c>
      <c r="D321" s="1">
        <v>1</v>
      </c>
      <c r="E321" s="1">
        <v>3</v>
      </c>
    </row>
    <row r="322" spans="1:5" ht="25.2" customHeight="1" x14ac:dyDescent="0.4">
      <c r="A322" s="15"/>
      <c r="B322" s="1">
        <v>1</v>
      </c>
      <c r="C322" s="1">
        <v>0</v>
      </c>
      <c r="D322" s="1">
        <v>1</v>
      </c>
      <c r="E322" s="1">
        <v>3</v>
      </c>
    </row>
    <row r="323" spans="1:5" ht="25.2" customHeight="1" x14ac:dyDescent="0.4">
      <c r="A323" s="15"/>
    </row>
    <row r="324" spans="1:5" ht="25.2" customHeight="1" x14ac:dyDescent="0.4">
      <c r="A324" s="15" t="s">
        <v>229</v>
      </c>
      <c r="B324" s="1">
        <v>1</v>
      </c>
      <c r="C324" s="1">
        <v>2</v>
      </c>
      <c r="D324" s="1">
        <v>1</v>
      </c>
      <c r="E324" s="1">
        <v>3</v>
      </c>
    </row>
    <row r="325" spans="1:5" ht="25.2" customHeight="1" x14ac:dyDescent="0.4">
      <c r="A325" s="15"/>
      <c r="B325" s="1">
        <v>1</v>
      </c>
      <c r="C325" s="1">
        <v>0</v>
      </c>
      <c r="D325" s="1">
        <v>1</v>
      </c>
      <c r="E325" s="1">
        <v>0</v>
      </c>
    </row>
    <row r="326" spans="1:5" ht="25.2" customHeight="1" x14ac:dyDescent="0.4">
      <c r="A326" s="15"/>
    </row>
    <row r="327" spans="1:5" ht="25.2" customHeight="1" x14ac:dyDescent="0.4">
      <c r="A327" s="15" t="s">
        <v>230</v>
      </c>
      <c r="B327" s="1">
        <v>0</v>
      </c>
      <c r="C327" s="1">
        <v>0</v>
      </c>
      <c r="D327" s="1">
        <v>2</v>
      </c>
      <c r="E327" s="1">
        <v>0</v>
      </c>
    </row>
    <row r="328" spans="1:5" ht="25.2" customHeight="1" x14ac:dyDescent="0.4">
      <c r="A328" s="15"/>
      <c r="B328" s="1">
        <v>0</v>
      </c>
      <c r="C328" s="1">
        <v>2</v>
      </c>
      <c r="D328" s="1">
        <v>1</v>
      </c>
      <c r="E328" s="1">
        <v>0</v>
      </c>
    </row>
    <row r="329" spans="1:5" ht="25.2" customHeight="1" x14ac:dyDescent="0.4">
      <c r="A329" s="15"/>
    </row>
    <row r="330" spans="1:5" ht="25.2" customHeight="1" x14ac:dyDescent="0.4">
      <c r="A330" s="15" t="s">
        <v>231</v>
      </c>
      <c r="B330" s="1">
        <v>2</v>
      </c>
      <c r="C330" s="1">
        <v>2</v>
      </c>
      <c r="D330" s="1">
        <v>2</v>
      </c>
      <c r="E330" s="1">
        <v>1</v>
      </c>
    </row>
    <row r="331" spans="1:5" ht="25.2" customHeight="1" x14ac:dyDescent="0.4">
      <c r="A331" s="15"/>
      <c r="B331" s="1">
        <v>2</v>
      </c>
      <c r="C331" s="1">
        <v>0</v>
      </c>
      <c r="D331" s="1">
        <v>1</v>
      </c>
      <c r="E331" s="1">
        <v>1</v>
      </c>
    </row>
    <row r="332" spans="1:5" ht="25.2" customHeight="1" x14ac:dyDescent="0.4">
      <c r="A332" s="15"/>
    </row>
    <row r="333" spans="1:5" ht="25.2" customHeight="1" x14ac:dyDescent="0.4">
      <c r="A333" s="15" t="s">
        <v>232</v>
      </c>
      <c r="B333" s="1">
        <v>1</v>
      </c>
      <c r="C333" s="1">
        <v>0</v>
      </c>
      <c r="D333" s="1">
        <v>1</v>
      </c>
      <c r="E333" s="1">
        <v>0</v>
      </c>
    </row>
    <row r="334" spans="1:5" ht="25.2" customHeight="1" x14ac:dyDescent="0.4">
      <c r="A334" s="15"/>
      <c r="B334" s="1">
        <v>0</v>
      </c>
      <c r="C334" s="1">
        <v>0</v>
      </c>
      <c r="D334" s="1">
        <v>0</v>
      </c>
      <c r="E334" s="1">
        <v>2</v>
      </c>
    </row>
    <row r="335" spans="1:5" ht="25.2" customHeight="1" x14ac:dyDescent="0.4">
      <c r="A335" s="15"/>
    </row>
    <row r="336" spans="1:5" ht="25.2" customHeight="1" x14ac:dyDescent="0.4">
      <c r="A336" s="15" t="s">
        <v>233</v>
      </c>
      <c r="B336" s="1">
        <v>2</v>
      </c>
      <c r="C336" s="1">
        <v>0</v>
      </c>
      <c r="D336" s="1">
        <v>1</v>
      </c>
      <c r="E336" s="1">
        <v>0</v>
      </c>
    </row>
    <row r="337" spans="1:5" ht="25.2" customHeight="1" x14ac:dyDescent="0.4">
      <c r="A337" s="15"/>
      <c r="B337" s="1">
        <v>2</v>
      </c>
      <c r="C337" s="1">
        <v>2</v>
      </c>
      <c r="D337" s="1">
        <v>1</v>
      </c>
      <c r="E337" s="1">
        <v>0</v>
      </c>
    </row>
    <row r="338" spans="1:5" ht="25.2" customHeight="1" x14ac:dyDescent="0.4">
      <c r="A338" s="15"/>
    </row>
    <row r="339" spans="1:5" ht="25.2" customHeight="1" x14ac:dyDescent="0.4">
      <c r="A339" s="15" t="s">
        <v>234</v>
      </c>
      <c r="B339" s="1">
        <v>1</v>
      </c>
      <c r="C339" s="1">
        <v>0</v>
      </c>
      <c r="D339" s="1">
        <v>1</v>
      </c>
      <c r="E339" s="1">
        <v>0</v>
      </c>
    </row>
    <row r="340" spans="1:5" ht="25.2" customHeight="1" x14ac:dyDescent="0.4">
      <c r="A340" s="15"/>
      <c r="B340" s="1">
        <v>0</v>
      </c>
      <c r="C340" s="1">
        <v>1</v>
      </c>
      <c r="D340" s="1">
        <v>1</v>
      </c>
      <c r="E340" s="1">
        <v>0</v>
      </c>
    </row>
    <row r="341" spans="1:5" ht="25.2" customHeight="1" x14ac:dyDescent="0.4">
      <c r="A341" s="15"/>
    </row>
    <row r="342" spans="1:5" ht="25.2" customHeight="1" x14ac:dyDescent="0.4">
      <c r="A342" s="15" t="s">
        <v>235</v>
      </c>
      <c r="B342" s="1">
        <v>1</v>
      </c>
      <c r="C342" s="1">
        <v>0</v>
      </c>
      <c r="D342" s="1">
        <v>0</v>
      </c>
      <c r="E342" s="1">
        <v>0</v>
      </c>
    </row>
    <row r="343" spans="1:5" ht="25.2" customHeight="1" x14ac:dyDescent="0.4">
      <c r="A343" s="15"/>
      <c r="B343" s="1">
        <v>1</v>
      </c>
      <c r="C343" s="1">
        <v>1</v>
      </c>
      <c r="D343" s="1">
        <v>1</v>
      </c>
      <c r="E343" s="1">
        <v>0</v>
      </c>
    </row>
    <row r="344" spans="1:5" ht="25.2" customHeight="1" x14ac:dyDescent="0.4">
      <c r="A344" s="15"/>
    </row>
    <row r="345" spans="1:5" ht="25.2" customHeight="1" x14ac:dyDescent="0.4">
      <c r="A345" s="15" t="s">
        <v>236</v>
      </c>
      <c r="B345" s="1">
        <v>0</v>
      </c>
      <c r="C345" s="1">
        <v>0</v>
      </c>
      <c r="D345" s="1">
        <v>1</v>
      </c>
      <c r="E345" s="1">
        <v>1</v>
      </c>
    </row>
    <row r="346" spans="1:5" ht="25.2" customHeight="1" x14ac:dyDescent="0.4">
      <c r="A346" s="15"/>
      <c r="B346" s="1">
        <v>3</v>
      </c>
      <c r="C346" s="1">
        <v>1</v>
      </c>
      <c r="D346" s="1">
        <v>1</v>
      </c>
      <c r="E346" s="1">
        <v>1</v>
      </c>
    </row>
    <row r="347" spans="1:5" ht="25.2" customHeight="1" x14ac:dyDescent="0.4">
      <c r="A347" s="15"/>
    </row>
    <row r="348" spans="1:5" ht="25.2" customHeight="1" x14ac:dyDescent="0.4">
      <c r="A348" s="15" t="s">
        <v>237</v>
      </c>
      <c r="B348" s="1">
        <v>1</v>
      </c>
      <c r="C348" s="1">
        <v>0</v>
      </c>
      <c r="D348" s="1">
        <v>1</v>
      </c>
      <c r="E348" s="1">
        <v>0</v>
      </c>
    </row>
    <row r="349" spans="1:5" ht="25.2" customHeight="1" x14ac:dyDescent="0.4">
      <c r="A349" s="15"/>
      <c r="B349" s="1">
        <v>0</v>
      </c>
      <c r="C349" s="1">
        <v>1</v>
      </c>
      <c r="D349" s="1">
        <v>1</v>
      </c>
      <c r="E349" s="1">
        <v>3</v>
      </c>
    </row>
    <row r="350" spans="1:5" ht="25.2" customHeight="1" x14ac:dyDescent="0.4">
      <c r="A350" s="15"/>
    </row>
    <row r="351" spans="1:5" ht="25.2" customHeight="1" x14ac:dyDescent="0.4">
      <c r="A351" s="15" t="s">
        <v>238</v>
      </c>
      <c r="B351" s="1">
        <v>0</v>
      </c>
      <c r="C351" s="1">
        <v>1</v>
      </c>
      <c r="D351" s="1">
        <v>1</v>
      </c>
      <c r="E351" s="1">
        <v>0</v>
      </c>
    </row>
    <row r="352" spans="1:5" ht="25.2" customHeight="1" x14ac:dyDescent="0.4">
      <c r="A352" s="15"/>
      <c r="B352" s="1">
        <v>1</v>
      </c>
      <c r="C352" s="1">
        <v>1</v>
      </c>
      <c r="D352" s="1">
        <v>1</v>
      </c>
      <c r="E352" s="1">
        <v>0</v>
      </c>
    </row>
    <row r="353" spans="1:5" ht="25.2" customHeight="1" x14ac:dyDescent="0.4">
      <c r="A353" s="15"/>
    </row>
    <row r="354" spans="1:5" ht="25.2" customHeight="1" x14ac:dyDescent="0.4">
      <c r="A354" s="15" t="s">
        <v>239</v>
      </c>
      <c r="B354" s="1">
        <v>3</v>
      </c>
      <c r="C354" s="1">
        <v>0</v>
      </c>
      <c r="D354" s="1">
        <v>2</v>
      </c>
      <c r="E354" s="1">
        <v>3</v>
      </c>
    </row>
    <row r="355" spans="1:5" ht="25.2" customHeight="1" x14ac:dyDescent="0.4">
      <c r="B355" s="1">
        <v>0</v>
      </c>
      <c r="C355" s="1">
        <v>1</v>
      </c>
      <c r="D355" s="1">
        <v>0</v>
      </c>
      <c r="E355" s="1">
        <v>0</v>
      </c>
    </row>
  </sheetData>
  <conditionalFormatting sqref="B215:G236">
    <cfRule type="cellIs" dxfId="5" priority="8" operator="equal">
      <formula>$E$216</formula>
    </cfRule>
    <cfRule type="cellIs" dxfId="4" priority="9" operator="equal">
      <formula>$D$217</formula>
    </cfRule>
  </conditionalFormatting>
  <conditionalFormatting sqref="Q215:V236">
    <cfRule type="cellIs" dxfId="3" priority="7" operator="equal">
      <formula>$T$220</formula>
    </cfRule>
  </conditionalFormatting>
  <conditionalFormatting sqref="A215:O236">
    <cfRule type="cellIs" dxfId="2" priority="5" operator="equal">
      <formula>$F$223</formula>
    </cfRule>
    <cfRule type="cellIs" dxfId="1" priority="6" operator="equal">
      <formula>2</formula>
    </cfRule>
  </conditionalFormatting>
  <conditionalFormatting sqref="P215:AE236">
    <cfRule type="cellIs" dxfId="0" priority="4" operator="equal">
      <formula>$Q$221</formula>
    </cfRule>
  </conditionalFormatting>
  <conditionalFormatting sqref="O24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{0E3DA592-B330-4DB0-9637-68377A35B325}</x14:id>
        </ext>
      </extLst>
    </cfRule>
  </conditionalFormatting>
  <conditionalFormatting sqref="S243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E3DA592-B330-4DB0-9637-68377A35B32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O242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2B96B-20B9-4644-AD36-45F866198C1C}">
  <dimension ref="D6:P25"/>
  <sheetViews>
    <sheetView workbookViewId="0">
      <selection activeCell="N23" sqref="N23:P24"/>
    </sheetView>
  </sheetViews>
  <sheetFormatPr defaultRowHeight="14.4" x14ac:dyDescent="0.3"/>
  <cols>
    <col min="1" max="16384" width="8.88671875" style="31"/>
  </cols>
  <sheetData>
    <row r="6" spans="4:13" ht="18" x14ac:dyDescent="0.35">
      <c r="D6" s="31">
        <v>4</v>
      </c>
      <c r="E6" s="31">
        <v>4</v>
      </c>
      <c r="F6" s="31">
        <f>SUM(D6:E6)</f>
        <v>8</v>
      </c>
      <c r="G6" s="30"/>
      <c r="H6" s="30"/>
    </row>
    <row r="7" spans="4:13" ht="18" x14ac:dyDescent="0.35">
      <c r="D7" s="31">
        <f>SUM(D6)</f>
        <v>4</v>
      </c>
      <c r="E7" s="31">
        <f>SUM(E6)</f>
        <v>4</v>
      </c>
      <c r="F7" s="31">
        <f>SUM(D7:E7)</f>
        <v>8</v>
      </c>
      <c r="G7" s="30"/>
      <c r="H7" s="30"/>
    </row>
    <row r="10" spans="4:13" x14ac:dyDescent="0.3">
      <c r="G10" s="31">
        <v>33</v>
      </c>
      <c r="H10" s="31">
        <v>3</v>
      </c>
      <c r="I10" s="31">
        <v>4</v>
      </c>
      <c r="J10" s="31">
        <v>4</v>
      </c>
      <c r="K10" s="31">
        <v>4</v>
      </c>
      <c r="L10" s="31">
        <v>4</v>
      </c>
      <c r="M10" s="31">
        <f>SUM(G10:L10)</f>
        <v>52</v>
      </c>
    </row>
    <row r="13" spans="4:13" x14ac:dyDescent="0.3">
      <c r="G13" s="31">
        <f t="shared" ref="G13:L13" si="0">SUM(G10:G12)</f>
        <v>33</v>
      </c>
      <c r="H13" s="31">
        <f t="shared" si="0"/>
        <v>3</v>
      </c>
      <c r="I13" s="31">
        <f t="shared" si="0"/>
        <v>4</v>
      </c>
      <c r="J13" s="31">
        <f t="shared" si="0"/>
        <v>4</v>
      </c>
      <c r="K13" s="31">
        <f t="shared" si="0"/>
        <v>4</v>
      </c>
      <c r="L13" s="31">
        <f t="shared" si="0"/>
        <v>4</v>
      </c>
      <c r="M13" s="31">
        <f>SUM(G13:L13)</f>
        <v>52</v>
      </c>
    </row>
    <row r="18" spans="5:16" x14ac:dyDescent="0.3">
      <c r="N18" s="31">
        <v>42736</v>
      </c>
      <c r="P18" s="31">
        <v>42736</v>
      </c>
    </row>
    <row r="19" spans="5:16" ht="18" x14ac:dyDescent="0.35">
      <c r="H19" s="30">
        <f>SUM(H13)</f>
        <v>3</v>
      </c>
      <c r="I19" s="30" t="s">
        <v>292</v>
      </c>
    </row>
    <row r="22" spans="5:16" x14ac:dyDescent="0.3">
      <c r="N22" s="29">
        <v>42737</v>
      </c>
    </row>
    <row r="23" spans="5:16" x14ac:dyDescent="0.3">
      <c r="N23" s="31">
        <v>2.2000000000000002</v>
      </c>
      <c r="O23" s="31">
        <v>2.1</v>
      </c>
      <c r="P23" s="31">
        <f>SUM(N23:O23)</f>
        <v>4.3000000000000007</v>
      </c>
    </row>
    <row r="25" spans="5:16" x14ac:dyDescent="0.3">
      <c r="E25" s="31">
        <v>4</v>
      </c>
      <c r="G25" s="31">
        <v>4</v>
      </c>
      <c r="H25" s="31">
        <f>SUM(E25:G25)</f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Лист5</vt:lpstr>
      <vt:lpstr>Лист2</vt:lpstr>
      <vt:lpstr>Лист4</vt:lpstr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2017-10-07T15:43:53Z</dcterms:modified>
</cp:coreProperties>
</file>