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9230" windowHeight="8580" activeTab="2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calcPr calcId="125725"/>
</workbook>
</file>

<file path=xl/calcChain.xml><?xml version="1.0" encoding="utf-8"?>
<calcChain xmlns="http://schemas.openxmlformats.org/spreadsheetml/2006/main">
  <c r="E5" i="6"/>
  <c r="F5"/>
  <c r="E7" i="4"/>
  <c r="E6"/>
  <c r="E5"/>
  <c r="I20" i="3"/>
  <c r="J20"/>
  <c r="K20"/>
  <c r="L20"/>
  <c r="M20"/>
  <c r="N20"/>
  <c r="O20"/>
  <c r="H20"/>
  <c r="I19"/>
  <c r="J19"/>
  <c r="K19"/>
  <c r="L19"/>
  <c r="M19"/>
  <c r="N19"/>
  <c r="O19"/>
  <c r="H19"/>
  <c r="J14"/>
  <c r="K14"/>
  <c r="L14"/>
  <c r="M14"/>
  <c r="N14"/>
  <c r="O14"/>
  <c r="I14"/>
  <c r="K17"/>
  <c r="L17" s="1"/>
  <c r="M17" s="1"/>
  <c r="N17" s="1"/>
  <c r="O17" s="1"/>
  <c r="J17"/>
  <c r="I17"/>
  <c r="K16"/>
  <c r="L16" s="1"/>
  <c r="M16" s="1"/>
  <c r="N16" s="1"/>
  <c r="O16" s="1"/>
  <c r="J16"/>
  <c r="I16"/>
  <c r="J13"/>
  <c r="K13"/>
  <c r="L13"/>
  <c r="M13"/>
  <c r="N13"/>
  <c r="O13"/>
  <c r="I13"/>
  <c r="J12"/>
  <c r="K12"/>
  <c r="L12"/>
  <c r="M12"/>
  <c r="N12"/>
  <c r="O12"/>
  <c r="I12"/>
  <c r="K8"/>
  <c r="L8" s="1"/>
  <c r="M8" s="1"/>
  <c r="N8" s="1"/>
  <c r="O8" s="1"/>
  <c r="J8"/>
  <c r="I8"/>
  <c r="E10"/>
  <c r="E9"/>
  <c r="E8"/>
  <c r="E7"/>
  <c r="E6"/>
  <c r="F6"/>
  <c r="G9" i="2"/>
  <c r="E9"/>
  <c r="E8"/>
  <c r="E7"/>
  <c r="G6"/>
  <c r="E6" s="1"/>
  <c r="D6" i="1"/>
  <c r="D5"/>
</calcChain>
</file>

<file path=xl/sharedStrings.xml><?xml version="1.0" encoding="utf-8"?>
<sst xmlns="http://schemas.openxmlformats.org/spreadsheetml/2006/main" count="40" uniqueCount="38">
  <si>
    <t xml:space="preserve">Q </t>
  </si>
  <si>
    <t>V</t>
  </si>
  <si>
    <t>d</t>
  </si>
  <si>
    <t>б</t>
  </si>
  <si>
    <t>D</t>
  </si>
  <si>
    <t>d мм</t>
  </si>
  <si>
    <t>Н г, м</t>
  </si>
  <si>
    <r>
      <t>Q м</t>
    </r>
    <r>
      <rPr>
        <vertAlign val="superscript"/>
        <sz val="10"/>
        <color rgb="FF000000"/>
        <rFont val="Arial Unicode MS"/>
        <family val="2"/>
        <charset val="204"/>
      </rPr>
      <t>3</t>
    </r>
    <r>
      <rPr>
        <sz val="10"/>
        <color rgb="FF000000"/>
        <rFont val="Arial Unicode MS"/>
        <family val="2"/>
        <charset val="204"/>
      </rPr>
      <t>/сек</t>
    </r>
  </si>
  <si>
    <t xml:space="preserve">∑h </t>
  </si>
  <si>
    <t xml:space="preserve">Re </t>
  </si>
  <si>
    <t>N</t>
  </si>
  <si>
    <r>
      <t>Q м</t>
    </r>
    <r>
      <rPr>
        <vertAlign val="superscript"/>
        <sz val="10"/>
        <color rgb="FF000000"/>
        <rFont val="Arial Unicode MS"/>
        <family val="2"/>
        <charset val="204"/>
      </rPr>
      <t>3</t>
    </r>
    <r>
      <rPr>
        <sz val="10"/>
        <color rgb="FF000000"/>
        <rFont val="Arial Unicode MS"/>
        <family val="2"/>
        <charset val="204"/>
      </rPr>
      <t>/час.</t>
    </r>
  </si>
  <si>
    <r>
      <t>Н</t>
    </r>
    <r>
      <rPr>
        <vertAlign val="subscript"/>
        <sz val="10"/>
        <color rgb="FF000000"/>
        <rFont val="Arial Unicode MS"/>
        <family val="2"/>
        <charset val="204"/>
      </rPr>
      <t>г</t>
    </r>
    <r>
      <rPr>
        <sz val="10"/>
        <color rgb="FF000000"/>
        <rFont val="Arial Unicode MS"/>
        <family val="2"/>
        <charset val="204"/>
      </rPr>
      <t>,м.</t>
    </r>
  </si>
  <si>
    <t>d, мм.</t>
  </si>
  <si>
    <t>F</t>
  </si>
  <si>
    <t xml:space="preserve">R </t>
  </si>
  <si>
    <t>Hm</t>
  </si>
  <si>
    <t>η</t>
  </si>
  <si>
    <t>A</t>
  </si>
  <si>
    <t>Н</t>
  </si>
  <si>
    <t>Значение</t>
  </si>
  <si>
    <t>0,25 Q</t>
  </si>
  <si>
    <t>0.5 Q</t>
  </si>
  <si>
    <t>0.75 Q</t>
  </si>
  <si>
    <t>Q</t>
  </si>
  <si>
    <t>1.25 Q</t>
  </si>
  <si>
    <t>Н,м</t>
  </si>
  <si>
    <r>
      <t>Q м</t>
    </r>
    <r>
      <rPr>
        <vertAlign val="superscript"/>
        <sz val="10"/>
        <color rgb="FF000000"/>
        <rFont val="Times New Roman"/>
        <family val="1"/>
        <charset val="204"/>
      </rPr>
      <t>3</t>
    </r>
    <r>
      <rPr>
        <sz val="10"/>
        <color rgb="FF000000"/>
        <rFont val="Times New Roman"/>
        <family val="1"/>
        <charset val="204"/>
      </rPr>
      <t>/ч</t>
    </r>
  </si>
  <si>
    <r>
      <t>Q м</t>
    </r>
    <r>
      <rPr>
        <vertAlign val="superscript"/>
        <sz val="10"/>
        <color rgb="FF000000"/>
        <rFont val="Times New Roman"/>
        <family val="1"/>
        <charset val="204"/>
      </rPr>
      <t>3</t>
    </r>
    <r>
      <rPr>
        <sz val="10"/>
        <color rgb="FF000000"/>
        <rFont val="Times New Roman"/>
        <family val="1"/>
        <charset val="204"/>
      </rPr>
      <t>/сек</t>
    </r>
  </si>
  <si>
    <t>1,3 Q</t>
  </si>
  <si>
    <t>n1</t>
  </si>
  <si>
    <t>n2</t>
  </si>
  <si>
    <t>Q2/Q1</t>
  </si>
  <si>
    <t>Н1/Н2</t>
  </si>
  <si>
    <t>N2/N1</t>
  </si>
  <si>
    <r>
      <t>Q, м</t>
    </r>
    <r>
      <rPr>
        <vertAlign val="superscript"/>
        <sz val="10"/>
        <color rgb="FF000000"/>
        <rFont val="Arial Unicode MS"/>
        <family val="2"/>
        <charset val="204"/>
      </rPr>
      <t>3</t>
    </r>
    <r>
      <rPr>
        <sz val="10"/>
        <color rgb="FF000000"/>
        <rFont val="Arial Unicode MS"/>
        <family val="2"/>
        <charset val="204"/>
      </rPr>
      <t>/c</t>
    </r>
  </si>
  <si>
    <r>
      <t>Н</t>
    </r>
    <r>
      <rPr>
        <vertAlign val="subscript"/>
        <sz val="10"/>
        <color rgb="FF000000"/>
        <rFont val="Arial Unicode MS"/>
        <family val="2"/>
        <charset val="204"/>
      </rPr>
      <t>у</t>
    </r>
    <r>
      <rPr>
        <sz val="10"/>
        <color rgb="FF000000"/>
        <rFont val="Arial Unicode MS"/>
        <family val="2"/>
        <charset val="204"/>
      </rPr>
      <t xml:space="preserve"> ст. mах. даПа</t>
    </r>
  </si>
  <si>
    <t>ЗНАЧЕНИЯ ДЛЯ ГРАФИКА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</si>
</sst>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rgb="FF000000"/>
      <name val="Arial Unicode MS"/>
      <family val="2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Unicode MS"/>
      <family val="2"/>
      <charset val="204"/>
    </font>
    <font>
      <vertAlign val="superscript"/>
      <sz val="10"/>
      <color rgb="FF000000"/>
      <name val="Arial Unicode MS"/>
      <family val="2"/>
      <charset val="204"/>
    </font>
    <font>
      <sz val="10"/>
      <color rgb="FFFF0000"/>
      <name val="Arial Unicode MS"/>
      <family val="2"/>
      <charset val="204"/>
    </font>
    <font>
      <vertAlign val="subscript"/>
      <sz val="10"/>
      <color rgb="FF000000"/>
      <name val="Arial Unicode MS"/>
      <family val="2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Arial Unicode MS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3" fillId="3" borderId="1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3" fillId="3" borderId="1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center" wrapText="1"/>
    </xf>
    <xf numFmtId="0" fontId="9" fillId="0" borderId="0" xfId="0" applyFont="1"/>
    <xf numFmtId="0" fontId="10" fillId="2" borderId="1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4" borderId="3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Лист3!$H$20</c:f>
              <c:strCache>
                <c:ptCount val="1"/>
                <c:pt idx="0">
                  <c:v>Н,м</c:v>
                </c:pt>
              </c:strCache>
            </c:strRef>
          </c:tx>
          <c:marker>
            <c:symbol val="none"/>
          </c:marker>
          <c:cat>
            <c:numRef>
              <c:f>Лист3!$I$19:$O$19</c:f>
              <c:numCache>
                <c:formatCode>General</c:formatCode>
                <c:ptCount val="7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130</c:v>
                </c:pt>
              </c:numCache>
            </c:numRef>
          </c:cat>
          <c:val>
            <c:numRef>
              <c:f>Лист3!$I$20:$O$20</c:f>
              <c:numCache>
                <c:formatCode>General</c:formatCode>
                <c:ptCount val="7"/>
                <c:pt idx="0">
                  <c:v>700</c:v>
                </c:pt>
                <c:pt idx="1">
                  <c:v>707.06728975189594</c:v>
                </c:pt>
                <c:pt idx="2">
                  <c:v>728.26915900758365</c:v>
                </c:pt>
                <c:pt idx="3">
                  <c:v>763.60560776706313</c:v>
                </c:pt>
                <c:pt idx="4">
                  <c:v>813.0766360303345</c:v>
                </c:pt>
                <c:pt idx="5">
                  <c:v>876.68224379739763</c:v>
                </c:pt>
                <c:pt idx="6">
                  <c:v>891.09951489126524</c:v>
                </c:pt>
              </c:numCache>
            </c:numRef>
          </c:val>
        </c:ser>
        <c:marker val="1"/>
        <c:axId val="69681920"/>
        <c:axId val="69684224"/>
      </c:lineChart>
      <c:catAx>
        <c:axId val="69681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ru-RU"/>
                  <a:t>, м</a:t>
                </a:r>
                <a:r>
                  <a:rPr lang="ru-RU" baseline="30000"/>
                  <a:t>3</a:t>
                </a:r>
                <a:r>
                  <a:rPr lang="ru-RU"/>
                  <a:t>/ч</a:t>
                </a:r>
              </a:p>
            </c:rich>
          </c:tx>
          <c:layout>
            <c:manualLayout>
              <c:xMode val="edge"/>
              <c:yMode val="edge"/>
              <c:x val="0.8955079310738332"/>
              <c:y val="0.77219889180519119"/>
            </c:manualLayout>
          </c:layout>
        </c:title>
        <c:numFmt formatCode="General" sourceLinked="1"/>
        <c:tickLblPos val="nextTo"/>
        <c:crossAx val="69684224"/>
        <c:crossesAt val="0"/>
        <c:auto val="1"/>
        <c:lblAlgn val="ctr"/>
        <c:lblOffset val="100"/>
      </c:catAx>
      <c:valAx>
        <c:axId val="6968422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ru-RU"/>
                  <a:t>,</a:t>
                </a:r>
                <a:r>
                  <a:rPr lang="ru-RU" baseline="0"/>
                  <a:t> м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4.0579710144927526E-2"/>
              <c:y val="5.6462160979877517E-2"/>
            </c:manualLayout>
          </c:layout>
        </c:title>
        <c:numFmt formatCode="General" sourceLinked="1"/>
        <c:tickLblPos val="nextTo"/>
        <c:crossAx val="6968192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428625</xdr:colOff>
      <xdr:row>15</xdr:row>
      <xdr:rowOff>85725</xdr:rowOff>
    </xdr:from>
    <xdr:to>
      <xdr:col>26</xdr:col>
      <xdr:colOff>295275</xdr:colOff>
      <xdr:row>32</xdr:row>
      <xdr:rowOff>57150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D7" sqref="D7"/>
    </sheetView>
  </sheetViews>
  <sheetFormatPr defaultRowHeight="15"/>
  <sheetData>
    <row r="1" spans="1:6" ht="17.25">
      <c r="A1" s="1"/>
    </row>
    <row r="2" spans="1:6" ht="17.25">
      <c r="B2" s="1" t="s">
        <v>0</v>
      </c>
      <c r="C2" s="2">
        <v>160</v>
      </c>
    </row>
    <row r="3" spans="1:6" ht="17.25">
      <c r="B3" s="1" t="s">
        <v>1</v>
      </c>
      <c r="C3" s="2">
        <v>1.54</v>
      </c>
    </row>
    <row r="5" spans="1:6" ht="18.75">
      <c r="C5" s="3" t="s">
        <v>2</v>
      </c>
      <c r="D5">
        <f>(4*C2/3.14/C3/3600)^0.5</f>
        <v>0.19174036605409686</v>
      </c>
    </row>
    <row r="6" spans="1:6" ht="18.75">
      <c r="C6" s="3" t="s">
        <v>4</v>
      </c>
      <c r="D6">
        <f>D5*1000+2*F6</f>
        <v>203.74036605409685</v>
      </c>
      <c r="E6" s="3" t="s">
        <v>3</v>
      </c>
      <c r="F6" s="2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9"/>
  <sheetViews>
    <sheetView workbookViewId="0">
      <selection activeCell="G10" sqref="G10"/>
    </sheetView>
  </sheetViews>
  <sheetFormatPr defaultRowHeight="15"/>
  <sheetData>
    <row r="1" spans="2:7" ht="15.75" thickBot="1"/>
    <row r="2" spans="2:7" ht="16.5" thickBot="1">
      <c r="B2" s="4" t="s">
        <v>5</v>
      </c>
      <c r="C2" s="6">
        <v>180</v>
      </c>
    </row>
    <row r="3" spans="2:7" ht="16.5" thickBot="1">
      <c r="B3" s="4" t="s">
        <v>6</v>
      </c>
      <c r="C3" s="6">
        <v>600</v>
      </c>
    </row>
    <row r="4" spans="2:7" ht="17.25" thickBot="1">
      <c r="B4" s="5" t="s">
        <v>7</v>
      </c>
      <c r="C4" s="7">
        <v>4.4999999999999998E-2</v>
      </c>
    </row>
    <row r="6" spans="2:7" ht="18.75">
      <c r="D6" s="3" t="s">
        <v>1</v>
      </c>
      <c r="E6">
        <f>4*C4/(3.14*G6^2)</f>
        <v>1.7692852087756548</v>
      </c>
      <c r="G6">
        <f>C2/1000</f>
        <v>0.18</v>
      </c>
    </row>
    <row r="7" spans="2:7" ht="18.75">
      <c r="D7" s="3" t="s">
        <v>8</v>
      </c>
      <c r="E7">
        <f>0.02*C3/G6*E6^2/2/9.8</f>
        <v>10.647517516980654</v>
      </c>
    </row>
    <row r="8" spans="2:7" ht="18.75">
      <c r="D8" s="3" t="s">
        <v>9</v>
      </c>
      <c r="E8">
        <f>G6*E6/0.00001</f>
        <v>31847.133757961779</v>
      </c>
    </row>
    <row r="9" spans="2:7" ht="18.75">
      <c r="D9" s="3" t="s">
        <v>10</v>
      </c>
      <c r="E9">
        <f>C4*1000*9.81*(C3+E7)/1000/0.7</f>
        <v>385.10049515410162</v>
      </c>
      <c r="G9">
        <f>E7</f>
        <v>10.647517516980654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O22"/>
  <sheetViews>
    <sheetView tabSelected="1" topLeftCell="J13" workbookViewId="0">
      <selection activeCell="N29" sqref="N29"/>
    </sheetView>
  </sheetViews>
  <sheetFormatPr defaultRowHeight="15"/>
  <sheetData>
    <row r="1" spans="2:15" ht="15.75" thickBot="1"/>
    <row r="2" spans="2:15" ht="17.25" thickBot="1">
      <c r="B2" s="8" t="s">
        <v>11</v>
      </c>
      <c r="C2" s="6">
        <v>100</v>
      </c>
    </row>
    <row r="3" spans="2:15" ht="16.5" thickBot="1">
      <c r="B3" s="4" t="s">
        <v>12</v>
      </c>
      <c r="C3" s="6">
        <v>700</v>
      </c>
    </row>
    <row r="4" spans="2:15" ht="16.5" thickBot="1">
      <c r="B4" s="5" t="s">
        <v>13</v>
      </c>
      <c r="C4" s="7">
        <v>100</v>
      </c>
    </row>
    <row r="6" spans="2:15" ht="18.75">
      <c r="D6" s="3" t="s">
        <v>14</v>
      </c>
      <c r="E6">
        <f>3.14*F6^2/4</f>
        <v>7.8500000000000011E-3</v>
      </c>
      <c r="F6">
        <f>C4/1000</f>
        <v>0.1</v>
      </c>
    </row>
    <row r="7" spans="2:15" ht="18.75">
      <c r="D7" s="3" t="s">
        <v>15</v>
      </c>
      <c r="E7">
        <f>177/2/9.8/E6^2/1000</f>
        <v>146.54732029531348</v>
      </c>
    </row>
    <row r="8" spans="2:15" ht="18.75">
      <c r="D8" s="3" t="s">
        <v>16</v>
      </c>
      <c r="E8">
        <f>C3+E7*C2^2/3600</f>
        <v>1107.0758897092041</v>
      </c>
      <c r="I8">
        <f>C2</f>
        <v>100</v>
      </c>
      <c r="J8">
        <f>I8</f>
        <v>100</v>
      </c>
      <c r="K8">
        <f t="shared" ref="K8:O8" si="0">J8</f>
        <v>100</v>
      </c>
      <c r="L8">
        <f t="shared" si="0"/>
        <v>100</v>
      </c>
      <c r="M8">
        <f t="shared" si="0"/>
        <v>100</v>
      </c>
      <c r="N8">
        <f t="shared" si="0"/>
        <v>100</v>
      </c>
      <c r="O8">
        <f t="shared" si="0"/>
        <v>100</v>
      </c>
    </row>
    <row r="9" spans="2:15" ht="18.75">
      <c r="D9" s="3" t="s">
        <v>17</v>
      </c>
      <c r="E9">
        <f>C3/E8</f>
        <v>0.63229631004236675</v>
      </c>
      <c r="I9">
        <v>0</v>
      </c>
      <c r="J9">
        <v>0.25</v>
      </c>
      <c r="K9">
        <v>0.5</v>
      </c>
      <c r="L9">
        <v>0.75</v>
      </c>
      <c r="M9">
        <v>1</v>
      </c>
      <c r="N9">
        <v>1.25</v>
      </c>
      <c r="O9">
        <v>1.3</v>
      </c>
    </row>
    <row r="10" spans="2:15" ht="18.75">
      <c r="D10" s="3" t="s">
        <v>18</v>
      </c>
      <c r="E10">
        <f>0.354*C2/(E8-C3)^0.5/3600</f>
        <v>4.8737480101731433E-4</v>
      </c>
    </row>
    <row r="11" spans="2:15" ht="18.75">
      <c r="D11" s="3" t="s">
        <v>19</v>
      </c>
      <c r="H11" s="9" t="s">
        <v>20</v>
      </c>
      <c r="I11" s="9">
        <v>0</v>
      </c>
      <c r="J11" s="9" t="s">
        <v>21</v>
      </c>
      <c r="K11" s="9" t="s">
        <v>22</v>
      </c>
      <c r="L11" s="9" t="s">
        <v>23</v>
      </c>
      <c r="M11" s="9" t="s">
        <v>24</v>
      </c>
      <c r="N11" s="9" t="s">
        <v>25</v>
      </c>
      <c r="O11" s="9" t="s">
        <v>29</v>
      </c>
    </row>
    <row r="12" spans="2:15" ht="15.75">
      <c r="H12" s="9" t="s">
        <v>27</v>
      </c>
      <c r="I12" s="9">
        <f>I8*I9</f>
        <v>0</v>
      </c>
      <c r="J12" s="9">
        <f t="shared" ref="J12:O12" si="1">J8*J9</f>
        <v>25</v>
      </c>
      <c r="K12" s="9">
        <f t="shared" si="1"/>
        <v>50</v>
      </c>
      <c r="L12" s="9">
        <f t="shared" si="1"/>
        <v>75</v>
      </c>
      <c r="M12" s="9">
        <f t="shared" si="1"/>
        <v>100</v>
      </c>
      <c r="N12" s="9">
        <f t="shared" si="1"/>
        <v>125</v>
      </c>
      <c r="O12" s="9">
        <f t="shared" si="1"/>
        <v>130</v>
      </c>
    </row>
    <row r="13" spans="2:15" ht="15.75">
      <c r="H13" s="9" t="s">
        <v>28</v>
      </c>
      <c r="I13" s="9">
        <f>I12/3600</f>
        <v>0</v>
      </c>
      <c r="J13" s="9">
        <f t="shared" ref="J13:O13" si="2">J12/3600</f>
        <v>6.9444444444444441E-3</v>
      </c>
      <c r="K13" s="9">
        <f t="shared" si="2"/>
        <v>1.3888888888888888E-2</v>
      </c>
      <c r="L13" s="9">
        <f t="shared" si="2"/>
        <v>2.0833333333333332E-2</v>
      </c>
      <c r="M13" s="9">
        <f t="shared" si="2"/>
        <v>2.7777777777777776E-2</v>
      </c>
      <c r="N13" s="9">
        <f t="shared" si="2"/>
        <v>3.4722222222222224E-2</v>
      </c>
      <c r="O13" s="9">
        <f t="shared" si="2"/>
        <v>3.6111111111111108E-2</v>
      </c>
    </row>
    <row r="14" spans="2:15">
      <c r="H14" s="9" t="s">
        <v>26</v>
      </c>
      <c r="I14" s="9">
        <f>I16+I17*1000*I13^2</f>
        <v>700</v>
      </c>
      <c r="J14" s="9">
        <f t="shared" ref="J14:O14" si="3">J16+J17*1000*J13^2</f>
        <v>707.06728975189594</v>
      </c>
      <c r="K14" s="9">
        <f t="shared" si="3"/>
        <v>728.26915900758365</v>
      </c>
      <c r="L14" s="9">
        <f t="shared" si="3"/>
        <v>763.60560776706313</v>
      </c>
      <c r="M14" s="9">
        <f t="shared" si="3"/>
        <v>813.0766360303345</v>
      </c>
      <c r="N14" s="9">
        <f t="shared" si="3"/>
        <v>876.68224379739763</v>
      </c>
      <c r="O14" s="9">
        <f t="shared" si="3"/>
        <v>891.09951489126524</v>
      </c>
    </row>
    <row r="16" spans="2:15">
      <c r="I16">
        <f>C3</f>
        <v>700</v>
      </c>
      <c r="J16">
        <f>I16</f>
        <v>700</v>
      </c>
      <c r="K16">
        <f t="shared" ref="K16:O16" si="4">J16</f>
        <v>700</v>
      </c>
      <c r="L16">
        <f t="shared" si="4"/>
        <v>700</v>
      </c>
      <c r="M16">
        <f t="shared" si="4"/>
        <v>700</v>
      </c>
      <c r="N16">
        <f t="shared" si="4"/>
        <v>700</v>
      </c>
      <c r="O16">
        <f t="shared" si="4"/>
        <v>700</v>
      </c>
    </row>
    <row r="17" spans="8:15">
      <c r="I17">
        <f>E7</f>
        <v>146.54732029531348</v>
      </c>
      <c r="J17">
        <f>I17</f>
        <v>146.54732029531348</v>
      </c>
      <c r="K17">
        <f t="shared" ref="K17:O17" si="5">J17</f>
        <v>146.54732029531348</v>
      </c>
      <c r="L17">
        <f t="shared" si="5"/>
        <v>146.54732029531348</v>
      </c>
      <c r="M17">
        <f t="shared" si="5"/>
        <v>146.54732029531348</v>
      </c>
      <c r="N17">
        <f t="shared" si="5"/>
        <v>146.54732029531348</v>
      </c>
      <c r="O17">
        <f t="shared" si="5"/>
        <v>146.54732029531348</v>
      </c>
    </row>
    <row r="19" spans="8:15">
      <c r="H19" s="15" t="str">
        <f>H12</f>
        <v>Q м3/ч</v>
      </c>
      <c r="I19" s="15">
        <f t="shared" ref="I19:O19" si="6">I12</f>
        <v>0</v>
      </c>
      <c r="J19" s="15">
        <f t="shared" si="6"/>
        <v>25</v>
      </c>
      <c r="K19" s="15">
        <f t="shared" si="6"/>
        <v>50</v>
      </c>
      <c r="L19" s="15">
        <f t="shared" si="6"/>
        <v>75</v>
      </c>
      <c r="M19" s="15">
        <f t="shared" si="6"/>
        <v>100</v>
      </c>
      <c r="N19" s="15">
        <f t="shared" si="6"/>
        <v>125</v>
      </c>
      <c r="O19" s="15">
        <f t="shared" si="6"/>
        <v>130</v>
      </c>
    </row>
    <row r="20" spans="8:15">
      <c r="H20" s="15" t="str">
        <f>H14</f>
        <v>Н,м</v>
      </c>
      <c r="I20" s="15">
        <f t="shared" ref="I20:O20" si="7">I14</f>
        <v>700</v>
      </c>
      <c r="J20" s="15">
        <f t="shared" si="7"/>
        <v>707.06728975189594</v>
      </c>
      <c r="K20" s="15">
        <f t="shared" si="7"/>
        <v>728.26915900758365</v>
      </c>
      <c r="L20" s="15">
        <f t="shared" si="7"/>
        <v>763.60560776706313</v>
      </c>
      <c r="M20" s="15">
        <f t="shared" si="7"/>
        <v>813.0766360303345</v>
      </c>
      <c r="N20" s="15">
        <f t="shared" si="7"/>
        <v>876.68224379739763</v>
      </c>
      <c r="O20" s="15">
        <f t="shared" si="7"/>
        <v>891.09951489126524</v>
      </c>
    </row>
    <row r="21" spans="8:15">
      <c r="H21" s="14" t="s">
        <v>37</v>
      </c>
      <c r="I21" s="14"/>
      <c r="J21" s="14"/>
      <c r="K21" s="14"/>
      <c r="L21" s="14"/>
      <c r="M21" s="14"/>
      <c r="N21" s="14"/>
      <c r="O21" s="14"/>
    </row>
    <row r="22" spans="8:15">
      <c r="H22" s="14"/>
      <c r="I22" s="14"/>
      <c r="J22" s="14"/>
      <c r="K22" s="14"/>
      <c r="L22" s="14"/>
      <c r="M22" s="14"/>
      <c r="N22" s="14"/>
      <c r="O22" s="14"/>
    </row>
  </sheetData>
  <mergeCells count="1">
    <mergeCell ref="H21:O2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E7"/>
  <sheetViews>
    <sheetView workbookViewId="0">
      <selection activeCell="E8" sqref="E8"/>
    </sheetView>
  </sheetViews>
  <sheetFormatPr defaultRowHeight="15"/>
  <sheetData>
    <row r="1" spans="2:5" ht="15.75" thickBot="1"/>
    <row r="2" spans="2:5" ht="19.5" thickBot="1">
      <c r="B2" s="10" t="s">
        <v>30</v>
      </c>
      <c r="C2" s="11">
        <v>400</v>
      </c>
    </row>
    <row r="3" spans="2:5" ht="19.5" thickBot="1">
      <c r="B3" s="10" t="s">
        <v>31</v>
      </c>
      <c r="C3" s="12">
        <v>430</v>
      </c>
    </row>
    <row r="5" spans="2:5" ht="18.75">
      <c r="D5" s="10" t="s">
        <v>32</v>
      </c>
      <c r="E5">
        <f>C3/C2</f>
        <v>1.075</v>
      </c>
    </row>
    <row r="6" spans="2:5" ht="18.75">
      <c r="D6" s="3" t="s">
        <v>33</v>
      </c>
      <c r="E6">
        <f>E5^2</f>
        <v>1.1556249999999999</v>
      </c>
    </row>
    <row r="7" spans="2:5" ht="18.75">
      <c r="D7" s="3" t="s">
        <v>34</v>
      </c>
      <c r="E7">
        <f>E5^3</f>
        <v>1.2422968749999999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F5"/>
  <sheetViews>
    <sheetView workbookViewId="0">
      <selection activeCell="E6" sqref="E6"/>
    </sheetView>
  </sheetViews>
  <sheetFormatPr defaultRowHeight="15"/>
  <cols>
    <col min="2" max="2" width="25.28515625" customWidth="1"/>
  </cols>
  <sheetData>
    <row r="1" spans="2:6" ht="15.75" thickBot="1"/>
    <row r="2" spans="2:6" ht="17.25" thickBot="1">
      <c r="B2" s="4" t="s">
        <v>35</v>
      </c>
      <c r="C2" s="6">
        <v>200</v>
      </c>
    </row>
    <row r="3" spans="2:6" ht="16.5" thickBot="1">
      <c r="B3" s="13" t="s">
        <v>36</v>
      </c>
      <c r="C3" s="7">
        <v>210</v>
      </c>
    </row>
    <row r="5" spans="2:6">
      <c r="D5" t="s">
        <v>10</v>
      </c>
      <c r="E5">
        <f>C2*F5/1000/0.65/0.75/1</f>
        <v>861.53846153846143</v>
      </c>
      <c r="F5">
        <f>C3*10</f>
        <v>2100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ieshaman1985</dc:creator>
  <cp:lastModifiedBy>ieshaman1985</cp:lastModifiedBy>
  <dcterms:created xsi:type="dcterms:W3CDTF">2017-10-24T14:17:44Z</dcterms:created>
  <dcterms:modified xsi:type="dcterms:W3CDTF">2017-10-25T10:01:24Z</dcterms:modified>
</cp:coreProperties>
</file>