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859"/>
  </bookViews>
  <sheets>
    <sheet name="Нагрев погл. масла" sheetId="4" r:id="rId1"/>
  </sheets>
  <calcPr calcId="144525" iterate="1" iterateCount="1"/>
</workbook>
</file>

<file path=xl/calcChain.xml><?xml version="1.0" encoding="utf-8"?>
<calcChain xmlns="http://schemas.openxmlformats.org/spreadsheetml/2006/main">
  <c r="M23" i="4" l="1"/>
  <c r="M24" i="4"/>
  <c r="M25" i="4"/>
  <c r="M26" i="4"/>
  <c r="M28" i="4"/>
  <c r="M29" i="4"/>
  <c r="M30" i="4"/>
  <c r="M31" i="4"/>
  <c r="M33" i="4"/>
  <c r="M34" i="4"/>
  <c r="K21" i="4"/>
  <c r="J19" i="4" l="1"/>
  <c r="E16" i="4" s="1"/>
  <c r="E14" i="4" l="1"/>
  <c r="E11" i="4"/>
  <c r="B57" i="4" l="1"/>
  <c r="B54" i="4"/>
  <c r="B51" i="4"/>
  <c r="B48" i="4"/>
  <c r="B45" i="4"/>
  <c r="B36" i="4"/>
  <c r="B33" i="4"/>
  <c r="B30" i="4"/>
  <c r="B40" i="4" l="1"/>
  <c r="B60" i="4"/>
  <c r="B63" i="4" l="1"/>
  <c r="B66" i="4" s="1"/>
  <c r="B69" i="4" s="1"/>
  <c r="E69" i="4" s="1"/>
  <c r="M27" i="4" l="1"/>
  <c r="M32" i="4"/>
  <c r="K32" i="4" l="1"/>
  <c r="K23" i="4"/>
  <c r="K24" i="4"/>
  <c r="K25" i="4"/>
  <c r="K26" i="4"/>
  <c r="K27" i="4"/>
  <c r="K28" i="4"/>
  <c r="K29" i="4"/>
  <c r="K30" i="4"/>
  <c r="K31" i="4"/>
  <c r="K33" i="4"/>
  <c r="K34" i="4"/>
</calcChain>
</file>

<file path=xl/sharedStrings.xml><?xml version="1.0" encoding="utf-8"?>
<sst xmlns="http://schemas.openxmlformats.org/spreadsheetml/2006/main" count="168" uniqueCount="144">
  <si>
    <t xml:space="preserve">Наименование </t>
  </si>
  <si>
    <t>Значение</t>
  </si>
  <si>
    <t>кг/час</t>
  </si>
  <si>
    <t>0С</t>
  </si>
  <si>
    <t>кДж/кг0С</t>
  </si>
  <si>
    <t>кДж/кг</t>
  </si>
  <si>
    <t>Низшая теплота сгорания коксового газа</t>
  </si>
  <si>
    <t>кДж/м3</t>
  </si>
  <si>
    <t>КПД печи</t>
  </si>
  <si>
    <t>Q1</t>
  </si>
  <si>
    <t>Q2</t>
  </si>
  <si>
    <t>Q3</t>
  </si>
  <si>
    <t>Qобщ.</t>
  </si>
  <si>
    <t>Qн</t>
  </si>
  <si>
    <t>м3/т</t>
  </si>
  <si>
    <t>івп</t>
  </si>
  <si>
    <t>М</t>
  </si>
  <si>
    <t>Количество масла, которое:</t>
  </si>
  <si>
    <t xml:space="preserve"> - поступает на нагрев</t>
  </si>
  <si>
    <t>Мж</t>
  </si>
  <si>
    <t xml:space="preserve"> - выходит в виде жидкости</t>
  </si>
  <si>
    <t>Бензольные углеводородные которые:</t>
  </si>
  <si>
    <t xml:space="preserve"> - поступают на нагрев</t>
  </si>
  <si>
    <t xml:space="preserve"> - выходят в виде жидкости</t>
  </si>
  <si>
    <t>Мбу</t>
  </si>
  <si>
    <t>Мбуж</t>
  </si>
  <si>
    <t>Вода, поступающая на нагрев вместе с маслом и бензольными углеводордами</t>
  </si>
  <si>
    <t>mв</t>
  </si>
  <si>
    <t>№ п/п</t>
  </si>
  <si>
    <t>1.1</t>
  </si>
  <si>
    <t>1.2</t>
  </si>
  <si>
    <t>2</t>
  </si>
  <si>
    <t>2.1</t>
  </si>
  <si>
    <t>2.2</t>
  </si>
  <si>
    <t>3</t>
  </si>
  <si>
    <t>4</t>
  </si>
  <si>
    <t>Температуры:</t>
  </si>
  <si>
    <t>4.1</t>
  </si>
  <si>
    <t>tвх</t>
  </si>
  <si>
    <t>tвых</t>
  </si>
  <si>
    <t>4.2</t>
  </si>
  <si>
    <t xml:space="preserve"> - каменноугольного масла и бензольных углеводородов после нагрева в печи</t>
  </si>
  <si>
    <t>Удельная теплоемкость:</t>
  </si>
  <si>
    <t>5</t>
  </si>
  <si>
    <t>5.1</t>
  </si>
  <si>
    <t xml:space="preserve"> - бензольных углеводородов при tвх</t>
  </si>
  <si>
    <t xml:space="preserve"> - бензольных углеводородов при tвых</t>
  </si>
  <si>
    <t>5.2</t>
  </si>
  <si>
    <t>5.3</t>
  </si>
  <si>
    <t>Энтальпия пара каменноугольного масла</t>
  </si>
  <si>
    <t>ікм</t>
  </si>
  <si>
    <t>Энтальпия пара бензольных углеводородов</t>
  </si>
  <si>
    <t>ібу</t>
  </si>
  <si>
    <t>Энтальпия водяного пара</t>
  </si>
  <si>
    <t xml:space="preserve"> - воды при tвых</t>
  </si>
  <si>
    <t>Св</t>
  </si>
  <si>
    <t>Q4</t>
  </si>
  <si>
    <t>Q5</t>
  </si>
  <si>
    <t xml:space="preserve"> - каменноугольного масла при tвх</t>
  </si>
  <si>
    <t>См1</t>
  </si>
  <si>
    <t>См2</t>
  </si>
  <si>
    <t xml:space="preserve"> - каменноугольного масла при tвых</t>
  </si>
  <si>
    <t>5.4</t>
  </si>
  <si>
    <t>5.5</t>
  </si>
  <si>
    <t>Сбу1</t>
  </si>
  <si>
    <t>Сбу2</t>
  </si>
  <si>
    <t>Q6</t>
  </si>
  <si>
    <t>Q7</t>
  </si>
  <si>
    <t>Q8</t>
  </si>
  <si>
    <t>кг у.т./т</t>
  </si>
  <si>
    <t>Приходная часть теплового баланса</t>
  </si>
  <si>
    <t>Расходная часть теплового баланса</t>
  </si>
  <si>
    <t>Обозначение</t>
  </si>
  <si>
    <t>Удельная норма</t>
  </si>
  <si>
    <t>РАСЧЕТ УДЕЛЬНОЙ НОРМЫ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</si>
  <si>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</si>
  <si>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</si>
  <si>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</si>
  <si>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</si>
  <si>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</si>
  <si>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</si>
  <si>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</si>
  <si>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</si>
  <si>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</si>
  <si>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</si>
  <si>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</si>
  <si>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</si>
  <si>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</si>
  <si>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Управление параметрами</t>
  </si>
  <si>
    <t>Месяц года</t>
  </si>
  <si>
    <t>Номер строки</t>
  </si>
  <si>
    <t>№ строки</t>
  </si>
  <si>
    <t>Ед. измерения</t>
  </si>
  <si>
    <t>Количество тепла, которое поступает с поглотительным маслом:</t>
  </si>
  <si>
    <r>
      <t>Q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= М </t>
    </r>
    <r>
      <rPr>
        <sz val="12"/>
        <color rgb="FF000000"/>
        <rFont val="Times New Roman"/>
        <family val="1"/>
        <charset val="204"/>
      </rPr>
      <t>· с</t>
    </r>
    <r>
      <rPr>
        <vertAlign val="subscript"/>
        <sz val="12"/>
        <color rgb="FF000000"/>
        <rFont val="Times New Roman"/>
        <family val="1"/>
        <charset val="204"/>
      </rPr>
      <t>м1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вх</t>
    </r>
    <r>
      <rPr>
        <sz val="12"/>
        <color rgb="FF000000"/>
        <rFont val="Times New Roman"/>
        <family val="1"/>
        <charset val="204"/>
      </rPr>
      <t xml:space="preserve"> </t>
    </r>
  </si>
  <si>
    <t>Количество тепла, которое поступает с бензольными углеводородами:</t>
  </si>
  <si>
    <r>
      <t>Q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бу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с</t>
    </r>
    <r>
      <rPr>
        <vertAlign val="subscript"/>
        <sz val="12"/>
        <color rgb="FF000000"/>
        <rFont val="Times New Roman"/>
        <family val="1"/>
        <charset val="204"/>
      </rPr>
      <t>бу1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вх</t>
    </r>
    <r>
      <rPr>
        <sz val="12"/>
        <color rgb="FF000000"/>
        <rFont val="Times New Roman"/>
        <family val="1"/>
        <charset val="204"/>
      </rPr>
      <t xml:space="preserve"> </t>
    </r>
  </si>
  <si>
    <t>Количество тепла, которое поступает с водой, находящейся в поглотительном масле:</t>
  </si>
  <si>
    <r>
      <t>Q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m</t>
    </r>
    <r>
      <rPr>
        <vertAlign val="subscript"/>
        <sz val="12"/>
        <color rgb="FF000000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с</t>
    </r>
    <r>
      <rPr>
        <vertAlign val="subscript"/>
        <sz val="12"/>
        <color rgb="FF000000"/>
        <rFont val="Times New Roman"/>
        <family val="1"/>
        <charset val="204"/>
      </rPr>
      <t xml:space="preserve">в 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вх</t>
    </r>
    <r>
      <rPr>
        <sz val="12"/>
        <color rgb="FF000000"/>
        <rFont val="Times New Roman"/>
        <family val="1"/>
        <charset val="204"/>
      </rPr>
      <t xml:space="preserve"> </t>
    </r>
  </si>
  <si>
    <t>Определим общее поступление тепла:</t>
  </si>
  <si>
    <r>
      <t>Q</t>
    </r>
    <r>
      <rPr>
        <vertAlign val="subscript"/>
        <sz val="12"/>
        <color theme="1"/>
        <rFont val="Times New Roman"/>
        <family val="1"/>
        <charset val="204"/>
      </rPr>
      <t>общ.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 xml:space="preserve"> 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</si>
  <si>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 xml:space="preserve"> – тепло, расходуемое на нагрев масла и испарение компонентов</t>
    </r>
  </si>
  <si>
    <t xml:space="preserve">22269289,20 + Qнаг. </t>
  </si>
  <si>
    <r>
      <t xml:space="preserve">Количество тепла, необходимое для  на нагрева поглотительного масла до </t>
    </r>
    <r>
      <rPr>
        <sz val="11"/>
        <color rgb="FF000000"/>
        <rFont val="Times New Roman"/>
        <family val="1"/>
        <charset val="204"/>
      </rPr>
      <t>t</t>
    </r>
    <r>
      <rPr>
        <vertAlign val="subscript"/>
        <sz val="11"/>
        <color rgb="FF000000"/>
        <rFont val="Times New Roman"/>
        <family val="1"/>
        <charset val="204"/>
      </rPr>
      <t>вых:</t>
    </r>
    <r>
      <rPr>
        <sz val="11"/>
        <color rgb="FF000000"/>
        <rFont val="Times New Roman"/>
        <family val="1"/>
        <charset val="204"/>
      </rPr>
      <t xml:space="preserve"> 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</si>
  <si>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ж</t>
    </r>
    <r>
      <rPr>
        <sz val="12"/>
        <color rgb="FF000000"/>
        <rFont val="Times New Roman"/>
        <family val="1"/>
        <charset val="204"/>
      </rPr>
      <t xml:space="preserve"> · с</t>
    </r>
    <r>
      <rPr>
        <vertAlign val="subscript"/>
        <sz val="12"/>
        <color rgb="FF000000"/>
        <rFont val="Times New Roman"/>
        <family val="1"/>
        <charset val="204"/>
      </rPr>
      <t>м2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вых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</si>
  <si>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буж</t>
    </r>
    <r>
      <rPr>
        <sz val="12"/>
        <color rgb="FF000000"/>
        <rFont val="Times New Roman"/>
        <family val="1"/>
        <charset val="204"/>
      </rPr>
      <t xml:space="preserve"> · с</t>
    </r>
    <r>
      <rPr>
        <vertAlign val="subscript"/>
        <sz val="12"/>
        <color rgb="FF000000"/>
        <rFont val="Times New Roman"/>
        <family val="1"/>
        <charset val="204"/>
      </rPr>
      <t>бу2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· t</t>
    </r>
    <r>
      <rPr>
        <vertAlign val="subscript"/>
        <sz val="12"/>
        <color rgb="FF000000"/>
        <rFont val="Times New Roman"/>
        <family val="1"/>
        <charset val="204"/>
      </rPr>
      <t>вых</t>
    </r>
  </si>
  <si>
    <r>
      <t xml:space="preserve">Количество тепла, необходимое для  на нагрева бензольных углеводородов, находящихся в поглотительном масле, до </t>
    </r>
    <r>
      <rPr>
        <sz val="11"/>
        <color rgb="FF000000"/>
        <rFont val="Times New Roman"/>
        <family val="1"/>
        <charset val="204"/>
      </rPr>
      <t>t</t>
    </r>
    <r>
      <rPr>
        <vertAlign val="subscript"/>
        <sz val="11"/>
        <color rgb="FF000000"/>
        <rFont val="Times New Roman"/>
        <family val="1"/>
        <charset val="204"/>
      </rPr>
      <t>вых</t>
    </r>
    <r>
      <rPr>
        <sz val="11"/>
        <color rgb="FF000000"/>
        <rFont val="Times New Roman"/>
        <family val="1"/>
        <charset val="204"/>
      </rPr>
      <t>:</t>
    </r>
  </si>
  <si>
    <t>Количество тепла, уносимого парами поглотительного масла:</t>
  </si>
  <si>
    <r>
      <t>Q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= ( 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 xml:space="preserve"> - М</t>
    </r>
    <r>
      <rPr>
        <vertAlign val="subscript"/>
        <sz val="12"/>
        <color rgb="FF000000"/>
        <rFont val="Times New Roman"/>
        <family val="1"/>
        <charset val="204"/>
      </rPr>
      <t>ж</t>
    </r>
    <r>
      <rPr>
        <sz val="12"/>
        <color rgb="FF000000"/>
        <rFont val="Times New Roman"/>
        <family val="1"/>
        <charset val="204"/>
      </rPr>
      <t xml:space="preserve"> ) · і</t>
    </r>
    <r>
      <rPr>
        <vertAlign val="subscript"/>
        <sz val="12"/>
        <color rgb="FF000000"/>
        <rFont val="Times New Roman"/>
        <family val="1"/>
        <charset val="204"/>
      </rPr>
      <t>км</t>
    </r>
    <r>
      <rPr>
        <sz val="12"/>
        <color rgb="FF000000"/>
        <rFont val="Times New Roman"/>
        <family val="1"/>
        <charset val="204"/>
      </rPr>
      <t xml:space="preserve"> </t>
    </r>
  </si>
  <si>
    <t>Количество тепла, уносимого парами бензольных углеводородов:</t>
  </si>
  <si>
    <r>
      <t>Q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= (</t>
    </r>
    <r>
      <rPr>
        <sz val="12"/>
        <color rgb="FF000000"/>
        <rFont val="Times New Roman"/>
        <family val="1"/>
        <charset val="204"/>
      </rPr>
      <t>М</t>
    </r>
    <r>
      <rPr>
        <vertAlign val="subscript"/>
        <sz val="12"/>
        <color rgb="FF000000"/>
        <rFont val="Times New Roman"/>
        <family val="1"/>
        <charset val="204"/>
      </rPr>
      <t>бу</t>
    </r>
    <r>
      <rPr>
        <sz val="12"/>
        <color rgb="FF000000"/>
        <rFont val="Times New Roman"/>
        <family val="1"/>
        <charset val="204"/>
      </rPr>
      <t xml:space="preserve"> - М</t>
    </r>
    <r>
      <rPr>
        <vertAlign val="subscript"/>
        <sz val="12"/>
        <color rgb="FF000000"/>
        <rFont val="Times New Roman"/>
        <family val="1"/>
        <charset val="204"/>
      </rPr>
      <t>буж</t>
    </r>
    <r>
      <rPr>
        <sz val="12"/>
        <color rgb="FF000000"/>
        <rFont val="Times New Roman"/>
        <family val="1"/>
        <charset val="204"/>
      </rPr>
      <t xml:space="preserve"> ) · і</t>
    </r>
    <r>
      <rPr>
        <vertAlign val="subscript"/>
        <sz val="12"/>
        <color rgb="FF000000"/>
        <rFont val="Times New Roman"/>
        <family val="1"/>
        <charset val="204"/>
      </rPr>
      <t>бу</t>
    </r>
  </si>
  <si>
    <t>Количество тепла, уносимого парами воды:</t>
  </si>
  <si>
    <r>
      <t xml:space="preserve">     Q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rgb="FF000000"/>
        <rFont val="Times New Roman"/>
        <family val="1"/>
        <charset val="204"/>
      </rPr>
      <t>m</t>
    </r>
    <r>
      <rPr>
        <vertAlign val="subscript"/>
        <sz val="12"/>
        <color rgb="FF000000"/>
        <rFont val="Times New Roman"/>
        <family val="1"/>
        <charset val="204"/>
      </rPr>
      <t>в</t>
    </r>
    <r>
      <rPr>
        <sz val="12"/>
        <color rgb="FF000000"/>
        <rFont val="Times New Roman"/>
        <family val="1"/>
        <charset val="204"/>
      </rPr>
      <t xml:space="preserve"> · і</t>
    </r>
    <r>
      <rPr>
        <vertAlign val="subscript"/>
        <sz val="12"/>
        <color rgb="FF000000"/>
        <rFont val="Times New Roman"/>
        <family val="1"/>
        <charset val="204"/>
      </rPr>
      <t>вп</t>
    </r>
    <r>
      <rPr>
        <sz val="12"/>
        <color rgb="FF000000"/>
        <rFont val="Times New Roman"/>
        <family val="1"/>
        <charset val="204"/>
      </rPr>
      <t xml:space="preserve"> </t>
    </r>
  </si>
  <si>
    <t>Определим  общие затраты тепла:</t>
  </si>
  <si>
    <t>Qзат.</t>
  </si>
  <si>
    <r>
      <t>Q</t>
    </r>
    <r>
      <rPr>
        <vertAlign val="subscript"/>
        <sz val="12"/>
        <color theme="1"/>
        <rFont val="Times New Roman"/>
        <family val="1"/>
        <charset val="204"/>
      </rPr>
      <t>зат.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+ </t>
    </r>
    <r>
      <rPr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+ Q</t>
    </r>
    <r>
      <rPr>
        <vertAlign val="subscript"/>
        <sz val="12"/>
        <color theme="1"/>
        <rFont val="Times New Roman"/>
        <family val="1"/>
        <charset val="204"/>
      </rPr>
      <t>8</t>
    </r>
  </si>
  <si>
    <t>Сравнив приходную и расходную часть теплового баланса, определим количество тепла, которое необходимо для нагрева поглотительного масла в трубчатой печи:</t>
  </si>
  <si>
    <r>
      <t>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>= Q</t>
    </r>
    <r>
      <rPr>
        <vertAlign val="subscript"/>
        <sz val="12"/>
        <color theme="1"/>
        <rFont val="Times New Roman"/>
        <family val="1"/>
        <charset val="204"/>
      </rPr>
      <t>зат.</t>
    </r>
    <r>
      <rPr>
        <sz val="12"/>
        <color theme="1"/>
        <rFont val="Times New Roman"/>
        <family val="1"/>
        <charset val="204"/>
      </rPr>
      <t xml:space="preserve">  -  Q</t>
    </r>
    <r>
      <rPr>
        <vertAlign val="subscript"/>
        <sz val="12"/>
        <color theme="1"/>
        <rFont val="Times New Roman"/>
        <family val="1"/>
        <charset val="204"/>
      </rPr>
      <t>общ</t>
    </r>
  </si>
  <si>
    <t>Qнаг.</t>
  </si>
  <si>
    <t>Определим затраты тепла на нагрев с учетом к.п.д. трубчатой печи:</t>
  </si>
  <si>
    <r>
      <t>Q</t>
    </r>
    <r>
      <rPr>
        <vertAlign val="subscript"/>
        <sz val="12"/>
        <color theme="1"/>
        <rFont val="Times New Roman"/>
        <family val="1"/>
        <charset val="204"/>
      </rPr>
      <t>наг.т.п.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наг.</t>
    </r>
    <r>
      <rPr>
        <sz val="12"/>
        <color theme="1"/>
        <rFont val="Times New Roman"/>
        <family val="1"/>
        <charset val="204"/>
      </rPr>
      <t xml:space="preserve"> / </t>
    </r>
    <r>
      <rPr>
        <sz val="11"/>
        <color rgb="FF000000"/>
        <rFont val="Times New Roman"/>
        <family val="1"/>
        <charset val="204"/>
      </rPr>
      <t xml:space="preserve">η </t>
    </r>
  </si>
  <si>
    <t>Qнаг.т.п.</t>
  </si>
  <si>
    <t>Определим удельную норму затрат коксового газа, необходимого для нагрева 1 т поглотительного масла:</t>
  </si>
  <si>
    <r>
      <t>Н</t>
    </r>
    <r>
      <rPr>
        <b/>
        <vertAlign val="subscript"/>
        <sz val="12"/>
        <color theme="1"/>
        <rFont val="Times New Roman"/>
        <family val="1"/>
        <charset val="204"/>
      </rPr>
      <t>пм</t>
    </r>
    <r>
      <rPr>
        <b/>
        <sz val="12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Times New Roman"/>
        <family val="1"/>
        <charset val="204"/>
      </rPr>
      <t>наг.т.п.</t>
    </r>
    <r>
      <rPr>
        <sz val="12"/>
        <color theme="1"/>
        <rFont val="Times New Roman"/>
        <family val="1"/>
        <charset val="204"/>
      </rPr>
      <t xml:space="preserve">/ </t>
    </r>
    <r>
      <rPr>
        <sz val="12"/>
        <color rgb="FF000000"/>
        <rFont val="Times New Roman"/>
        <family val="1"/>
        <charset val="204"/>
      </rPr>
      <t>Q</t>
    </r>
    <r>
      <rPr>
        <vertAlign val="subscript"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 xml:space="preserve"> · 0,001 · М</t>
    </r>
    <r>
      <rPr>
        <vertAlign val="subscript"/>
        <sz val="12"/>
        <color rgb="FF000000"/>
        <rFont val="Times New Roman"/>
        <family val="1"/>
        <charset val="204"/>
      </rPr>
      <t>н</t>
    </r>
    <r>
      <rPr>
        <sz val="12"/>
        <color rgb="FF000000"/>
        <rFont val="Times New Roman"/>
        <family val="1"/>
        <charset val="204"/>
      </rPr>
      <t xml:space="preserve"> </t>
    </r>
  </si>
  <si>
    <t>Нпм</t>
  </si>
  <si>
    <t>коэф.калор.</t>
  </si>
  <si>
    <t xml:space="preserve"> - каменноугольного масла, насыщенного бензольными углеводородами на входе в печь</t>
  </si>
  <si>
    <r>
      <t xml:space="preserve">Температура каменноугольного масла, насыщенного бензольными углеводородами на входе в печь, </t>
    </r>
    <r>
      <rPr>
        <b/>
        <sz val="11"/>
        <color theme="1"/>
        <rFont val="Times New Roman"/>
        <family val="1"/>
        <charset val="204"/>
      </rPr>
      <t>tвх</t>
    </r>
  </si>
  <si>
    <r>
      <t xml:space="preserve">Удельная теплоемкость каменноугольного масла при tвх,  </t>
    </r>
    <r>
      <rPr>
        <b/>
        <sz val="11"/>
        <color theme="1"/>
        <rFont val="Times New Roman"/>
        <family val="1"/>
        <charset val="204"/>
      </rPr>
      <t>См1</t>
    </r>
  </si>
  <si>
    <r>
      <t xml:space="preserve">Удельная теплоемкость бензольных углеводородов при tвх,  </t>
    </r>
    <r>
      <rPr>
        <b/>
        <sz val="11"/>
        <color theme="1"/>
        <rFont val="Times New Roman"/>
        <family val="1"/>
        <charset val="204"/>
      </rPr>
      <t>Сбу1</t>
    </r>
  </si>
  <si>
    <t>Таблица2</t>
  </si>
  <si>
    <t>Таблица1</t>
  </si>
  <si>
    <t>Удельная норма январь</t>
  </si>
  <si>
    <t>Удельная норма февраль</t>
  </si>
  <si>
    <t>Удельная норма март</t>
  </si>
  <si>
    <t>Удельная норма апрель</t>
  </si>
  <si>
    <t>Удельная норма май</t>
  </si>
  <si>
    <t>Удельная норма июнь</t>
  </si>
  <si>
    <t>Удельная норма июль</t>
  </si>
  <si>
    <t>Удельная норма август</t>
  </si>
  <si>
    <t>Удельная норма сентябрь</t>
  </si>
  <si>
    <t>Удельная норма октябрь</t>
  </si>
  <si>
    <t>Удельная норма ноябрь</t>
  </si>
  <si>
    <t>Удельная норма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</si>
</sst>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;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2" fontId="5" fillId="6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16" zoomScale="85" zoomScaleNormal="85" workbookViewId="0">
      <selection activeCell="K24" sqref="K24"/>
    </sheetView>
  </sheetViews>
  <sheetFormatPr defaultRowHeight="15" x14ac:dyDescent="0.25"/>
  <cols>
    <col min="2" max="2" width="61.42578125" customWidth="1"/>
    <col min="3" max="3" width="15.140625" customWidth="1"/>
    <col min="4" max="4" width="12.7109375" customWidth="1"/>
    <col min="5" max="5" width="18.42578125" customWidth="1"/>
    <col min="6" max="6" width="11.5703125" bestFit="1" customWidth="1"/>
    <col min="7" max="7" width="8.28515625" customWidth="1"/>
    <col min="8" max="8" width="12" customWidth="1"/>
    <col min="9" max="10" width="17.140625" customWidth="1"/>
    <col min="11" max="11" width="16.85546875" customWidth="1"/>
    <col min="12" max="12" width="12.28515625" customWidth="1"/>
  </cols>
  <sheetData>
    <row r="1" spans="1:11" ht="33" customHeight="1" x14ac:dyDescent="0.25">
      <c r="A1" s="36" t="s">
        <v>131</v>
      </c>
      <c r="B1" s="36"/>
      <c r="C1" s="36"/>
      <c r="D1" s="36"/>
      <c r="E1" s="36"/>
      <c r="G1" s="36" t="s">
        <v>130</v>
      </c>
      <c r="H1" s="36"/>
      <c r="I1" s="36"/>
      <c r="J1" s="36"/>
      <c r="K1" s="36"/>
    </row>
    <row r="2" spans="1:11" ht="137.25" customHeight="1" x14ac:dyDescent="0.25">
      <c r="A2" s="26" t="s">
        <v>28</v>
      </c>
      <c r="B2" s="27" t="s">
        <v>0</v>
      </c>
      <c r="C2" s="12" t="s">
        <v>72</v>
      </c>
      <c r="D2" s="12" t="s">
        <v>92</v>
      </c>
      <c r="E2" s="12" t="s">
        <v>1</v>
      </c>
      <c r="G2" s="12" t="s">
        <v>91</v>
      </c>
      <c r="H2" s="12" t="s">
        <v>89</v>
      </c>
      <c r="I2" s="12" t="s">
        <v>127</v>
      </c>
      <c r="J2" s="12" t="s">
        <v>128</v>
      </c>
      <c r="K2" s="12" t="s">
        <v>129</v>
      </c>
    </row>
    <row r="3" spans="1:11" ht="30" customHeight="1" x14ac:dyDescent="0.25">
      <c r="A3" s="2">
        <v>1</v>
      </c>
      <c r="B3" s="3" t="s">
        <v>17</v>
      </c>
      <c r="C3" s="12"/>
      <c r="D3" s="12"/>
      <c r="E3" s="4"/>
      <c r="G3" s="11">
        <v>1</v>
      </c>
      <c r="H3" s="11" t="s">
        <v>75</v>
      </c>
      <c r="I3" s="12">
        <v>70</v>
      </c>
      <c r="J3" s="12">
        <v>1.9239999999999999</v>
      </c>
      <c r="K3" s="12">
        <v>1.9790000000000001</v>
      </c>
    </row>
    <row r="4" spans="1:11" ht="30" customHeight="1" x14ac:dyDescent="0.25">
      <c r="A4" s="2" t="s">
        <v>29</v>
      </c>
      <c r="B4" s="3" t="s">
        <v>18</v>
      </c>
      <c r="C4" s="12" t="s">
        <v>16</v>
      </c>
      <c r="D4" s="12" t="s">
        <v>2</v>
      </c>
      <c r="E4" s="4">
        <v>118250</v>
      </c>
      <c r="G4" s="11">
        <v>2</v>
      </c>
      <c r="H4" s="11" t="s">
        <v>76</v>
      </c>
      <c r="I4" s="12">
        <v>70</v>
      </c>
      <c r="J4" s="32">
        <v>1.9239999999999999</v>
      </c>
      <c r="K4" s="33">
        <v>1.9790000000000001</v>
      </c>
    </row>
    <row r="5" spans="1:11" ht="30" customHeight="1" x14ac:dyDescent="0.25">
      <c r="A5" s="2" t="s">
        <v>30</v>
      </c>
      <c r="B5" s="3" t="s">
        <v>20</v>
      </c>
      <c r="C5" s="12" t="s">
        <v>19</v>
      </c>
      <c r="D5" s="12" t="s">
        <v>2</v>
      </c>
      <c r="E5" s="4">
        <v>115293.8</v>
      </c>
      <c r="G5" s="11">
        <v>3</v>
      </c>
      <c r="H5" s="11" t="s">
        <v>77</v>
      </c>
      <c r="I5" s="12">
        <v>75</v>
      </c>
      <c r="J5" s="12">
        <v>1.946</v>
      </c>
      <c r="K5" s="12">
        <v>2.0019999999999998</v>
      </c>
    </row>
    <row r="6" spans="1:11" ht="30" customHeight="1" x14ac:dyDescent="0.25">
      <c r="A6" s="2" t="s">
        <v>31</v>
      </c>
      <c r="B6" s="3" t="s">
        <v>21</v>
      </c>
      <c r="C6" s="12"/>
      <c r="D6" s="12"/>
      <c r="E6" s="4"/>
      <c r="G6" s="11">
        <v>4</v>
      </c>
      <c r="H6" s="11" t="s">
        <v>78</v>
      </c>
      <c r="I6" s="12">
        <v>80</v>
      </c>
      <c r="J6" s="12">
        <v>1.9690000000000001</v>
      </c>
      <c r="K6" s="12">
        <v>2.024</v>
      </c>
    </row>
    <row r="7" spans="1:11" ht="30" customHeight="1" x14ac:dyDescent="0.25">
      <c r="A7" s="2" t="s">
        <v>32</v>
      </c>
      <c r="B7" s="3" t="s">
        <v>22</v>
      </c>
      <c r="C7" s="12" t="s">
        <v>24</v>
      </c>
      <c r="D7" s="12" t="s">
        <v>2</v>
      </c>
      <c r="E7" s="4">
        <v>2956.3</v>
      </c>
      <c r="G7" s="11">
        <v>5</v>
      </c>
      <c r="H7" s="11" t="s">
        <v>79</v>
      </c>
      <c r="I7" s="12">
        <v>85</v>
      </c>
      <c r="J7" s="12">
        <v>1.992</v>
      </c>
      <c r="K7" s="6">
        <v>2.0499999999999998</v>
      </c>
    </row>
    <row r="8" spans="1:11" ht="30" customHeight="1" x14ac:dyDescent="0.25">
      <c r="A8" s="2" t="s">
        <v>33</v>
      </c>
      <c r="B8" s="3" t="s">
        <v>23</v>
      </c>
      <c r="C8" s="12" t="s">
        <v>25</v>
      </c>
      <c r="D8" s="12" t="s">
        <v>2</v>
      </c>
      <c r="E8" s="4">
        <v>2867.6</v>
      </c>
      <c r="G8" s="11">
        <v>6</v>
      </c>
      <c r="H8" s="11" t="s">
        <v>80</v>
      </c>
      <c r="I8" s="12">
        <v>90</v>
      </c>
      <c r="J8" s="12">
        <v>2.0110000000000001</v>
      </c>
      <c r="K8" s="12">
        <v>2.0760000000000001</v>
      </c>
    </row>
    <row r="9" spans="1:11" ht="30" customHeight="1" x14ac:dyDescent="0.25">
      <c r="A9" s="2" t="s">
        <v>34</v>
      </c>
      <c r="B9" s="3" t="s">
        <v>26</v>
      </c>
      <c r="C9" s="12" t="s">
        <v>27</v>
      </c>
      <c r="D9" s="12" t="s">
        <v>2</v>
      </c>
      <c r="E9" s="4">
        <v>827.8</v>
      </c>
      <c r="G9" s="11">
        <v>7</v>
      </c>
      <c r="H9" s="11" t="s">
        <v>81</v>
      </c>
      <c r="I9" s="12">
        <v>90</v>
      </c>
      <c r="J9" s="32">
        <v>2.0110000000000001</v>
      </c>
      <c r="K9" s="33">
        <v>2.0760000000000001</v>
      </c>
    </row>
    <row r="10" spans="1:11" ht="30" customHeight="1" x14ac:dyDescent="0.25">
      <c r="A10" s="2" t="s">
        <v>35</v>
      </c>
      <c r="B10" s="3" t="s">
        <v>36</v>
      </c>
      <c r="C10" s="12"/>
      <c r="D10" s="12"/>
      <c r="E10" s="4"/>
      <c r="G10" s="11">
        <v>8</v>
      </c>
      <c r="H10" s="11" t="s">
        <v>82</v>
      </c>
      <c r="I10" s="12">
        <v>90</v>
      </c>
      <c r="J10" s="32">
        <v>2.0110000000000001</v>
      </c>
      <c r="K10" s="33">
        <v>2.0760000000000001</v>
      </c>
    </row>
    <row r="11" spans="1:11" ht="30" customHeight="1" x14ac:dyDescent="0.25">
      <c r="A11" s="2" t="s">
        <v>37</v>
      </c>
      <c r="B11" s="3" t="s">
        <v>126</v>
      </c>
      <c r="C11" s="12" t="s">
        <v>38</v>
      </c>
      <c r="D11" s="12" t="s">
        <v>3</v>
      </c>
      <c r="E11" s="5">
        <f>INDEX(G3:K14,J19,3)</f>
        <v>80</v>
      </c>
      <c r="G11" s="11">
        <v>9</v>
      </c>
      <c r="H11" s="11" t="s">
        <v>83</v>
      </c>
      <c r="I11" s="12">
        <v>85</v>
      </c>
      <c r="J11" s="12">
        <v>1.992</v>
      </c>
      <c r="K11" s="6">
        <v>2.0499999999999998</v>
      </c>
    </row>
    <row r="12" spans="1:11" ht="30" customHeight="1" x14ac:dyDescent="0.25">
      <c r="A12" s="2" t="s">
        <v>40</v>
      </c>
      <c r="B12" s="3" t="s">
        <v>41</v>
      </c>
      <c r="C12" s="12" t="s">
        <v>39</v>
      </c>
      <c r="D12" s="12" t="s">
        <v>3</v>
      </c>
      <c r="E12" s="5">
        <v>165</v>
      </c>
      <c r="G12" s="11">
        <v>10</v>
      </c>
      <c r="H12" s="11" t="s">
        <v>84</v>
      </c>
      <c r="I12" s="12">
        <v>80</v>
      </c>
      <c r="J12" s="12">
        <v>1.9690000000000001</v>
      </c>
      <c r="K12" s="12">
        <v>2.024</v>
      </c>
    </row>
    <row r="13" spans="1:11" ht="30" customHeight="1" x14ac:dyDescent="0.25">
      <c r="A13" s="2" t="s">
        <v>43</v>
      </c>
      <c r="B13" s="3" t="s">
        <v>42</v>
      </c>
      <c r="C13" s="12"/>
      <c r="D13" s="12"/>
      <c r="E13" s="12"/>
      <c r="G13" s="11">
        <v>11</v>
      </c>
      <c r="H13" s="11" t="s">
        <v>85</v>
      </c>
      <c r="I13" s="12">
        <v>75</v>
      </c>
      <c r="J13" s="12">
        <v>1.946</v>
      </c>
      <c r="K13" s="12">
        <v>2.0019999999999998</v>
      </c>
    </row>
    <row r="14" spans="1:11" ht="30" customHeight="1" x14ac:dyDescent="0.25">
      <c r="A14" s="2" t="s">
        <v>44</v>
      </c>
      <c r="B14" s="3" t="s">
        <v>58</v>
      </c>
      <c r="C14" s="12" t="s">
        <v>59</v>
      </c>
      <c r="D14" s="12" t="s">
        <v>4</v>
      </c>
      <c r="E14" s="12">
        <f>INDEX(G3:K14,J19,4)</f>
        <v>1.9690000000000001</v>
      </c>
      <c r="G14" s="11">
        <v>12</v>
      </c>
      <c r="H14" s="11" t="s">
        <v>86</v>
      </c>
      <c r="I14" s="12">
        <v>70</v>
      </c>
      <c r="J14" s="12">
        <v>1.9239999999999999</v>
      </c>
      <c r="K14" s="12">
        <v>1.9790000000000001</v>
      </c>
    </row>
    <row r="15" spans="1:11" ht="30" customHeight="1" x14ac:dyDescent="0.25">
      <c r="A15" s="2" t="s">
        <v>47</v>
      </c>
      <c r="B15" s="3" t="s">
        <v>61</v>
      </c>
      <c r="C15" s="12" t="s">
        <v>60</v>
      </c>
      <c r="D15" s="12" t="s">
        <v>4</v>
      </c>
      <c r="E15" s="12">
        <v>2.1890000000000001</v>
      </c>
    </row>
    <row r="16" spans="1:11" ht="30" customHeight="1" x14ac:dyDescent="0.25">
      <c r="A16" s="2" t="s">
        <v>48</v>
      </c>
      <c r="B16" s="3" t="s">
        <v>45</v>
      </c>
      <c r="C16" s="12" t="s">
        <v>64</v>
      </c>
      <c r="D16" s="12" t="s">
        <v>4</v>
      </c>
      <c r="E16" s="12">
        <f>INDEX(G3:K14,J19,5)</f>
        <v>2.024</v>
      </c>
      <c r="G16" s="1"/>
      <c r="H16" s="39" t="s">
        <v>88</v>
      </c>
      <c r="I16" s="39"/>
      <c r="J16" s="39"/>
      <c r="K16" s="39"/>
    </row>
    <row r="17" spans="1:13" ht="30" customHeight="1" x14ac:dyDescent="0.25">
      <c r="A17" s="2" t="s">
        <v>62</v>
      </c>
      <c r="B17" s="3" t="s">
        <v>46</v>
      </c>
      <c r="C17" s="12" t="s">
        <v>65</v>
      </c>
      <c r="D17" s="12" t="s">
        <v>4</v>
      </c>
      <c r="E17" s="6">
        <v>2.39</v>
      </c>
      <c r="G17" s="1"/>
    </row>
    <row r="18" spans="1:13" ht="30" customHeight="1" x14ac:dyDescent="0.25">
      <c r="A18" s="2" t="s">
        <v>63</v>
      </c>
      <c r="B18" s="3" t="s">
        <v>54</v>
      </c>
      <c r="C18" s="12" t="s">
        <v>55</v>
      </c>
      <c r="D18" s="12" t="s">
        <v>4</v>
      </c>
      <c r="E18" s="6">
        <v>4.1870000000000003</v>
      </c>
      <c r="I18" s="13" t="s">
        <v>87</v>
      </c>
      <c r="J18" s="13" t="s">
        <v>84</v>
      </c>
    </row>
    <row r="19" spans="1:13" ht="30" customHeight="1" x14ac:dyDescent="0.25">
      <c r="A19" s="12">
        <v>6</v>
      </c>
      <c r="B19" s="3" t="s">
        <v>49</v>
      </c>
      <c r="C19" s="12" t="s">
        <v>50</v>
      </c>
      <c r="D19" s="12" t="s">
        <v>5</v>
      </c>
      <c r="E19" s="12">
        <v>546.07000000000005</v>
      </c>
      <c r="I19" s="14" t="s">
        <v>90</v>
      </c>
      <c r="J19" s="14">
        <f>MATCH(J18,H3:H14,0)</f>
        <v>10</v>
      </c>
    </row>
    <row r="20" spans="1:13" ht="30" customHeight="1" x14ac:dyDescent="0.25">
      <c r="A20" s="12">
        <v>7</v>
      </c>
      <c r="B20" s="3" t="s">
        <v>51</v>
      </c>
      <c r="C20" s="12" t="s">
        <v>52</v>
      </c>
      <c r="D20" s="12" t="s">
        <v>5</v>
      </c>
      <c r="E20" s="12">
        <v>610.38</v>
      </c>
    </row>
    <row r="21" spans="1:13" ht="30" customHeight="1" x14ac:dyDescent="0.25">
      <c r="A21" s="12">
        <v>8</v>
      </c>
      <c r="B21" s="3" t="s">
        <v>53</v>
      </c>
      <c r="C21" s="12" t="s">
        <v>15</v>
      </c>
      <c r="D21" s="12" t="s">
        <v>4</v>
      </c>
      <c r="E21" s="12">
        <v>2579.1999999999998</v>
      </c>
      <c r="K21" t="str">
        <f>IF(COUNTIF(G23,"*"&amp;J18),E69,"")</f>
        <v/>
      </c>
    </row>
    <row r="22" spans="1:13" ht="30" customHeight="1" x14ac:dyDescent="0.25">
      <c r="A22" s="12">
        <v>9</v>
      </c>
      <c r="B22" s="3" t="s">
        <v>6</v>
      </c>
      <c r="C22" s="12" t="s">
        <v>13</v>
      </c>
      <c r="D22" s="12" t="s">
        <v>7</v>
      </c>
      <c r="E22" s="4">
        <v>16760</v>
      </c>
    </row>
    <row r="23" spans="1:13" ht="30" customHeight="1" x14ac:dyDescent="0.25">
      <c r="A23" s="12">
        <v>10</v>
      </c>
      <c r="B23" s="3" t="s">
        <v>8</v>
      </c>
      <c r="C23" s="12"/>
      <c r="D23" s="12"/>
      <c r="E23" s="12">
        <v>0.8</v>
      </c>
      <c r="G23" s="35" t="s">
        <v>132</v>
      </c>
      <c r="H23" s="35"/>
      <c r="I23" s="35"/>
      <c r="J23" s="35"/>
      <c r="K23" s="34">
        <f ca="1">IF(COUNTIF(G23,"*"&amp;$J$18),$E$69,K23)</f>
        <v>0</v>
      </c>
      <c r="L23" s="31" t="s">
        <v>69</v>
      </c>
      <c r="M23" t="str">
        <f>IF(COUNTIF(G23,"*"&amp;$J$18),$E$69,"")</f>
        <v/>
      </c>
    </row>
    <row r="24" spans="1:13" ht="16.5" x14ac:dyDescent="0.25">
      <c r="G24" s="35" t="s">
        <v>133</v>
      </c>
      <c r="H24" s="35"/>
      <c r="I24" s="35"/>
      <c r="J24" s="35"/>
      <c r="K24" s="34">
        <f t="shared" ref="K24:K34" ca="1" si="0">IF(COUNTIF(G24,"*"&amp;$J$18),$E$69,K24)</f>
        <v>0</v>
      </c>
      <c r="L24" s="31" t="s">
        <v>69</v>
      </c>
      <c r="M24" t="str">
        <f t="shared" ref="M24:M34" si="1">IF(COUNTIF(G24,"*"&amp;$J$18),$E$69,"")</f>
        <v/>
      </c>
    </row>
    <row r="25" spans="1:13" ht="16.5" x14ac:dyDescent="0.25">
      <c r="B25" s="37" t="s">
        <v>74</v>
      </c>
      <c r="C25" s="37"/>
      <c r="D25" s="37"/>
      <c r="E25" s="37"/>
      <c r="G25" s="35" t="s">
        <v>134</v>
      </c>
      <c r="H25" s="35"/>
      <c r="I25" s="35"/>
      <c r="J25" s="35"/>
      <c r="K25" s="34">
        <f t="shared" ca="1" si="0"/>
        <v>0</v>
      </c>
      <c r="L25" s="31" t="s">
        <v>69</v>
      </c>
      <c r="M25" t="str">
        <f t="shared" si="1"/>
        <v/>
      </c>
    </row>
    <row r="26" spans="1:13" ht="16.5" x14ac:dyDescent="0.25">
      <c r="G26" s="35" t="s">
        <v>135</v>
      </c>
      <c r="H26" s="35"/>
      <c r="I26" s="35"/>
      <c r="J26" s="35"/>
      <c r="K26" s="34">
        <f t="shared" ca="1" si="0"/>
        <v>0</v>
      </c>
      <c r="L26" s="31" t="s">
        <v>69</v>
      </c>
      <c r="M26" t="str">
        <f t="shared" si="1"/>
        <v/>
      </c>
    </row>
    <row r="27" spans="1:13" ht="16.5" customHeight="1" x14ac:dyDescent="0.25">
      <c r="B27" s="29" t="s">
        <v>70</v>
      </c>
      <c r="G27" s="35" t="s">
        <v>136</v>
      </c>
      <c r="H27" s="35"/>
      <c r="I27" s="35"/>
      <c r="J27" s="35"/>
      <c r="K27" s="34">
        <f t="shared" ca="1" si="0"/>
        <v>9.2782507042652878</v>
      </c>
      <c r="L27" s="31" t="s">
        <v>69</v>
      </c>
      <c r="M27" t="str">
        <f t="shared" si="1"/>
        <v/>
      </c>
    </row>
    <row r="28" spans="1:13" ht="31.5" customHeight="1" x14ac:dyDescent="0.25">
      <c r="A28" s="7">
        <v>1</v>
      </c>
      <c r="B28" s="8" t="s">
        <v>93</v>
      </c>
      <c r="G28" s="35" t="s">
        <v>137</v>
      </c>
      <c r="H28" s="35"/>
      <c r="I28" s="35"/>
      <c r="J28" s="35"/>
      <c r="K28" s="34">
        <f t="shared" ca="1" si="0"/>
        <v>8.7612586053044588</v>
      </c>
      <c r="L28" s="31" t="s">
        <v>69</v>
      </c>
      <c r="M28" t="str">
        <f t="shared" si="1"/>
        <v/>
      </c>
    </row>
    <row r="29" spans="1:13" ht="18.75" customHeight="1" x14ac:dyDescent="0.35">
      <c r="B29" s="9" t="s">
        <v>94</v>
      </c>
      <c r="G29" s="35" t="s">
        <v>138</v>
      </c>
      <c r="H29" s="35"/>
      <c r="I29" s="35"/>
      <c r="J29" s="35"/>
      <c r="K29" s="34">
        <f t="shared" ca="1" si="0"/>
        <v>0</v>
      </c>
      <c r="L29" s="31" t="s">
        <v>69</v>
      </c>
      <c r="M29" t="str">
        <f t="shared" si="1"/>
        <v/>
      </c>
    </row>
    <row r="30" spans="1:13" ht="16.5" customHeight="1" x14ac:dyDescent="0.25">
      <c r="B30" s="18">
        <f>E4*E11*E14</f>
        <v>18626740</v>
      </c>
      <c r="C30" s="21" t="s">
        <v>9</v>
      </c>
      <c r="D30" s="15"/>
      <c r="E30" s="15"/>
      <c r="F30" s="19"/>
      <c r="G30" s="35" t="s">
        <v>139</v>
      </c>
      <c r="H30" s="35"/>
      <c r="I30" s="35"/>
      <c r="J30" s="35"/>
      <c r="K30" s="34">
        <f t="shared" ca="1" si="0"/>
        <v>0</v>
      </c>
      <c r="L30" s="31" t="s">
        <v>69</v>
      </c>
      <c r="M30" t="str">
        <f t="shared" si="1"/>
        <v/>
      </c>
    </row>
    <row r="31" spans="1:13" ht="31.5" x14ac:dyDescent="0.25">
      <c r="A31" s="7">
        <v>2</v>
      </c>
      <c r="B31" s="8" t="s">
        <v>95</v>
      </c>
      <c r="C31" s="21"/>
      <c r="D31" s="15"/>
      <c r="E31" s="15"/>
      <c r="F31" s="19"/>
      <c r="G31" s="35" t="s">
        <v>140</v>
      </c>
      <c r="H31" s="35"/>
      <c r="I31" s="35"/>
      <c r="J31" s="35"/>
      <c r="K31" s="34">
        <f t="shared" ca="1" si="0"/>
        <v>0</v>
      </c>
      <c r="L31" s="31" t="s">
        <v>69</v>
      </c>
      <c r="M31" t="str">
        <f t="shared" si="1"/>
        <v/>
      </c>
    </row>
    <row r="32" spans="1:13" ht="18.75" x14ac:dyDescent="0.35">
      <c r="B32" s="9" t="s">
        <v>96</v>
      </c>
      <c r="C32" s="21"/>
      <c r="D32" s="15"/>
      <c r="E32" s="15"/>
      <c r="F32" s="19"/>
      <c r="G32" s="35" t="s">
        <v>141</v>
      </c>
      <c r="H32" s="35"/>
      <c r="I32" s="35"/>
      <c r="J32" s="35"/>
      <c r="K32" s="34">
        <f t="shared" si="0"/>
        <v>9.8005059175744353</v>
      </c>
      <c r="L32" s="31" t="s">
        <v>69</v>
      </c>
      <c r="M32">
        <f t="shared" si="1"/>
        <v>9.8005059175744353</v>
      </c>
    </row>
    <row r="33" spans="1:13" ht="16.5" x14ac:dyDescent="0.25">
      <c r="B33" s="18">
        <f>E7*E11*E16</f>
        <v>478684.09600000002</v>
      </c>
      <c r="C33" s="21" t="s">
        <v>10</v>
      </c>
      <c r="D33" s="15"/>
      <c r="E33" s="15"/>
      <c r="F33" s="15"/>
      <c r="G33" s="35" t="s">
        <v>142</v>
      </c>
      <c r="H33" s="35"/>
      <c r="I33" s="35"/>
      <c r="J33" s="35"/>
      <c r="K33" s="34">
        <f t="shared" ca="1" si="0"/>
        <v>0</v>
      </c>
      <c r="L33" s="31" t="s">
        <v>69</v>
      </c>
      <c r="M33" t="str">
        <f t="shared" si="1"/>
        <v/>
      </c>
    </row>
    <row r="34" spans="1:13" ht="31.5" x14ac:dyDescent="0.25">
      <c r="A34" s="7">
        <v>3</v>
      </c>
      <c r="B34" s="8" t="s">
        <v>97</v>
      </c>
      <c r="C34" s="21"/>
      <c r="D34" s="15"/>
      <c r="E34" s="15"/>
      <c r="F34" s="15"/>
      <c r="G34" s="35" t="s">
        <v>143</v>
      </c>
      <c r="H34" s="35"/>
      <c r="I34" s="35"/>
      <c r="J34" s="35"/>
      <c r="K34" s="34">
        <f t="shared" ca="1" si="0"/>
        <v>0</v>
      </c>
      <c r="L34" s="31" t="s">
        <v>69</v>
      </c>
      <c r="M34" t="str">
        <f t="shared" si="1"/>
        <v/>
      </c>
    </row>
    <row r="35" spans="1:13" ht="18.75" x14ac:dyDescent="0.35">
      <c r="B35" s="9" t="s">
        <v>98</v>
      </c>
      <c r="C35" s="21"/>
      <c r="D35" s="15"/>
      <c r="E35" s="15"/>
      <c r="F35" s="15"/>
    </row>
    <row r="36" spans="1:13" x14ac:dyDescent="0.25">
      <c r="B36" s="18">
        <f>E9*E11*E18</f>
        <v>277279.88800000004</v>
      </c>
      <c r="C36" s="21" t="s">
        <v>11</v>
      </c>
      <c r="D36" s="15"/>
      <c r="E36" s="15"/>
      <c r="F36" s="15"/>
    </row>
    <row r="37" spans="1:13" ht="15.75" x14ac:dyDescent="0.25">
      <c r="A37" s="7">
        <v>4</v>
      </c>
      <c r="B37" s="9" t="s">
        <v>99</v>
      </c>
      <c r="C37" s="21"/>
      <c r="D37" s="15"/>
      <c r="E37" s="15"/>
      <c r="F37" s="15"/>
    </row>
    <row r="38" spans="1:13" ht="26.25" customHeight="1" x14ac:dyDescent="0.35">
      <c r="B38" s="9" t="s">
        <v>100</v>
      </c>
      <c r="C38" s="21"/>
      <c r="D38" s="15"/>
      <c r="E38" s="15"/>
      <c r="F38" s="15"/>
    </row>
    <row r="39" spans="1:13" ht="34.5" x14ac:dyDescent="0.25">
      <c r="B39" s="10" t="s">
        <v>101</v>
      </c>
      <c r="C39" s="21"/>
      <c r="D39" s="15"/>
      <c r="E39" s="15"/>
      <c r="F39" s="15"/>
    </row>
    <row r="40" spans="1:13" x14ac:dyDescent="0.25">
      <c r="B40" s="18">
        <f>B30+B33+B36</f>
        <v>19382703.984000001</v>
      </c>
      <c r="C40" s="21" t="s">
        <v>12</v>
      </c>
      <c r="D40" s="38" t="s">
        <v>102</v>
      </c>
      <c r="E40" s="38"/>
      <c r="F40" s="15"/>
    </row>
    <row r="41" spans="1:13" x14ac:dyDescent="0.25">
      <c r="B41" s="18"/>
      <c r="C41" s="21"/>
      <c r="D41" s="20"/>
      <c r="E41" s="20"/>
      <c r="F41" s="15"/>
    </row>
    <row r="42" spans="1:13" ht="15.75" x14ac:dyDescent="0.25">
      <c r="B42" s="29" t="s">
        <v>71</v>
      </c>
      <c r="C42" s="21"/>
      <c r="D42" s="20"/>
      <c r="E42" s="20"/>
      <c r="F42" s="15"/>
    </row>
    <row r="43" spans="1:13" ht="32.25" x14ac:dyDescent="0.25">
      <c r="A43" s="7">
        <v>5</v>
      </c>
      <c r="B43" s="10" t="s">
        <v>103</v>
      </c>
      <c r="C43" s="21"/>
      <c r="D43" s="20"/>
      <c r="E43" s="20"/>
      <c r="F43" s="15"/>
      <c r="G43" s="30"/>
    </row>
    <row r="44" spans="1:13" ht="18.75" x14ac:dyDescent="0.35">
      <c r="B44" s="9" t="s">
        <v>104</v>
      </c>
      <c r="C44" s="21"/>
      <c r="D44" s="20"/>
      <c r="E44" s="20"/>
      <c r="F44" s="15"/>
    </row>
    <row r="45" spans="1:13" x14ac:dyDescent="0.25">
      <c r="B45" s="17">
        <f>E5*E12*E15</f>
        <v>41642391.153000005</v>
      </c>
      <c r="C45" s="21" t="s">
        <v>56</v>
      </c>
      <c r="D45" s="15"/>
      <c r="E45" s="15"/>
      <c r="F45" s="15"/>
    </row>
    <row r="46" spans="1:13" ht="48" x14ac:dyDescent="0.25">
      <c r="A46" s="7">
        <v>6</v>
      </c>
      <c r="B46" s="10" t="s">
        <v>106</v>
      </c>
      <c r="C46" s="21"/>
      <c r="D46" s="15"/>
      <c r="E46" s="15"/>
      <c r="F46" s="15"/>
    </row>
    <row r="47" spans="1:13" ht="18.75" x14ac:dyDescent="0.35">
      <c r="B47" s="9" t="s">
        <v>105</v>
      </c>
      <c r="C47" s="21"/>
      <c r="D47" s="15"/>
      <c r="E47" s="15"/>
      <c r="F47" s="15"/>
    </row>
    <row r="48" spans="1:13" x14ac:dyDescent="0.25">
      <c r="B48" s="17">
        <f>E8*E12*E17</f>
        <v>1130838.06</v>
      </c>
      <c r="C48" s="21" t="s">
        <v>57</v>
      </c>
      <c r="D48" s="15"/>
      <c r="E48" s="15"/>
      <c r="F48" s="15"/>
    </row>
    <row r="49" spans="1:6" ht="24" customHeight="1" x14ac:dyDescent="0.25">
      <c r="A49" s="7">
        <v>7</v>
      </c>
      <c r="B49" s="8" t="s">
        <v>107</v>
      </c>
      <c r="C49" s="21"/>
      <c r="D49" s="15"/>
      <c r="E49" s="15"/>
      <c r="F49" s="15"/>
    </row>
    <row r="50" spans="1:6" ht="18.75" x14ac:dyDescent="0.35">
      <c r="B50" s="9" t="s">
        <v>108</v>
      </c>
      <c r="C50" s="21"/>
      <c r="D50" s="15"/>
      <c r="E50" s="15"/>
      <c r="F50" s="15"/>
    </row>
    <row r="51" spans="1:6" x14ac:dyDescent="0.25">
      <c r="B51" s="18">
        <f>(E4-E5)*E19</f>
        <v>1614292.1339999984</v>
      </c>
      <c r="C51" s="21" t="s">
        <v>66</v>
      </c>
      <c r="D51" s="15"/>
      <c r="E51" s="15"/>
      <c r="F51" s="15"/>
    </row>
    <row r="52" spans="1:6" ht="31.5" x14ac:dyDescent="0.25">
      <c r="A52" s="7">
        <v>8</v>
      </c>
      <c r="B52" s="8" t="s">
        <v>109</v>
      </c>
      <c r="C52" s="21"/>
      <c r="D52" s="15"/>
      <c r="E52" s="15"/>
      <c r="F52" s="15"/>
    </row>
    <row r="53" spans="1:6" ht="18.75" x14ac:dyDescent="0.35">
      <c r="B53" s="9" t="s">
        <v>110</v>
      </c>
      <c r="C53" s="21"/>
      <c r="D53" s="15"/>
      <c r="E53" s="15"/>
      <c r="F53" s="15"/>
    </row>
    <row r="54" spans="1:6" x14ac:dyDescent="0.25">
      <c r="B54" s="18">
        <f>(E7-E8)*E20</f>
        <v>54140.706000000166</v>
      </c>
      <c r="C54" s="21" t="s">
        <v>67</v>
      </c>
      <c r="D54" s="15"/>
      <c r="E54" s="15"/>
      <c r="F54" s="15"/>
    </row>
    <row r="55" spans="1:6" ht="23.25" customHeight="1" x14ac:dyDescent="0.25">
      <c r="A55" s="7">
        <v>9</v>
      </c>
      <c r="B55" s="8" t="s">
        <v>111</v>
      </c>
      <c r="C55" s="21"/>
      <c r="D55" s="15"/>
      <c r="E55" s="15"/>
      <c r="F55" s="15"/>
    </row>
    <row r="56" spans="1:6" ht="18.75" x14ac:dyDescent="0.35">
      <c r="B56" s="9" t="s">
        <v>112</v>
      </c>
      <c r="C56" s="21"/>
      <c r="D56" s="15"/>
      <c r="E56" s="15"/>
      <c r="F56" s="15"/>
    </row>
    <row r="57" spans="1:6" x14ac:dyDescent="0.25">
      <c r="B57" s="17">
        <f>E9*E21</f>
        <v>2135061.7599999998</v>
      </c>
      <c r="C57" s="21" t="s">
        <v>68</v>
      </c>
      <c r="D57" s="15"/>
      <c r="E57" s="15"/>
      <c r="F57" s="15"/>
    </row>
    <row r="58" spans="1:6" ht="15.75" x14ac:dyDescent="0.25">
      <c r="A58" s="7">
        <v>10</v>
      </c>
      <c r="B58" s="8" t="s">
        <v>113</v>
      </c>
      <c r="C58" s="21"/>
      <c r="D58" s="15"/>
      <c r="E58" s="15"/>
      <c r="F58" s="15"/>
    </row>
    <row r="59" spans="1:6" ht="19.5" x14ac:dyDescent="0.35">
      <c r="B59" s="9" t="s">
        <v>115</v>
      </c>
      <c r="C59" s="21"/>
      <c r="D59" s="15"/>
      <c r="E59" s="15"/>
      <c r="F59" s="15"/>
    </row>
    <row r="60" spans="1:6" x14ac:dyDescent="0.25">
      <c r="B60" s="17">
        <f>B45+B48+B51+B54+B57</f>
        <v>46576723.813000001</v>
      </c>
      <c r="C60" s="21" t="s">
        <v>114</v>
      </c>
      <c r="D60" s="15"/>
      <c r="E60" s="15"/>
      <c r="F60" s="15"/>
    </row>
    <row r="61" spans="1:6" ht="47.25" x14ac:dyDescent="0.25">
      <c r="A61" s="7">
        <v>11</v>
      </c>
      <c r="B61" s="8" t="s">
        <v>116</v>
      </c>
      <c r="C61" s="21"/>
      <c r="D61" s="15"/>
      <c r="E61" s="15"/>
      <c r="F61" s="15"/>
    </row>
    <row r="62" spans="1:6" ht="18.75" x14ac:dyDescent="0.35">
      <c r="B62" s="9" t="s">
        <v>117</v>
      </c>
      <c r="C62" s="21"/>
      <c r="D62" s="15"/>
      <c r="E62" s="15"/>
      <c r="F62" s="15"/>
    </row>
    <row r="63" spans="1:6" ht="24.75" customHeight="1" x14ac:dyDescent="0.25">
      <c r="B63" s="18">
        <f>B60-B40</f>
        <v>27194019.829</v>
      </c>
      <c r="C63" s="21" t="s">
        <v>118</v>
      </c>
      <c r="D63" s="15"/>
      <c r="E63" s="15"/>
      <c r="F63" s="15"/>
    </row>
    <row r="64" spans="1:6" ht="39.75" customHeight="1" x14ac:dyDescent="0.25">
      <c r="A64" s="7">
        <v>12</v>
      </c>
      <c r="B64" s="8" t="s">
        <v>119</v>
      </c>
      <c r="C64" s="21"/>
      <c r="D64" s="15"/>
      <c r="E64" s="15"/>
      <c r="F64" s="15"/>
    </row>
    <row r="65" spans="1:6" ht="24.75" customHeight="1" x14ac:dyDescent="0.35">
      <c r="B65" s="9" t="s">
        <v>120</v>
      </c>
      <c r="C65" s="21"/>
      <c r="D65" s="15"/>
      <c r="E65" s="15"/>
      <c r="F65" s="15"/>
    </row>
    <row r="66" spans="1:6" x14ac:dyDescent="0.25">
      <c r="B66" s="17">
        <f>B63/E23</f>
        <v>33992524.786249995</v>
      </c>
      <c r="C66" s="21" t="s">
        <v>121</v>
      </c>
      <c r="D66" s="16"/>
      <c r="E66" s="28"/>
      <c r="F66" s="15"/>
    </row>
    <row r="67" spans="1:6" ht="37.5" customHeight="1" x14ac:dyDescent="0.25">
      <c r="A67" s="7">
        <v>13</v>
      </c>
      <c r="B67" s="8" t="s">
        <v>122</v>
      </c>
      <c r="C67" s="21"/>
      <c r="D67" s="16"/>
      <c r="E67" s="28"/>
      <c r="F67" s="15"/>
    </row>
    <row r="68" spans="1:6" ht="18.75" x14ac:dyDescent="0.35">
      <c r="B68" s="23" t="s">
        <v>123</v>
      </c>
      <c r="C68" s="21"/>
      <c r="D68" s="16" t="s">
        <v>125</v>
      </c>
      <c r="E68" s="16" t="s">
        <v>73</v>
      </c>
      <c r="F68" s="15"/>
    </row>
    <row r="69" spans="1:6" ht="30.75" customHeight="1" x14ac:dyDescent="0.25">
      <c r="B69" s="18">
        <f>B66/(E22*0.001*E4)</f>
        <v>17.151742942902406</v>
      </c>
      <c r="C69" s="21" t="s">
        <v>124</v>
      </c>
      <c r="D69" s="16">
        <v>0.57140000000000002</v>
      </c>
      <c r="E69" s="25">
        <f>B69*D69</f>
        <v>9.8005059175744353</v>
      </c>
      <c r="F69" s="15"/>
    </row>
    <row r="70" spans="1:6" x14ac:dyDescent="0.25">
      <c r="B70" s="22" t="s">
        <v>14</v>
      </c>
      <c r="C70" s="15"/>
      <c r="D70" s="15"/>
      <c r="E70" s="24" t="s">
        <v>69</v>
      </c>
      <c r="F70" s="15"/>
    </row>
    <row r="71" spans="1:6" x14ac:dyDescent="0.25">
      <c r="B71" s="15"/>
      <c r="C71" s="15"/>
      <c r="D71" s="15"/>
      <c r="E71" s="15"/>
      <c r="F71" s="15"/>
    </row>
  </sheetData>
  <mergeCells count="17">
    <mergeCell ref="G32:J32"/>
    <mergeCell ref="G33:J33"/>
    <mergeCell ref="G34:J34"/>
    <mergeCell ref="A1:E1"/>
    <mergeCell ref="B25:E25"/>
    <mergeCell ref="D40:E40"/>
    <mergeCell ref="G1:K1"/>
    <mergeCell ref="G23:J23"/>
    <mergeCell ref="H16:K16"/>
    <mergeCell ref="G24:J24"/>
    <mergeCell ref="G25:J25"/>
    <mergeCell ref="G26:J26"/>
    <mergeCell ref="G27:J27"/>
    <mergeCell ref="G28:J28"/>
    <mergeCell ref="G29:J29"/>
    <mergeCell ref="G30:J30"/>
    <mergeCell ref="G31:J31"/>
  </mergeCells>
  <dataValidations count="1">
    <dataValidation type="list" allowBlank="1" showInputMessage="1" showErrorMessage="1" sqref="J18">
      <formula1>$H$3:$H$14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Нагрев погл. масла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User</cp:lastModifiedBy>
  <cp:lastPrinted>2015-10-12T18:22:00Z</cp:lastPrinted>
  <dcterms:created xsi:type="dcterms:W3CDTF">2015-09-20T12:49:59Z</dcterms:created>
  <dcterms:modified xsi:type="dcterms:W3CDTF">2017-11-02T21:03:08Z</dcterms:modified>
</cp:coreProperties>
</file>