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0905" activeTab="1"/>
  </bookViews>
  <sheets>
    <sheet name="1" sheetId="1" r:id="rId1"/>
    <sheet name="Лист2" sheetId="7" r:id="rId2"/>
  </sheets>
  <calcPr calcId="144525"/>
</workbook>
</file>

<file path=xl/calcChain.xml><?xml version="1.0" encoding="utf-8"?>
<calcChain xmlns="http://schemas.openxmlformats.org/spreadsheetml/2006/main">
  <c r="AV18" i="7" l="1"/>
  <c r="AY34" i="7"/>
  <c r="AY33" i="7"/>
  <c r="AW18" i="7"/>
  <c r="AZ32" i="7"/>
  <c r="AY32" i="7"/>
  <c r="AZ16" i="7"/>
  <c r="AU18" i="7" l="1"/>
  <c r="D13" i="7"/>
  <c r="L13" i="7"/>
  <c r="AU27" i="7"/>
  <c r="AU26" i="7"/>
  <c r="AU25" i="7"/>
  <c r="AU24" i="7"/>
  <c r="AU23" i="7"/>
  <c r="AU22" i="7"/>
  <c r="AU21" i="7"/>
  <c r="AU20" i="7"/>
  <c r="AU19" i="7"/>
  <c r="AV23" i="7" l="1"/>
  <c r="B23" i="7"/>
  <c r="AV26" i="7"/>
  <c r="I46" i="7" s="1"/>
  <c r="B26" i="7"/>
  <c r="AV20" i="7"/>
  <c r="B20" i="7"/>
  <c r="AV24" i="7"/>
  <c r="B24" i="7"/>
  <c r="B21" i="7"/>
  <c r="AJ21" i="7" s="1"/>
  <c r="AV25" i="7"/>
  <c r="B25" i="7"/>
  <c r="AV19" i="7"/>
  <c r="B19" i="7"/>
  <c r="AV27" i="7"/>
  <c r="B27" i="7"/>
  <c r="AV22" i="7"/>
  <c r="BB31" i="7" s="1"/>
  <c r="B22" i="7"/>
  <c r="B18" i="7"/>
  <c r="D18" i="7" s="1"/>
  <c r="AV21" i="7"/>
  <c r="BG31" i="7"/>
  <c r="I44" i="7" l="1"/>
  <c r="BA31" i="7"/>
  <c r="I47" i="7"/>
  <c r="AY31" i="7"/>
  <c r="I40" i="7"/>
  <c r="BC31" i="7"/>
  <c r="I39" i="7"/>
  <c r="BE31" i="7"/>
  <c r="I41" i="7"/>
  <c r="BF31" i="7"/>
  <c r="I45" i="7"/>
  <c r="BD31" i="7"/>
  <c r="I43" i="7"/>
  <c r="AZ31" i="7"/>
  <c r="I42" i="7"/>
  <c r="I38" i="7"/>
  <c r="AE18" i="7"/>
  <c r="D21" i="7"/>
  <c r="AA21" i="7"/>
  <c r="W21" i="7"/>
  <c r="R18" i="7"/>
  <c r="AJ18" i="7"/>
  <c r="AM21" i="7"/>
  <c r="AE21" i="7"/>
  <c r="R21" i="7"/>
  <c r="M21" i="7"/>
  <c r="W18" i="7"/>
  <c r="AM18" i="7"/>
  <c r="M18" i="7"/>
  <c r="AA18" i="7"/>
  <c r="AM27" i="7"/>
  <c r="AJ27" i="7"/>
  <c r="AE27" i="7"/>
  <c r="AE24" i="7"/>
  <c r="AM24" i="7"/>
  <c r="AJ24" i="7"/>
  <c r="AM20" i="7"/>
  <c r="AJ20" i="7"/>
  <c r="AE20" i="7"/>
  <c r="AM23" i="7"/>
  <c r="AJ23" i="7"/>
  <c r="AE23" i="7"/>
  <c r="AJ26" i="7"/>
  <c r="AE26" i="7"/>
  <c r="AM26" i="7"/>
  <c r="AM22" i="7"/>
  <c r="AJ22" i="7"/>
  <c r="AE22" i="7"/>
  <c r="AJ25" i="7"/>
  <c r="AE25" i="7"/>
  <c r="AM25" i="7"/>
  <c r="AM19" i="7"/>
  <c r="AJ19" i="7"/>
  <c r="AE19" i="7"/>
  <c r="W26" i="7"/>
  <c r="R26" i="7"/>
  <c r="AA26" i="7"/>
  <c r="AA27" i="7"/>
  <c r="W27" i="7"/>
  <c r="R27" i="7"/>
  <c r="AA22" i="7"/>
  <c r="W22" i="7"/>
  <c r="R22" i="7"/>
  <c r="M19" i="7"/>
  <c r="AA19" i="7"/>
  <c r="W19" i="7"/>
  <c r="R19" i="7"/>
  <c r="R24" i="7"/>
  <c r="W24" i="7"/>
  <c r="AA24" i="7"/>
  <c r="AA23" i="7"/>
  <c r="W23" i="7"/>
  <c r="R23" i="7"/>
  <c r="W25" i="7"/>
  <c r="R25" i="7"/>
  <c r="AA25" i="7"/>
  <c r="AA20" i="7"/>
  <c r="W20" i="7"/>
  <c r="R20" i="7"/>
  <c r="D25" i="7"/>
  <c r="M25" i="7"/>
  <c r="D19" i="7"/>
  <c r="M24" i="7"/>
  <c r="D24" i="7"/>
  <c r="M20" i="7"/>
  <c r="D20" i="7"/>
  <c r="M23" i="7"/>
  <c r="D23" i="7"/>
  <c r="D26" i="7"/>
  <c r="M26" i="7"/>
  <c r="M27" i="7"/>
  <c r="D27" i="7"/>
  <c r="M22" i="7"/>
  <c r="D22" i="7"/>
  <c r="BE21" i="7" l="1"/>
  <c r="AZ21" i="7"/>
  <c r="BD21" i="7"/>
  <c r="BE18" i="7"/>
  <c r="BB21" i="7"/>
  <c r="BD18" i="7"/>
  <c r="BA21" i="7"/>
  <c r="BC21" i="7"/>
  <c r="BB18" i="7"/>
  <c r="BC18" i="7"/>
  <c r="AZ18" i="7"/>
  <c r="BA18" i="7"/>
  <c r="BC26" i="7"/>
  <c r="BB25" i="7"/>
  <c r="BD26" i="7"/>
  <c r="BD25" i="7"/>
  <c r="BE25" i="7"/>
  <c r="BC25" i="7"/>
  <c r="AZ25" i="7"/>
  <c r="BA25" i="7"/>
  <c r="BB26" i="7"/>
  <c r="BE26" i="7"/>
  <c r="BA26" i="7"/>
  <c r="AZ26" i="7"/>
  <c r="BA20" i="7"/>
  <c r="BE20" i="7"/>
  <c r="BC24" i="7"/>
  <c r="BD27" i="7"/>
  <c r="BC20" i="7"/>
  <c r="BA24" i="7"/>
  <c r="BB20" i="7"/>
  <c r="BB24" i="7"/>
  <c r="BD24" i="7"/>
  <c r="AZ20" i="7"/>
  <c r="BD20" i="7"/>
  <c r="AZ24" i="7"/>
  <c r="BE24" i="7"/>
  <c r="BA27" i="7"/>
  <c r="BB27" i="7"/>
  <c r="BE27" i="7"/>
  <c r="BC27" i="7"/>
  <c r="AZ27" i="7"/>
  <c r="BC22" i="7"/>
  <c r="BD22" i="7"/>
  <c r="BA22" i="7"/>
  <c r="BE22" i="7"/>
  <c r="BB22" i="7"/>
  <c r="AZ22" i="7"/>
  <c r="BE19" i="7"/>
  <c r="BB19" i="7"/>
  <c r="BA19" i="7"/>
  <c r="BD19" i="7"/>
  <c r="BC19" i="7"/>
  <c r="AZ19" i="7"/>
  <c r="BB23" i="7"/>
  <c r="BD23" i="7"/>
  <c r="BA23" i="7"/>
  <c r="BC23" i="7"/>
  <c r="AZ23" i="7"/>
  <c r="BE23" i="7"/>
  <c r="BF21" i="7" l="1"/>
  <c r="BF18" i="7"/>
  <c r="BF25" i="7"/>
  <c r="BF26" i="7"/>
  <c r="BF24" i="7"/>
  <c r="BF20" i="7"/>
  <c r="BB16" i="7"/>
  <c r="BE16" i="7"/>
  <c r="BF27" i="7"/>
  <c r="BA16" i="7"/>
  <c r="BC16" i="7"/>
  <c r="BD16" i="7"/>
  <c r="BF23" i="7"/>
  <c r="BF19" i="7"/>
  <c r="BF22" i="7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3" i="1"/>
  <c r="D32" i="1"/>
  <c r="D30" i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BH21" i="7" l="1"/>
  <c r="BO20" i="7"/>
  <c r="BG20" i="7"/>
  <c r="BN20" i="7"/>
  <c r="BK20" i="7"/>
  <c r="BI20" i="7"/>
  <c r="BM20" i="7"/>
  <c r="BJ20" i="7"/>
  <c r="BH20" i="7"/>
  <c r="BL20" i="7"/>
  <c r="BJ18" i="7"/>
  <c r="BO21" i="7"/>
  <c r="BM22" i="7"/>
  <c r="BK22" i="7"/>
  <c r="BL22" i="7"/>
  <c r="BI22" i="7"/>
  <c r="BO22" i="7"/>
  <c r="BG22" i="7"/>
  <c r="BH22" i="7"/>
  <c r="BN22" i="7"/>
  <c r="BJ22" i="7"/>
  <c r="BK27" i="7"/>
  <c r="BI27" i="7"/>
  <c r="BJ27" i="7"/>
  <c r="BO27" i="7"/>
  <c r="BG27" i="7"/>
  <c r="BM27" i="7"/>
  <c r="BL27" i="7"/>
  <c r="BH27" i="7"/>
  <c r="BN27" i="7"/>
  <c r="BK18" i="7"/>
  <c r="BI21" i="7"/>
  <c r="BH19" i="7"/>
  <c r="BM19" i="7"/>
  <c r="BO19" i="7"/>
  <c r="BG19" i="7"/>
  <c r="BL19" i="7"/>
  <c r="BJ19" i="7"/>
  <c r="BK19" i="7"/>
  <c r="BI19" i="7"/>
  <c r="BN19" i="7"/>
  <c r="BK24" i="7"/>
  <c r="BJ24" i="7"/>
  <c r="BO24" i="7"/>
  <c r="BG24" i="7"/>
  <c r="BM24" i="7"/>
  <c r="BN24" i="7"/>
  <c r="BL24" i="7"/>
  <c r="BI24" i="7"/>
  <c r="BH24" i="7"/>
  <c r="BM18" i="7"/>
  <c r="BG21" i="7"/>
  <c r="BJ26" i="7"/>
  <c r="BO26" i="7"/>
  <c r="BI26" i="7"/>
  <c r="BN26" i="7"/>
  <c r="BL26" i="7"/>
  <c r="BM26" i="7"/>
  <c r="BK26" i="7"/>
  <c r="BH26" i="7"/>
  <c r="BG26" i="7"/>
  <c r="BH18" i="7"/>
  <c r="BJ25" i="7"/>
  <c r="BO25" i="7"/>
  <c r="BG25" i="7"/>
  <c r="BI25" i="7"/>
  <c r="BN25" i="7"/>
  <c r="BL25" i="7"/>
  <c r="BH25" i="7"/>
  <c r="BM25" i="7"/>
  <c r="BK25" i="7"/>
  <c r="BO18" i="7"/>
  <c r="BJ21" i="7"/>
  <c r="BN18" i="7"/>
  <c r="BI18" i="7"/>
  <c r="BM21" i="7"/>
  <c r="BL23" i="7"/>
  <c r="BI23" i="7"/>
  <c r="BK23" i="7"/>
  <c r="BH23" i="7"/>
  <c r="BN23" i="7"/>
  <c r="BM23" i="7"/>
  <c r="BJ23" i="7"/>
  <c r="BO23" i="7"/>
  <c r="BG23" i="7"/>
  <c r="BL18" i="7"/>
  <c r="BF15" i="7"/>
  <c r="BK21" i="7"/>
  <c r="BG18" i="7"/>
  <c r="BL21" i="7"/>
  <c r="BN21" i="7"/>
  <c r="BF32" i="7"/>
  <c r="BF16" i="7"/>
  <c r="BA32" i="7"/>
  <c r="BE32" i="7"/>
  <c r="BG32" i="7"/>
  <c r="BB32" i="7"/>
  <c r="BC32" i="7"/>
  <c r="BD32" i="7"/>
  <c r="AW25" i="7" l="1"/>
  <c r="AW23" i="7"/>
  <c r="AW26" i="7"/>
  <c r="AW24" i="7"/>
  <c r="AW21" i="7"/>
  <c r="AW19" i="7"/>
  <c r="AW20" i="7"/>
  <c r="AW27" i="7"/>
  <c r="AW22" i="7"/>
  <c r="D25" i="1"/>
  <c r="D29" i="1" l="1"/>
  <c r="D40" i="1"/>
  <c r="D35" i="1"/>
  <c r="D34" i="1"/>
  <c r="D31" i="1"/>
  <c r="D24" i="1"/>
</calcChain>
</file>

<file path=xl/sharedStrings.xml><?xml version="1.0" encoding="utf-8"?>
<sst xmlns="http://schemas.openxmlformats.org/spreadsheetml/2006/main" count="160" uniqueCount="150">
  <si>
    <t>1. Выбор допустимых вариантов промышленных контроллеров;</t>
  </si>
  <si>
    <t>2. Выбор рациональных (нехудших) вариантов;</t>
  </si>
  <si>
    <t>2.1. Выбор нехудших вариантов на основе абсолютного критерия;</t>
  </si>
  <si>
    <t>2.2. Выбор нехудших вариантов на основе метода рабочих характеристик;</t>
  </si>
  <si>
    <t>3. Выбор оптимального варианта на основе лексикографического метода.</t>
  </si>
  <si>
    <t>Исходные данные к выполнению задания:</t>
  </si>
  <si>
    <t>1. Варианты промышленных контроллеров для выбора оптимального варианта промышленного контроллера</t>
  </si>
  <si>
    <t>Варианты</t>
  </si>
  <si>
    <t>Промышленные контроллеры</t>
  </si>
  <si>
    <t>1,2,3,4,11,12,13,16,17,20</t>
  </si>
  <si>
    <t>5,6,7,8,14,18,22,23,24,25</t>
  </si>
  <si>
    <t>9,10,15,17,19,26,27,28,34,36</t>
  </si>
  <si>
    <t>18,21,29,30,33,35,37,38,39,40</t>
  </si>
  <si>
    <t>1,2,5,6,12,17,22,27,31,32</t>
  </si>
  <si>
    <t>1,2,7,8,11,13,16,18,23,34</t>
  </si>
  <si>
    <t>1,2,9,10,14,17,20,24,25,36</t>
  </si>
  <si>
    <t>1,2,15,18,19,26,28,37,38,39</t>
  </si>
  <si>
    <t>1,2,12,17,20,21,25,29,30,33</t>
  </si>
  <si>
    <t>1,2,12,16,18,27,31,32,35,40</t>
  </si>
  <si>
    <t>3,4,5,6,17,31,32,34,37,38</t>
  </si>
  <si>
    <t>3,4,7,8,18,23,25,29,30,39</t>
  </si>
  <si>
    <t>3,4,9,10,17,22,26,28,34,36</t>
  </si>
  <si>
    <t>3,4,11,13,15,18,19,36,37,38</t>
  </si>
  <si>
    <t>3,4,11,13,16,17,19,21,22,34</t>
  </si>
  <si>
    <t>3,4,18,20,21,26,28,33,36,37</t>
  </si>
  <si>
    <t>3,4,17,22,23,31,32,34,35,40</t>
  </si>
  <si>
    <t>5,6,7,8,18,27,29,30,34,38</t>
  </si>
  <si>
    <t>5,6,9,10,14,18,24,27,38,39</t>
  </si>
  <si>
    <t>5,6,12,14,15,18,19,20,28,39</t>
  </si>
  <si>
    <t>5,6,11,12,17,21,22,31,34,35</t>
  </si>
  <si>
    <t>5,6,13,16,17,20,32,33,38,40</t>
  </si>
  <si>
    <t>5,6,14,18,21,23,25,30,39,40</t>
  </si>
  <si>
    <t>5,6,7,10,13,17,25,29,37,38</t>
  </si>
  <si>
    <t>7,8,9,10,18,23,24,25,26,34</t>
  </si>
  <si>
    <t>7,8,15,16,17,19,20,22,28,29</t>
  </si>
  <si>
    <t>7,8,18,21,22,30,31,33,34,37</t>
  </si>
  <si>
    <t>7,8,17,22,25,32,34,35,36,40</t>
  </si>
  <si>
    <t>9,10,12,13,15,16,18,19,20,24</t>
  </si>
  <si>
    <t>9,10,12,17,21,22,25,28,30,33</t>
  </si>
  <si>
    <t>9,10,16,18,29,31,34,35,39,40</t>
  </si>
  <si>
    <t xml:space="preserve"> </t>
  </si>
  <si>
    <t>9,10,14,16,17,28,33,38,39,40</t>
  </si>
  <si>
    <t>13,15,18,19,20,21,23,30,33,34</t>
  </si>
  <si>
    <t>12,15,16,17,19,24,30,35,37,40</t>
  </si>
  <si>
    <t>11,13,16,18,21,33,35,38,39,40</t>
  </si>
  <si>
    <t>1,3,5,7,14,16,18,23,24,34</t>
  </si>
  <si>
    <t>2,4,6,8,14,17,20,23,32,34</t>
  </si>
  <si>
    <t>1,3,5,6,16,17,24,32,38,39</t>
  </si>
  <si>
    <t>1,3,9,10,18,22,26,32,38,39</t>
  </si>
  <si>
    <t>1,3,15,17,19,23,28,29,38,39</t>
  </si>
  <si>
    <t>1,5,15,18,19,30,32,34,36,38</t>
  </si>
  <si>
    <t>1,7,14,15,17,19,25,29,34,37</t>
  </si>
  <si>
    <t>1,7,9,10,11,18,29,36,37,38</t>
  </si>
  <si>
    <t>1,6,9,11,12,13,16,17,20,33</t>
  </si>
  <si>
    <t>1,8,10,11,18,20,25,28,34,35</t>
  </si>
  <si>
    <t>1,10,13,16,17,21,26,34,39,40</t>
  </si>
  <si>
    <t>2,9,15,18,20,25,29,31,38,40</t>
  </si>
  <si>
    <t>2,4,9,10,12,17,20,25,28,32</t>
  </si>
  <si>
    <t>2,6,8,13,14,16,17,21,22,23</t>
  </si>
  <si>
    <t>2,10,14,15,18,24,25,27,34,40</t>
  </si>
  <si>
    <t>3,6,9,14,15,18,27,29,34,38</t>
  </si>
  <si>
    <t>4,5,17,21,27,31,32,35,37,39</t>
  </si>
  <si>
    <t>4,8,10,15,18,25,26,27,29,39</t>
  </si>
  <si>
    <t>4,15,17,21,22,23,25,26,31,40</t>
  </si>
  <si>
    <t>5,9,18,21,22,23,24,27,29,35</t>
  </si>
  <si>
    <t>6,12,13,15,17,27,28,35,38,40</t>
  </si>
  <si>
    <t>7,16,18,20,21,27,32,35,40</t>
  </si>
  <si>
    <t>8,9,13,15,17,20,23,34,40</t>
  </si>
  <si>
    <t>8,10,11,18,21,22,27,30,35,37</t>
  </si>
  <si>
    <t>4,6,11,15,17,23,25,32,33,37</t>
  </si>
  <si>
    <t>2. Характеристики, промышленных, контроллеров, для, выбора, оптимального, варианта</t>
  </si>
  <si>
    <t>№</t>
  </si>
  <si>
    <t>Контроллер</t>
  </si>
  <si>
    <t>Частота процессора, МГц</t>
  </si>
  <si>
    <t>Оперативная память, Мб</t>
  </si>
  <si>
    <t>Flash память Мб</t>
  </si>
  <si>
    <t>Число слот, шт</t>
  </si>
  <si>
    <t>Интерфейс, RS-232/485, шт</t>
  </si>
  <si>
    <t>Ethernet, шт</t>
  </si>
  <si>
    <t>Стоимость, руб</t>
  </si>
  <si>
    <t>WP-5441-EN</t>
  </si>
  <si>
    <t>WP-8431-EN-G</t>
  </si>
  <si>
    <t>WP-8436-EN-1500</t>
  </si>
  <si>
    <t>LP-8141-EN-G</t>
  </si>
  <si>
    <t>WP-8146-EN-G</t>
  </si>
  <si>
    <t>WP-8441-EN-G</t>
  </si>
  <si>
    <t>WP-8831-EN-G</t>
  </si>
  <si>
    <t>WP-8841-EN-G</t>
  </si>
  <si>
    <t>WP-8846-EN-G</t>
  </si>
  <si>
    <t>WP-8849-EN-G</t>
  </si>
  <si>
    <t>XP-8341</t>
  </si>
  <si>
    <t>XP-8741-ATOM-CE6</t>
  </si>
  <si>
    <t>XP-8347-CE6</t>
  </si>
  <si>
    <t>WP-8847-EN-G</t>
  </si>
  <si>
    <t>XP-8341-ATOM</t>
  </si>
  <si>
    <t>W-8741-G</t>
  </si>
  <si>
    <t>W-8341-G</t>
  </si>
  <si>
    <t>WP-8437</t>
  </si>
  <si>
    <t>XP-8749-Atom-CE6</t>
  </si>
  <si>
    <t>WP-5149</t>
  </si>
  <si>
    <t>XP-8747-CE6,</t>
  </si>
  <si>
    <t>XP-8141-Atom-CE6</t>
  </si>
  <si>
    <t>XP-8041</t>
  </si>
  <si>
    <t>XP-8131-XPE</t>
  </si>
  <si>
    <t>XP-8741</t>
  </si>
  <si>
    <t>WP-8821,CE7</t>
  </si>
  <si>
    <t>XP-8041-FDA,</t>
  </si>
  <si>
    <t>XP-8341-FDA</t>
  </si>
  <si>
    <t>XP-8741-FDA</t>
  </si>
  <si>
    <t>XP-8349-CE6</t>
  </si>
  <si>
    <t>XP-8749-CE6</t>
  </si>
  <si>
    <t>WP-8137,EN</t>
  </si>
  <si>
    <t>LP-8421</t>
  </si>
  <si>
    <t>LP-8431</t>
  </si>
  <si>
    <t>LP-8821</t>
  </si>
  <si>
    <t>LX-8131</t>
  </si>
  <si>
    <t>LX-8331</t>
  </si>
  <si>
    <t>LX-8731</t>
  </si>
  <si>
    <t>LP-8441-FDA</t>
  </si>
  <si>
    <t>LP-8081-FDA-LP</t>
  </si>
  <si>
    <t xml:space="preserve">Контроллер </t>
  </si>
  <si>
    <t>Flash память, Мб</t>
  </si>
  <si>
    <t>Число слот</t>
  </si>
  <si>
    <t xml:space="preserve">       Задание к расчетно-графической работе                                                                   «Выбор оптимального варианта промышленного контроллера»:</t>
  </si>
  <si>
    <t>Вариант</t>
  </si>
  <si>
    <t xml:space="preserve">       1. Варианты промышленных контроллеров для выбора оптимального варианта промышленного контроллера</t>
  </si>
  <si>
    <t>Относи- тельная стоимость</t>
  </si>
  <si>
    <t>Ether- net</t>
  </si>
  <si>
    <t>Порядок выполнения работы.</t>
  </si>
  <si>
    <t>1.Метод выбора допустимых вариантов</t>
  </si>
  <si>
    <t xml:space="preserve">Матрица для выбора допустимых вариантов сформулирована в соответствии с </t>
  </si>
  <si>
    <t>Элементы матрицы определены в соответствии с</t>
  </si>
  <si>
    <t>i/j</t>
  </si>
  <si>
    <r>
      <t>A</t>
    </r>
    <r>
      <rPr>
        <vertAlign val="subscript"/>
        <sz val="16"/>
        <color theme="1"/>
        <rFont val="Times New Roman"/>
        <family val="1"/>
        <charset val="204"/>
      </rPr>
      <t>g</t>
    </r>
    <r>
      <rPr>
        <sz val="16"/>
        <color theme="1"/>
        <rFont val="Times New Roman"/>
        <family val="1"/>
        <charset val="204"/>
      </rPr>
      <t xml:space="preserve"> =</t>
    </r>
  </si>
  <si>
    <t>Последо- вательный интерфейс RS-232</t>
  </si>
  <si>
    <t>Частота процес- сора, МГц</t>
  </si>
  <si>
    <t>Операти- вная память, Мб</t>
  </si>
  <si>
    <t>1_2</t>
  </si>
  <si>
    <t>1_2_3</t>
  </si>
  <si>
    <t>1_2_3_4</t>
  </si>
  <si>
    <t>1_2_3_4_5_6</t>
  </si>
  <si>
    <t>1_2_3_4_5_6_7</t>
  </si>
  <si>
    <t>1_2_3_4_5</t>
  </si>
  <si>
    <t>среднее</t>
  </si>
  <si>
    <t xml:space="preserve">  </t>
  </si>
  <si>
    <t>МАКС</t>
  </si>
  <si>
    <t>МИН</t>
  </si>
  <si>
    <t>вариант</t>
  </si>
  <si>
    <t>раставить контроллеры по порядку(из столбца AV18:AV27)</t>
  </si>
  <si>
    <t>раставить контроллеры по порядку из столбца (AW18:AW27)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</si>
</sst>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/>
    <xf numFmtId="3" fontId="8" fillId="3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T$27" max="60" min="1" page="10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31</xdr:row>
      <xdr:rowOff>57150</xdr:rowOff>
    </xdr:from>
    <xdr:ext cx="5881099" cy="710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76200" y="5962650"/>
              <a:ext cx="5881099" cy="710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8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𝑔</m:t>
                        </m:r>
                      </m:sub>
                    </m:sSub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e>
                          <m:sub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𝑖𝑔</m:t>
                            </m:r>
                          </m:sub>
                        </m:sSub>
                      </m:e>
                    </m:d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𝑖</m:t>
                    </m:r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=1,2,…,</m:t>
                    </m:r>
                    <m:sSub>
                      <m:sSub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ru-RU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>
                      <m:sSubPr>
                        <m:ctrlPr>
                          <a:rPr lang="ru-RU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=7, </m:t>
                    </m:r>
                    <m:sSub>
                      <m:sSub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>
                          <m:sSubPr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,….,</m:t>
                        </m:r>
                        <m:sSub>
                          <m:sSubPr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7</m:t>
                            </m:r>
                          </m:sub>
                        </m:sSub>
                      </m:e>
                    </m:d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</m:oMath>
                </m:oMathPara>
              </a14:m>
              <a:endParaRPr lang="en-US" sz="18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𝑗</m:t>
                    </m:r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=1,2…., 7=</m:t>
                    </m:r>
                    <m:sSubSup>
                      <m:sSubSup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Sup>
                      <m:sSubSup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,…</m:t>
                    </m:r>
                    <m:sSubSup>
                      <m:sSubSup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ru-RU" sz="1800" i="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76200" y="5962650"/>
              <a:ext cx="5881099" cy="710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𝐴</a:t>
              </a:r>
              <a:r>
                <a:rPr lang="ru-RU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𝑔=|𝑎_𝑖𝑔 |, 𝑖=1,2,…,𝑁_</a:t>
              </a:r>
              <a:r>
                <a:rPr lang="ru-RU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исх, 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</a:t>
              </a:r>
              <a:r>
                <a:rPr lang="ru-RU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_исх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=7, 𝐵_𝑖={𝐵_1,𝐵_2,….,𝐵_7 }, </a:t>
              </a:r>
              <a:endParaRPr lang="en-US" sz="18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𝑗=1,2…., 7=𝐾_𝑇^1, 𝐾 ̂_𝑇^2,…𝐾 ̂_𝑇^𝑚.</a:t>
              </a:r>
              <a:endParaRPr lang="ru-RU" sz="1800" i="0"/>
            </a:p>
          </xdr:txBody>
        </xdr:sp>
      </mc:Fallback>
    </mc:AlternateContent>
    <xdr:clientData/>
  </xdr:oneCellAnchor>
  <xdr:oneCellAnchor>
    <xdr:from>
      <xdr:col>11</xdr:col>
      <xdr:colOff>58646</xdr:colOff>
      <xdr:row>36</xdr:row>
      <xdr:rowOff>17857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764246" y="687585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764246" y="687585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14</xdr:col>
      <xdr:colOff>49695</xdr:colOff>
      <xdr:row>36</xdr:row>
      <xdr:rowOff>16565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8584095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8584095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17</xdr:col>
      <xdr:colOff>41413</xdr:colOff>
      <xdr:row>36</xdr:row>
      <xdr:rowOff>8283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10404613" y="6866283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10404613" y="6866283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𝑇^3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20</xdr:col>
      <xdr:colOff>41413</xdr:colOff>
      <xdr:row>36</xdr:row>
      <xdr:rowOff>16565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2233413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2233413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𝑇^4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23</xdr:col>
      <xdr:colOff>49696</xdr:colOff>
      <xdr:row>36</xdr:row>
      <xdr:rowOff>24847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14070496" y="68828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5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14070496" y="68828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𝑇^5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26</xdr:col>
      <xdr:colOff>49696</xdr:colOff>
      <xdr:row>36</xdr:row>
      <xdr:rowOff>16565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15899296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6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15899296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𝑇^6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29</xdr:col>
      <xdr:colOff>49695</xdr:colOff>
      <xdr:row>36</xdr:row>
      <xdr:rowOff>16565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17728095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7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17728095" y="687456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𝑇^7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</xdr:col>
      <xdr:colOff>74218</xdr:colOff>
      <xdr:row>35</xdr:row>
      <xdr:rowOff>36301</xdr:rowOff>
    </xdr:from>
    <xdr:ext cx="4203068" cy="7101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903018" y="6703801"/>
              <a:ext cx="4203068" cy="71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𝑖𝑗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8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1,</m:t>
                            </m:r>
                            <m:r>
                              <a:rPr lang="ru-RU" sz="18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8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8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8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ru-RU" sz="18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d>
                              <m:dPr>
                                <m:ctrlPr>
                                  <a:rPr lang="ru-RU" sz="18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ru-RU" sz="18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ru-RU" sz="18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p>
                                </m:sSubSup>
                                <m:r>
                                  <a:rPr lang="ru-RU" sz="18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r>
                                  <a:rPr lang="en-US" sz="1800" b="0" i="1">
                                    <a:latin typeface="Cambria Math"/>
                                    <a:ea typeface="Cambria Math"/>
                                  </a:rPr>
                                  <m:t> </m:t>
                                </m:r>
                                <m:sSubSup>
                                  <m:sSubSupPr>
                                    <m:ctrlP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8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lang="en-US" sz="1800" b="0" i="1">
                                    <a:latin typeface="Cambria Math"/>
                                    <a:ea typeface="Cambria Math"/>
                                  </a:rPr>
                                  <m:t>∨…</m:t>
                                </m:r>
                                <m:sSubSup>
                                  <m:sSubSupPr>
                                    <m:ctrlP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8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800" b="0" i="1">
                                        <a:latin typeface="Cambria Math"/>
                                        <a:ea typeface="Cambria Math"/>
                                      </a:rPr>
                                      <m:t>7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0,</m:t>
                            </m:r>
                            <m:r>
                              <a:rPr lang="ru-RU" sz="1800" b="0" i="1">
                                <a:latin typeface="Cambria Math"/>
                              </a:rPr>
                              <m:t> в противном случае        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903018" y="6703801"/>
              <a:ext cx="4203068" cy="71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800" b="0" i="0">
                  <a:latin typeface="Cambria Math"/>
                </a:rPr>
                <a:t>𝑎</a:t>
              </a:r>
              <a:r>
                <a:rPr lang="ru-RU" sz="1800" b="0" i="0">
                  <a:latin typeface="Cambria Math"/>
                </a:rPr>
                <a:t>_</a:t>
              </a:r>
              <a:r>
                <a:rPr lang="en-US" sz="1800" b="0" i="0">
                  <a:latin typeface="Cambria Math"/>
                </a:rPr>
                <a:t>𝑖𝑗={█(1,</a:t>
              </a:r>
              <a:r>
                <a:rPr lang="ru-RU" sz="1800" b="0" i="0">
                  <a:latin typeface="Cambria Math"/>
                </a:rPr>
                <a:t>если </a:t>
              </a:r>
              <a:r>
                <a:rPr lang="en-US" sz="1800" b="0" i="0">
                  <a:latin typeface="Cambria Math"/>
                </a:rPr>
                <a:t>𝐵</a:t>
              </a:r>
              <a:r>
                <a:rPr lang="ru-RU" sz="1800" b="0" i="0">
                  <a:latin typeface="Cambria Math"/>
                </a:rPr>
                <a:t>_</a:t>
              </a:r>
              <a:r>
                <a:rPr lang="en-US" sz="1800" b="0" i="0">
                  <a:latin typeface="Cambria Math"/>
                </a:rPr>
                <a:t>1</a:t>
              </a:r>
              <a:r>
                <a:rPr lang="ru-RU" sz="1800" b="0" i="0">
                  <a:latin typeface="Cambria Math"/>
                  <a:ea typeface="Cambria Math"/>
                </a:rPr>
                <a:t>∈(</a:t>
              </a:r>
              <a:r>
                <a:rPr lang="en-US" sz="1800" b="0" i="0">
                  <a:latin typeface="Cambria Math"/>
                  <a:ea typeface="Cambria Math"/>
                </a:rPr>
                <a:t>𝐾</a:t>
              </a:r>
              <a:r>
                <a:rPr lang="ru-RU" sz="1800" b="0" i="0">
                  <a:latin typeface="Cambria Math"/>
                  <a:ea typeface="Cambria Math"/>
                </a:rPr>
                <a:t> ̂_</a:t>
              </a:r>
              <a:r>
                <a:rPr lang="en-US" sz="1800" b="0" i="0">
                  <a:latin typeface="Cambria Math"/>
                  <a:ea typeface="Cambria Math"/>
                </a:rPr>
                <a:t>𝑇^1</a:t>
              </a:r>
              <a:r>
                <a:rPr lang="ru-RU" sz="1800" b="0" i="0">
                  <a:latin typeface="Cambria Math"/>
                  <a:ea typeface="Cambria Math"/>
                </a:rPr>
                <a:t>∨</a:t>
              </a:r>
              <a:r>
                <a:rPr lang="en-US" sz="1800" b="0" i="0">
                  <a:latin typeface="Cambria Math"/>
                  <a:ea typeface="Cambria Math"/>
                </a:rPr>
                <a:t> 𝐾 ̂_𝑇^2∨…𝐾 ̂_𝑇^7 )@</a:t>
              </a:r>
              <a:r>
                <a:rPr lang="en-US" sz="1800" b="0" i="0">
                  <a:latin typeface="Cambria Math"/>
                </a:rPr>
                <a:t>0,</a:t>
              </a:r>
              <a:r>
                <a:rPr lang="ru-RU" sz="1800" b="0" i="0">
                  <a:latin typeface="Cambria Math"/>
                </a:rPr>
                <a:t> в противном случае              )┤</a:t>
              </a:r>
              <a:endParaRPr lang="ru-RU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209550</xdr:colOff>
          <xdr:row>24</xdr:row>
          <xdr:rowOff>200025</xdr:rowOff>
        </xdr:from>
        <xdr:to>
          <xdr:col>45</xdr:col>
          <xdr:colOff>457200</xdr:colOff>
          <xdr:row>25</xdr:row>
          <xdr:rowOff>381000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opLeftCell="A73" zoomScale="70" zoomScaleNormal="70" workbookViewId="0">
      <selection activeCell="D6" sqref="D6"/>
    </sheetView>
  </sheetViews>
  <sheetFormatPr defaultRowHeight="15.75" outlineLevelCol="1" x14ac:dyDescent="0.25"/>
  <cols>
    <col min="1" max="1" width="9.140625" style="5"/>
    <col min="2" max="2" width="12.140625" style="5" customWidth="1"/>
    <col min="3" max="3" width="30.28515625" style="5" customWidth="1"/>
    <col min="4" max="4" width="56.7109375" style="5" customWidth="1" outlineLevel="1"/>
    <col min="5" max="14" width="8.7109375" style="5" customWidth="1"/>
    <col min="15" max="15" width="4" style="5" customWidth="1"/>
  </cols>
  <sheetData>
    <row r="1" spans="1:14" x14ac:dyDescent="0.25">
      <c r="A1" s="6"/>
      <c r="B1" s="6"/>
    </row>
    <row r="2" spans="1:14" x14ac:dyDescent="0.25">
      <c r="A2" s="6" t="s">
        <v>5</v>
      </c>
      <c r="B2" s="6"/>
    </row>
    <row r="3" spans="1:14" x14ac:dyDescent="0.25">
      <c r="A3" s="6"/>
      <c r="B3" s="6" t="s">
        <v>6</v>
      </c>
    </row>
    <row r="4" spans="1:14" ht="16.5" thickBot="1" x14ac:dyDescent="0.3"/>
    <row r="5" spans="1:14" ht="21" customHeight="1" thickBot="1" x14ac:dyDescent="0.3">
      <c r="B5" s="2" t="s">
        <v>7</v>
      </c>
      <c r="C5" s="3" t="s">
        <v>8</v>
      </c>
    </row>
    <row r="6" spans="1:14" ht="16.5" thickBot="1" x14ac:dyDescent="0.3">
      <c r="B6" s="4">
        <v>1</v>
      </c>
      <c r="C6" s="17" t="s">
        <v>9</v>
      </c>
      <c r="D6" s="22" t="str">
        <f t="shared" ref="D6:D23" si="0">"B"&amp;E6&amp;", "&amp;"B"&amp;F6&amp;", "&amp;"B"&amp;G6&amp;", "&amp;"B"&amp;H6&amp;", "&amp;"B"&amp;I6&amp;", "&amp;"B"&amp;J6&amp;", "&amp;"B"&amp;K6&amp;", "&amp;"B"&amp;L6&amp;", "&amp;"B"&amp;M6&amp;", "&amp;"B"&amp;N6</f>
        <v>B1, B2, B3, B4, B11, B12, B13, B16, B17, B20</v>
      </c>
      <c r="E6" s="18">
        <v>1</v>
      </c>
      <c r="F6" s="18">
        <v>2</v>
      </c>
      <c r="G6" s="18">
        <v>3</v>
      </c>
      <c r="H6" s="18">
        <v>4</v>
      </c>
      <c r="I6" s="18">
        <v>11</v>
      </c>
      <c r="J6" s="18">
        <v>12</v>
      </c>
      <c r="K6" s="18">
        <v>13</v>
      </c>
      <c r="L6" s="18">
        <v>16</v>
      </c>
      <c r="M6" s="18">
        <v>17</v>
      </c>
      <c r="N6" s="18">
        <v>20</v>
      </c>
    </row>
    <row r="7" spans="1:14" ht="16.5" thickBot="1" x14ac:dyDescent="0.3">
      <c r="B7" s="4">
        <v>2</v>
      </c>
      <c r="C7" s="17" t="s">
        <v>10</v>
      </c>
      <c r="D7" s="22" t="str">
        <f t="shared" si="0"/>
        <v>B5, B6, B7, B8, B14, B18, B22, B23, B24, B25</v>
      </c>
      <c r="E7" s="18">
        <v>5</v>
      </c>
      <c r="F7" s="18">
        <v>6</v>
      </c>
      <c r="G7" s="18">
        <v>7</v>
      </c>
      <c r="H7" s="18">
        <v>8</v>
      </c>
      <c r="I7" s="18">
        <v>14</v>
      </c>
      <c r="J7" s="18">
        <v>18</v>
      </c>
      <c r="K7" s="18">
        <v>22</v>
      </c>
      <c r="L7" s="18">
        <v>23</v>
      </c>
      <c r="M7" s="18">
        <v>24</v>
      </c>
      <c r="N7" s="18">
        <v>25</v>
      </c>
    </row>
    <row r="8" spans="1:14" ht="16.5" thickBot="1" x14ac:dyDescent="0.3">
      <c r="B8" s="4">
        <v>3</v>
      </c>
      <c r="C8" s="17" t="s">
        <v>11</v>
      </c>
      <c r="D8" s="22" t="str">
        <f t="shared" si="0"/>
        <v>B9, B10, B15, B17, B19, B26, B27, B28, B34, B36</v>
      </c>
      <c r="E8" s="18">
        <v>9</v>
      </c>
      <c r="F8" s="18">
        <v>10</v>
      </c>
      <c r="G8" s="18">
        <v>15</v>
      </c>
      <c r="H8" s="18">
        <v>17</v>
      </c>
      <c r="I8" s="18">
        <v>19</v>
      </c>
      <c r="J8" s="18">
        <v>26</v>
      </c>
      <c r="K8" s="18">
        <v>27</v>
      </c>
      <c r="L8" s="18">
        <v>28</v>
      </c>
      <c r="M8" s="18">
        <v>34</v>
      </c>
      <c r="N8" s="18">
        <v>36</v>
      </c>
    </row>
    <row r="9" spans="1:14" ht="16.5" thickBot="1" x14ac:dyDescent="0.3">
      <c r="B9" s="4">
        <v>4</v>
      </c>
      <c r="C9" s="17" t="s">
        <v>12</v>
      </c>
      <c r="D9" s="22" t="str">
        <f t="shared" si="0"/>
        <v>B18, B21, B29, B30, B33, B35, B37, B38, B39, B40</v>
      </c>
      <c r="E9" s="18">
        <v>18</v>
      </c>
      <c r="F9" s="18">
        <v>21</v>
      </c>
      <c r="G9" s="18">
        <v>29</v>
      </c>
      <c r="H9" s="18">
        <v>30</v>
      </c>
      <c r="I9" s="18">
        <v>33</v>
      </c>
      <c r="J9" s="18">
        <v>35</v>
      </c>
      <c r="K9" s="18">
        <v>37</v>
      </c>
      <c r="L9" s="18">
        <v>38</v>
      </c>
      <c r="M9" s="18">
        <v>39</v>
      </c>
      <c r="N9" s="18">
        <v>40</v>
      </c>
    </row>
    <row r="10" spans="1:14" ht="16.5" thickBot="1" x14ac:dyDescent="0.3">
      <c r="B10" s="4">
        <v>5</v>
      </c>
      <c r="C10" s="17" t="s">
        <v>13</v>
      </c>
      <c r="D10" s="22" t="str">
        <f t="shared" si="0"/>
        <v>B1, B2, B5, B6, B12, B17, B22, B27, B31, B32</v>
      </c>
      <c r="E10" s="18">
        <v>1</v>
      </c>
      <c r="F10" s="18">
        <v>2</v>
      </c>
      <c r="G10" s="18">
        <v>5</v>
      </c>
      <c r="H10" s="18">
        <v>6</v>
      </c>
      <c r="I10" s="18">
        <v>12</v>
      </c>
      <c r="J10" s="18">
        <v>17</v>
      </c>
      <c r="K10" s="18">
        <v>22</v>
      </c>
      <c r="L10" s="18">
        <v>27</v>
      </c>
      <c r="M10" s="18">
        <v>31</v>
      </c>
      <c r="N10" s="18">
        <v>32</v>
      </c>
    </row>
    <row r="11" spans="1:14" ht="16.5" thickBot="1" x14ac:dyDescent="0.3">
      <c r="B11" s="4">
        <v>6</v>
      </c>
      <c r="C11" s="17" t="s">
        <v>14</v>
      </c>
      <c r="D11" s="22" t="str">
        <f t="shared" si="0"/>
        <v>B1, B2, B7, B8, B11, B13, B16, B18, B23, B34</v>
      </c>
      <c r="E11" s="18">
        <v>1</v>
      </c>
      <c r="F11" s="18">
        <v>2</v>
      </c>
      <c r="G11" s="18">
        <v>7</v>
      </c>
      <c r="H11" s="18">
        <v>8</v>
      </c>
      <c r="I11" s="18">
        <v>11</v>
      </c>
      <c r="J11" s="18">
        <v>13</v>
      </c>
      <c r="K11" s="18">
        <v>16</v>
      </c>
      <c r="L11" s="18">
        <v>18</v>
      </c>
      <c r="M11" s="18">
        <v>23</v>
      </c>
      <c r="N11" s="18">
        <v>34</v>
      </c>
    </row>
    <row r="12" spans="1:14" ht="16.5" thickBot="1" x14ac:dyDescent="0.3">
      <c r="B12" s="4">
        <v>7</v>
      </c>
      <c r="C12" s="17" t="s">
        <v>15</v>
      </c>
      <c r="D12" s="22" t="str">
        <f t="shared" si="0"/>
        <v>B1, B2, B9, B10, B14, B17, B20, B24, B25, B36</v>
      </c>
      <c r="E12" s="18">
        <v>1</v>
      </c>
      <c r="F12" s="18">
        <v>2</v>
      </c>
      <c r="G12" s="18">
        <v>9</v>
      </c>
      <c r="H12" s="18">
        <v>10</v>
      </c>
      <c r="I12" s="18">
        <v>14</v>
      </c>
      <c r="J12" s="18">
        <v>17</v>
      </c>
      <c r="K12" s="18">
        <v>20</v>
      </c>
      <c r="L12" s="18">
        <v>24</v>
      </c>
      <c r="M12" s="18">
        <v>25</v>
      </c>
      <c r="N12" s="18">
        <v>36</v>
      </c>
    </row>
    <row r="13" spans="1:14" ht="16.5" thickBot="1" x14ac:dyDescent="0.3">
      <c r="B13" s="4">
        <v>8</v>
      </c>
      <c r="C13" s="17" t="s">
        <v>16</v>
      </c>
      <c r="D13" s="22" t="str">
        <f t="shared" si="0"/>
        <v>B1, B2, B15, B18, B19, B26, B28, B37, B38, B39</v>
      </c>
      <c r="E13" s="18">
        <v>1</v>
      </c>
      <c r="F13" s="18">
        <v>2</v>
      </c>
      <c r="G13" s="18">
        <v>15</v>
      </c>
      <c r="H13" s="18">
        <v>18</v>
      </c>
      <c r="I13" s="18">
        <v>19</v>
      </c>
      <c r="J13" s="18">
        <v>26</v>
      </c>
      <c r="K13" s="18">
        <v>28</v>
      </c>
      <c r="L13" s="18">
        <v>37</v>
      </c>
      <c r="M13" s="18">
        <v>38</v>
      </c>
      <c r="N13" s="18">
        <v>39</v>
      </c>
    </row>
    <row r="14" spans="1:14" ht="16.5" thickBot="1" x14ac:dyDescent="0.3">
      <c r="B14" s="4">
        <v>9</v>
      </c>
      <c r="C14" s="17" t="s">
        <v>17</v>
      </c>
      <c r="D14" s="22" t="str">
        <f t="shared" si="0"/>
        <v>B1, B2, B12, B17, B20, B21, B25, B29, B30, B33</v>
      </c>
      <c r="E14" s="18">
        <v>1</v>
      </c>
      <c r="F14" s="18">
        <v>2</v>
      </c>
      <c r="G14" s="18">
        <v>12</v>
      </c>
      <c r="H14" s="18">
        <v>17</v>
      </c>
      <c r="I14" s="18">
        <v>20</v>
      </c>
      <c r="J14" s="18">
        <v>21</v>
      </c>
      <c r="K14" s="18">
        <v>25</v>
      </c>
      <c r="L14" s="18">
        <v>29</v>
      </c>
      <c r="M14" s="18">
        <v>30</v>
      </c>
      <c r="N14" s="18">
        <v>33</v>
      </c>
    </row>
    <row r="15" spans="1:14" ht="16.5" thickBot="1" x14ac:dyDescent="0.3">
      <c r="B15" s="4">
        <v>10</v>
      </c>
      <c r="C15" s="17" t="s">
        <v>18</v>
      </c>
      <c r="D15" s="22" t="str">
        <f t="shared" si="0"/>
        <v>B1, B2, B12, B16, B18, B27, B31, B32, B35, B40</v>
      </c>
      <c r="E15" s="18">
        <v>1</v>
      </c>
      <c r="F15" s="18">
        <v>2</v>
      </c>
      <c r="G15" s="18">
        <v>12</v>
      </c>
      <c r="H15" s="18">
        <v>16</v>
      </c>
      <c r="I15" s="18">
        <v>18</v>
      </c>
      <c r="J15" s="18">
        <v>27</v>
      </c>
      <c r="K15" s="18">
        <v>31</v>
      </c>
      <c r="L15" s="18">
        <v>32</v>
      </c>
      <c r="M15" s="18">
        <v>35</v>
      </c>
      <c r="N15" s="18">
        <v>40</v>
      </c>
    </row>
    <row r="16" spans="1:14" ht="16.5" thickBot="1" x14ac:dyDescent="0.3">
      <c r="B16" s="4">
        <v>11</v>
      </c>
      <c r="C16" s="17" t="s">
        <v>19</v>
      </c>
      <c r="D16" s="22" t="str">
        <f t="shared" si="0"/>
        <v>B3, B4, B5, B6, B17, B31, B32, B34, B37, B38</v>
      </c>
      <c r="E16" s="18">
        <v>3</v>
      </c>
      <c r="F16" s="18">
        <v>4</v>
      </c>
      <c r="G16" s="18">
        <v>5</v>
      </c>
      <c r="H16" s="18">
        <v>6</v>
      </c>
      <c r="I16" s="18">
        <v>17</v>
      </c>
      <c r="J16" s="18">
        <v>31</v>
      </c>
      <c r="K16" s="18">
        <v>32</v>
      </c>
      <c r="L16" s="18">
        <v>34</v>
      </c>
      <c r="M16" s="18">
        <v>37</v>
      </c>
      <c r="N16" s="18">
        <v>38</v>
      </c>
    </row>
    <row r="17" spans="2:14" ht="16.5" thickBot="1" x14ac:dyDescent="0.3">
      <c r="B17" s="4">
        <v>12</v>
      </c>
      <c r="C17" s="17" t="s">
        <v>20</v>
      </c>
      <c r="D17" s="22" t="str">
        <f t="shared" si="0"/>
        <v>B3, B4, B7, B8, B18, B23, B25, B29, B30, B39</v>
      </c>
      <c r="E17" s="18">
        <v>3</v>
      </c>
      <c r="F17" s="18">
        <v>4</v>
      </c>
      <c r="G17" s="18">
        <v>7</v>
      </c>
      <c r="H17" s="18">
        <v>8</v>
      </c>
      <c r="I17" s="18">
        <v>18</v>
      </c>
      <c r="J17" s="18">
        <v>23</v>
      </c>
      <c r="K17" s="18">
        <v>25</v>
      </c>
      <c r="L17" s="18">
        <v>29</v>
      </c>
      <c r="M17" s="18">
        <v>30</v>
      </c>
      <c r="N17" s="18">
        <v>39</v>
      </c>
    </row>
    <row r="18" spans="2:14" ht="16.5" thickBot="1" x14ac:dyDescent="0.3">
      <c r="B18" s="4">
        <v>13</v>
      </c>
      <c r="C18" s="17" t="s">
        <v>21</v>
      </c>
      <c r="D18" s="22" t="str">
        <f t="shared" si="0"/>
        <v>B3, B4, B9, B10, B17, B22, B26, B28, B34, B36</v>
      </c>
      <c r="E18" s="18">
        <v>3</v>
      </c>
      <c r="F18" s="18">
        <v>4</v>
      </c>
      <c r="G18" s="18">
        <v>9</v>
      </c>
      <c r="H18" s="18">
        <v>10</v>
      </c>
      <c r="I18" s="18">
        <v>17</v>
      </c>
      <c r="J18" s="18">
        <v>22</v>
      </c>
      <c r="K18" s="18">
        <v>26</v>
      </c>
      <c r="L18" s="18">
        <v>28</v>
      </c>
      <c r="M18" s="18">
        <v>34</v>
      </c>
      <c r="N18" s="18">
        <v>36</v>
      </c>
    </row>
    <row r="19" spans="2:14" ht="16.5" thickBot="1" x14ac:dyDescent="0.3">
      <c r="B19" s="4">
        <v>14</v>
      </c>
      <c r="C19" s="17" t="s">
        <v>22</v>
      </c>
      <c r="D19" s="22" t="str">
        <f t="shared" si="0"/>
        <v>B3, B4, B11, B13, B15, B18, B19, B36, B37, B38</v>
      </c>
      <c r="E19" s="18">
        <v>3</v>
      </c>
      <c r="F19" s="18">
        <v>4</v>
      </c>
      <c r="G19" s="18">
        <v>11</v>
      </c>
      <c r="H19" s="18">
        <v>13</v>
      </c>
      <c r="I19" s="18">
        <v>15</v>
      </c>
      <c r="J19" s="18">
        <v>18</v>
      </c>
      <c r="K19" s="18">
        <v>19</v>
      </c>
      <c r="L19" s="18">
        <v>36</v>
      </c>
      <c r="M19" s="18">
        <v>37</v>
      </c>
      <c r="N19" s="18">
        <v>38</v>
      </c>
    </row>
    <row r="20" spans="2:14" ht="16.5" thickBot="1" x14ac:dyDescent="0.3">
      <c r="B20" s="4">
        <v>15</v>
      </c>
      <c r="C20" s="17" t="s">
        <v>23</v>
      </c>
      <c r="D20" s="22" t="str">
        <f t="shared" si="0"/>
        <v>B3, B4, B11, B13, B16, B17, B19, B21, B22, B34</v>
      </c>
      <c r="E20" s="18">
        <v>3</v>
      </c>
      <c r="F20" s="18">
        <v>4</v>
      </c>
      <c r="G20" s="18">
        <v>11</v>
      </c>
      <c r="H20" s="18">
        <v>13</v>
      </c>
      <c r="I20" s="18">
        <v>16</v>
      </c>
      <c r="J20" s="18">
        <v>17</v>
      </c>
      <c r="K20" s="18">
        <v>19</v>
      </c>
      <c r="L20" s="18">
        <v>21</v>
      </c>
      <c r="M20" s="18">
        <v>22</v>
      </c>
      <c r="N20" s="18">
        <v>34</v>
      </c>
    </row>
    <row r="21" spans="2:14" ht="16.5" thickBot="1" x14ac:dyDescent="0.3">
      <c r="B21" s="4">
        <v>16</v>
      </c>
      <c r="C21" s="17" t="s">
        <v>24</v>
      </c>
      <c r="D21" s="22" t="str">
        <f t="shared" si="0"/>
        <v>B3, B4, B18, B20, B21, B26, B28, B33, B36, B37</v>
      </c>
      <c r="E21" s="18">
        <v>3</v>
      </c>
      <c r="F21" s="18">
        <v>4</v>
      </c>
      <c r="G21" s="18">
        <v>18</v>
      </c>
      <c r="H21" s="18">
        <v>20</v>
      </c>
      <c r="I21" s="18">
        <v>21</v>
      </c>
      <c r="J21" s="18">
        <v>26</v>
      </c>
      <c r="K21" s="18">
        <v>28</v>
      </c>
      <c r="L21" s="18">
        <v>33</v>
      </c>
      <c r="M21" s="18">
        <v>36</v>
      </c>
      <c r="N21" s="18">
        <v>37</v>
      </c>
    </row>
    <row r="22" spans="2:14" ht="16.5" thickBot="1" x14ac:dyDescent="0.3">
      <c r="B22" s="4">
        <v>17</v>
      </c>
      <c r="C22" s="17" t="s">
        <v>25</v>
      </c>
      <c r="D22" s="22" t="str">
        <f t="shared" si="0"/>
        <v>B3, B4, B17, B22, B23, B31, B32, B34, B35, B40</v>
      </c>
      <c r="E22" s="18">
        <v>3</v>
      </c>
      <c r="F22" s="18">
        <v>4</v>
      </c>
      <c r="G22" s="18">
        <v>17</v>
      </c>
      <c r="H22" s="18">
        <v>22</v>
      </c>
      <c r="I22" s="18">
        <v>23</v>
      </c>
      <c r="J22" s="18">
        <v>31</v>
      </c>
      <c r="K22" s="18">
        <v>32</v>
      </c>
      <c r="L22" s="18">
        <v>34</v>
      </c>
      <c r="M22" s="18">
        <v>35</v>
      </c>
      <c r="N22" s="18">
        <v>40</v>
      </c>
    </row>
    <row r="23" spans="2:14" ht="16.5" thickBot="1" x14ac:dyDescent="0.3">
      <c r="B23" s="4">
        <v>18</v>
      </c>
      <c r="C23" s="17" t="s">
        <v>26</v>
      </c>
      <c r="D23" s="22" t="str">
        <f t="shared" si="0"/>
        <v>B5, B6, B7, B8, B18, B27, B29, B30, B34, B38</v>
      </c>
      <c r="E23" s="18">
        <v>5</v>
      </c>
      <c r="F23" s="18">
        <v>6</v>
      </c>
      <c r="G23" s="18">
        <v>7</v>
      </c>
      <c r="H23" s="18">
        <v>8</v>
      </c>
      <c r="I23" s="18">
        <v>18</v>
      </c>
      <c r="J23" s="18">
        <v>27</v>
      </c>
      <c r="K23" s="18">
        <v>29</v>
      </c>
      <c r="L23" s="18">
        <v>30</v>
      </c>
      <c r="M23" s="18">
        <v>34</v>
      </c>
      <c r="N23" s="18">
        <v>38</v>
      </c>
    </row>
    <row r="24" spans="2:14" ht="16.5" thickBot="1" x14ac:dyDescent="0.3">
      <c r="B24" s="19">
        <v>19</v>
      </c>
      <c r="C24" s="11" t="s">
        <v>27</v>
      </c>
      <c r="D24" s="12" t="str">
        <f>"B"&amp;E24&amp;", "&amp;"B"&amp;F24&amp;", "&amp;"B"&amp;G24&amp;", "&amp;"B"&amp;H24&amp;", "&amp;"B"&amp;I24&amp;", "&amp;"B"&amp;J24&amp;", "&amp;"B"&amp;K24&amp;", "&amp;"B"&amp;L24&amp;", "&amp;"B"&amp;M24&amp;", "&amp;"B"&amp;N24</f>
        <v>B5, B6, B9, B10, B14, B18, B24, B27, B38, B39</v>
      </c>
      <c r="E24" s="20">
        <v>5</v>
      </c>
      <c r="F24" s="20">
        <v>6</v>
      </c>
      <c r="G24" s="20">
        <v>9</v>
      </c>
      <c r="H24" s="20">
        <v>10</v>
      </c>
      <c r="I24" s="20">
        <v>14</v>
      </c>
      <c r="J24" s="20">
        <v>18</v>
      </c>
      <c r="K24" s="20">
        <v>24</v>
      </c>
      <c r="L24" s="20">
        <v>27</v>
      </c>
      <c r="M24" s="20">
        <v>38</v>
      </c>
      <c r="N24" s="20">
        <v>39</v>
      </c>
    </row>
    <row r="25" spans="2:14" ht="16.5" thickBot="1" x14ac:dyDescent="0.3">
      <c r="B25" s="4">
        <v>20</v>
      </c>
      <c r="C25" s="17" t="s">
        <v>28</v>
      </c>
      <c r="D25" s="22" t="str">
        <f>"B"&amp;E25&amp;", "&amp;"B"&amp;F25&amp;", "&amp;"B"&amp;G25&amp;", "&amp;"B"&amp;H25&amp;", "&amp;"B"&amp;I25&amp;", "&amp;"B"&amp;J25&amp;", "&amp;"B"&amp;K25&amp;", "&amp;"B"&amp;L25&amp;", "&amp;"B"&amp;M25&amp;", "&amp;"B"&amp;N25</f>
        <v>B5, B6, B12, B14, B15, B18, B19, B20, B28, B39</v>
      </c>
      <c r="E25" s="18">
        <v>5</v>
      </c>
      <c r="F25" s="18">
        <v>6</v>
      </c>
      <c r="G25" s="18">
        <v>12</v>
      </c>
      <c r="H25" s="18">
        <v>14</v>
      </c>
      <c r="I25" s="18">
        <v>15</v>
      </c>
      <c r="J25" s="18">
        <v>18</v>
      </c>
      <c r="K25" s="18">
        <v>19</v>
      </c>
      <c r="L25" s="18">
        <v>20</v>
      </c>
      <c r="M25" s="18">
        <v>28</v>
      </c>
      <c r="N25" s="18">
        <v>39</v>
      </c>
    </row>
    <row r="26" spans="2:14" ht="16.5" thickBot="1" x14ac:dyDescent="0.3">
      <c r="B26" s="4">
        <v>21</v>
      </c>
      <c r="C26" s="7" t="s">
        <v>29</v>
      </c>
      <c r="D26" s="22" t="str">
        <f t="shared" ref="D26:D28" si="1">"B"&amp;E26&amp;", "&amp;"B"&amp;F26&amp;", "&amp;"B"&amp;G26&amp;", "&amp;"B"&amp;H26&amp;", "&amp;"B"&amp;I26&amp;", "&amp;"B"&amp;J26&amp;", "&amp;"B"&amp;K26&amp;", "&amp;"B"&amp;L26&amp;", "&amp;"B"&amp;M26&amp;", "&amp;"B"&amp;N26</f>
        <v>B5, B6, B11, B12, B17, B21, B22, B31, B34, B35</v>
      </c>
      <c r="E26" s="5">
        <v>5</v>
      </c>
      <c r="F26" s="5">
        <v>6</v>
      </c>
      <c r="G26" s="5">
        <v>11</v>
      </c>
      <c r="H26" s="5">
        <v>12</v>
      </c>
      <c r="I26" s="5">
        <v>17</v>
      </c>
      <c r="J26" s="5">
        <v>21</v>
      </c>
      <c r="K26" s="5">
        <v>22</v>
      </c>
      <c r="L26" s="5">
        <v>31</v>
      </c>
      <c r="M26" s="5">
        <v>34</v>
      </c>
      <c r="N26" s="5">
        <v>35</v>
      </c>
    </row>
    <row r="27" spans="2:14" ht="16.5" thickBot="1" x14ac:dyDescent="0.3">
      <c r="B27" s="4">
        <v>22</v>
      </c>
      <c r="C27" s="7" t="s">
        <v>30</v>
      </c>
      <c r="D27" s="22" t="str">
        <f t="shared" si="1"/>
        <v>B5, B6, B13, B16, B17, B20, B32, B33, B38, B40</v>
      </c>
      <c r="E27" s="5">
        <v>5</v>
      </c>
      <c r="F27" s="5">
        <v>6</v>
      </c>
      <c r="G27" s="5">
        <v>13</v>
      </c>
      <c r="H27" s="5">
        <v>16</v>
      </c>
      <c r="I27" s="5">
        <v>17</v>
      </c>
      <c r="J27" s="5">
        <v>20</v>
      </c>
      <c r="K27" s="5">
        <v>32</v>
      </c>
      <c r="L27" s="5">
        <v>33</v>
      </c>
      <c r="M27" s="5">
        <v>38</v>
      </c>
      <c r="N27" s="5">
        <v>40</v>
      </c>
    </row>
    <row r="28" spans="2:14" ht="16.5" thickBot="1" x14ac:dyDescent="0.3">
      <c r="B28" s="4">
        <v>23</v>
      </c>
      <c r="C28" s="7" t="s">
        <v>31</v>
      </c>
      <c r="D28" s="22" t="str">
        <f t="shared" si="1"/>
        <v>B5, B6, B14, B18, B21, B23, B25, B30, B39, B40</v>
      </c>
      <c r="E28" s="5">
        <v>5</v>
      </c>
      <c r="F28" s="5">
        <v>6</v>
      </c>
      <c r="G28" s="5">
        <v>14</v>
      </c>
      <c r="H28" s="5">
        <v>18</v>
      </c>
      <c r="I28" s="5">
        <v>21</v>
      </c>
      <c r="J28" s="5">
        <v>23</v>
      </c>
      <c r="K28" s="5">
        <v>25</v>
      </c>
      <c r="L28" s="5">
        <v>30</v>
      </c>
      <c r="M28" s="5">
        <v>39</v>
      </c>
      <c r="N28" s="5">
        <v>40</v>
      </c>
    </row>
    <row r="29" spans="2:14" ht="16.5" thickBot="1" x14ac:dyDescent="0.3">
      <c r="B29" s="19">
        <v>24</v>
      </c>
      <c r="C29" s="11" t="s">
        <v>32</v>
      </c>
      <c r="D29" s="12" t="str">
        <f>"B"&amp;E29&amp;", "&amp;"B"&amp;F29&amp;", "&amp;"B"&amp;G29&amp;", "&amp;"B"&amp;H29&amp;", "&amp;"B"&amp;I29&amp;", "&amp;"B"&amp;J29&amp;", "&amp;"B"&amp;K29&amp;", "&amp;"B"&amp;L29&amp;", "&amp;"B"&amp;M29&amp;", "&amp;"B"&amp;N29</f>
        <v>B5, B6, B7, B10, B13, B17, B25, B29, B37, B38</v>
      </c>
      <c r="E29" s="20">
        <v>5</v>
      </c>
      <c r="F29" s="20">
        <v>6</v>
      </c>
      <c r="G29" s="20">
        <v>7</v>
      </c>
      <c r="H29" s="20">
        <v>10</v>
      </c>
      <c r="I29" s="20">
        <v>13</v>
      </c>
      <c r="J29" s="20">
        <v>17</v>
      </c>
      <c r="K29" s="20">
        <v>25</v>
      </c>
      <c r="L29" s="20">
        <v>29</v>
      </c>
      <c r="M29" s="20">
        <v>37</v>
      </c>
      <c r="N29" s="20">
        <v>38</v>
      </c>
    </row>
    <row r="30" spans="2:14" ht="16.5" thickBot="1" x14ac:dyDescent="0.3">
      <c r="B30" s="4">
        <v>25</v>
      </c>
      <c r="C30" s="7" t="s">
        <v>33</v>
      </c>
      <c r="D30" s="22" t="str">
        <f>"B"&amp;E30&amp;", "&amp;"B"&amp;F30&amp;", "&amp;"B"&amp;G30&amp;", "&amp;"B"&amp;H30&amp;", "&amp;"B"&amp;I30&amp;", "&amp;"B"&amp;J30&amp;", "&amp;"B"&amp;K30&amp;", "&amp;"B"&amp;L30&amp;", "&amp;"B"&amp;M30&amp;", "&amp;"B"&amp;N30</f>
        <v>B7, B8, B9, B10, B18, B23, B24, B25, B26, B34</v>
      </c>
      <c r="E30" s="5">
        <v>7</v>
      </c>
      <c r="F30" s="5">
        <v>8</v>
      </c>
      <c r="G30" s="5">
        <v>9</v>
      </c>
      <c r="H30" s="5">
        <v>10</v>
      </c>
      <c r="I30" s="5">
        <v>18</v>
      </c>
      <c r="J30" s="5">
        <v>23</v>
      </c>
      <c r="K30" s="5">
        <v>24</v>
      </c>
      <c r="L30" s="5">
        <v>25</v>
      </c>
      <c r="M30" s="5">
        <v>26</v>
      </c>
      <c r="N30" s="5">
        <v>34</v>
      </c>
    </row>
    <row r="31" spans="2:14" ht="16.5" thickBot="1" x14ac:dyDescent="0.3">
      <c r="B31" s="19">
        <v>26</v>
      </c>
      <c r="C31" s="11" t="s">
        <v>34</v>
      </c>
      <c r="D31" s="12" t="str">
        <f>"B"&amp;E31&amp;", "&amp;"B"&amp;F31&amp;", "&amp;"B"&amp;G31&amp;", "&amp;"B"&amp;H31&amp;", "&amp;"B"&amp;I31&amp;", "&amp;"B"&amp;J31&amp;", "&amp;"B"&amp;K31&amp;", "&amp;"B"&amp;L31&amp;", "&amp;"B"&amp;M31&amp;", "&amp;"B"&amp;N31</f>
        <v>B7, B8, B15, B16, B17, B19, B20, B22, B28, B29</v>
      </c>
      <c r="E31" s="20">
        <v>7</v>
      </c>
      <c r="F31" s="20">
        <v>8</v>
      </c>
      <c r="G31" s="20">
        <v>15</v>
      </c>
      <c r="H31" s="20">
        <v>16</v>
      </c>
      <c r="I31" s="20">
        <v>17</v>
      </c>
      <c r="J31" s="20">
        <v>19</v>
      </c>
      <c r="K31" s="20">
        <v>20</v>
      </c>
      <c r="L31" s="20">
        <v>22</v>
      </c>
      <c r="M31" s="20">
        <v>28</v>
      </c>
      <c r="N31" s="20">
        <v>29</v>
      </c>
    </row>
    <row r="32" spans="2:14" ht="16.5" thickBot="1" x14ac:dyDescent="0.3">
      <c r="B32" s="4">
        <v>27</v>
      </c>
      <c r="C32" s="7" t="s">
        <v>35</v>
      </c>
      <c r="D32" s="22" t="str">
        <f t="shared" ref="D32:D33" si="2">"B"&amp;E32&amp;", "&amp;"B"&amp;F32&amp;", "&amp;"B"&amp;G32&amp;", "&amp;"B"&amp;H32&amp;", "&amp;"B"&amp;I32&amp;", "&amp;"B"&amp;J32&amp;", "&amp;"B"&amp;K32&amp;", "&amp;"B"&amp;L32&amp;", "&amp;"B"&amp;M32&amp;", "&amp;"B"&amp;N32</f>
        <v>B7, B8, B18, B21, B22, B30, B31, B33, B34, B37</v>
      </c>
      <c r="E32" s="5">
        <v>7</v>
      </c>
      <c r="F32" s="5">
        <v>8</v>
      </c>
      <c r="G32" s="5">
        <v>18</v>
      </c>
      <c r="H32" s="5">
        <v>21</v>
      </c>
      <c r="I32" s="5">
        <v>22</v>
      </c>
      <c r="J32" s="5">
        <v>30</v>
      </c>
      <c r="K32" s="5">
        <v>31</v>
      </c>
      <c r="L32" s="5">
        <v>33</v>
      </c>
      <c r="M32" s="5">
        <v>34</v>
      </c>
      <c r="N32" s="5">
        <v>37</v>
      </c>
    </row>
    <row r="33" spans="2:14" ht="16.5" thickBot="1" x14ac:dyDescent="0.3">
      <c r="B33" s="4">
        <v>28</v>
      </c>
      <c r="C33" s="7" t="s">
        <v>36</v>
      </c>
      <c r="D33" s="22" t="str">
        <f t="shared" si="2"/>
        <v>B7, B8, B17, B22, B25, B32, B34, B35, B36, B40</v>
      </c>
      <c r="E33" s="5">
        <v>7</v>
      </c>
      <c r="F33" s="5">
        <v>8</v>
      </c>
      <c r="G33" s="5">
        <v>17</v>
      </c>
      <c r="H33" s="5">
        <v>22</v>
      </c>
      <c r="I33" s="5">
        <v>25</v>
      </c>
      <c r="J33" s="5">
        <v>32</v>
      </c>
      <c r="K33" s="5">
        <v>34</v>
      </c>
      <c r="L33" s="5">
        <v>35</v>
      </c>
      <c r="M33" s="5">
        <v>36</v>
      </c>
      <c r="N33" s="5">
        <v>40</v>
      </c>
    </row>
    <row r="34" spans="2:14" ht="16.5" thickBot="1" x14ac:dyDescent="0.3">
      <c r="B34" s="19">
        <v>29</v>
      </c>
      <c r="C34" s="11" t="s">
        <v>37</v>
      </c>
      <c r="D34" s="12" t="str">
        <f>"B"&amp;E34&amp;", "&amp;"B"&amp;F34&amp;", "&amp;"B"&amp;G34&amp;", "&amp;"B"&amp;H34&amp;", "&amp;"B"&amp;I34&amp;", "&amp;"B"&amp;J34&amp;", "&amp;"B"&amp;K34&amp;", "&amp;"B"&amp;L34&amp;", "&amp;"B"&amp;M34&amp;", "&amp;"B"&amp;N34</f>
        <v>B9, B10, B12, B13, B15, B16, B18, B19, B20, B24</v>
      </c>
      <c r="E34" s="20">
        <v>9</v>
      </c>
      <c r="F34" s="20">
        <v>10</v>
      </c>
      <c r="G34" s="20">
        <v>12</v>
      </c>
      <c r="H34" s="20">
        <v>13</v>
      </c>
      <c r="I34" s="20">
        <v>15</v>
      </c>
      <c r="J34" s="20">
        <v>16</v>
      </c>
      <c r="K34" s="20">
        <v>18</v>
      </c>
      <c r="L34" s="20">
        <v>19</v>
      </c>
      <c r="M34" s="20">
        <v>20</v>
      </c>
      <c r="N34" s="20">
        <v>24</v>
      </c>
    </row>
    <row r="35" spans="2:14" ht="16.5" thickBot="1" x14ac:dyDescent="0.3">
      <c r="B35" s="19">
        <v>30</v>
      </c>
      <c r="C35" s="11" t="s">
        <v>38</v>
      </c>
      <c r="D35" s="12" t="str">
        <f>"B"&amp;E35&amp;", "&amp;"B"&amp;F35&amp;", "&amp;"B"&amp;G35&amp;", "&amp;"B"&amp;H35&amp;", "&amp;"B"&amp;I35&amp;", "&amp;"B"&amp;J35&amp;", "&amp;"B"&amp;K35&amp;", "&amp;"B"&amp;L35&amp;", "&amp;"B"&amp;M35&amp;", "&amp;"B"&amp;N35</f>
        <v>B9, B10, B12, B17, B21, B22, B25, B28, B30, B33</v>
      </c>
      <c r="E35" s="20">
        <v>9</v>
      </c>
      <c r="F35" s="20">
        <v>10</v>
      </c>
      <c r="G35" s="20">
        <v>12</v>
      </c>
      <c r="H35" s="20">
        <v>17</v>
      </c>
      <c r="I35" s="20">
        <v>21</v>
      </c>
      <c r="J35" s="20">
        <v>22</v>
      </c>
      <c r="K35" s="20">
        <v>25</v>
      </c>
      <c r="L35" s="20">
        <v>28</v>
      </c>
      <c r="M35" s="20">
        <v>30</v>
      </c>
      <c r="N35" s="20">
        <v>33</v>
      </c>
    </row>
    <row r="36" spans="2:14" ht="16.5" thickBot="1" x14ac:dyDescent="0.3">
      <c r="B36" s="4">
        <v>31</v>
      </c>
      <c r="C36" s="7" t="s">
        <v>39</v>
      </c>
      <c r="D36" s="22" t="str">
        <f t="shared" ref="D36:D39" si="3">"B"&amp;E36&amp;", "&amp;"B"&amp;F36&amp;", "&amp;"B"&amp;G36&amp;", "&amp;"B"&amp;H36&amp;", "&amp;"B"&amp;I36&amp;", "&amp;"B"&amp;J36&amp;", "&amp;"B"&amp;K36&amp;", "&amp;"B"&amp;L36&amp;", "&amp;"B"&amp;M36&amp;", "&amp;"B"&amp;N36</f>
        <v>B9, B10, B16, B18, B29, B31, B34, B35, B39, B40</v>
      </c>
      <c r="E36" s="5">
        <v>9</v>
      </c>
      <c r="F36" s="5">
        <v>10</v>
      </c>
      <c r="G36" s="5">
        <v>16</v>
      </c>
      <c r="H36" s="5">
        <v>18</v>
      </c>
      <c r="I36" s="5">
        <v>29</v>
      </c>
      <c r="J36" s="5">
        <v>31</v>
      </c>
      <c r="K36" s="5">
        <v>34</v>
      </c>
      <c r="L36" s="5">
        <v>35</v>
      </c>
      <c r="M36" s="5">
        <v>39</v>
      </c>
      <c r="N36" s="5">
        <v>40</v>
      </c>
    </row>
    <row r="37" spans="2:14" ht="16.5" thickBot="1" x14ac:dyDescent="0.3">
      <c r="B37" s="4">
        <v>32</v>
      </c>
      <c r="C37" s="7" t="s">
        <v>41</v>
      </c>
      <c r="D37" s="22" t="str">
        <f t="shared" si="3"/>
        <v>B9, B10, B14, B16, B17, B28, B33, B38, B39, B40</v>
      </c>
      <c r="E37" s="5">
        <v>9</v>
      </c>
      <c r="F37" s="5">
        <v>10</v>
      </c>
      <c r="G37" s="5">
        <v>14</v>
      </c>
      <c r="H37" s="5">
        <v>16</v>
      </c>
      <c r="I37" s="5">
        <v>17</v>
      </c>
      <c r="J37" s="5">
        <v>28</v>
      </c>
      <c r="K37" s="5">
        <v>33</v>
      </c>
      <c r="L37" s="5">
        <v>38</v>
      </c>
      <c r="M37" s="5">
        <v>39</v>
      </c>
      <c r="N37" s="5">
        <v>40</v>
      </c>
    </row>
    <row r="38" spans="2:14" ht="16.5" thickBot="1" x14ac:dyDescent="0.3">
      <c r="B38" s="4">
        <v>33</v>
      </c>
      <c r="C38" s="7" t="s">
        <v>42</v>
      </c>
      <c r="D38" s="22" t="str">
        <f t="shared" si="3"/>
        <v>B13, B15, B18, B19, B20, B21, B23, B30, B33, B34</v>
      </c>
      <c r="E38" s="5">
        <v>13</v>
      </c>
      <c r="F38" s="5">
        <v>15</v>
      </c>
      <c r="G38" s="5">
        <v>18</v>
      </c>
      <c r="H38" s="5">
        <v>19</v>
      </c>
      <c r="I38" s="5">
        <v>20</v>
      </c>
      <c r="J38" s="5">
        <v>21</v>
      </c>
      <c r="K38" s="5">
        <v>23</v>
      </c>
      <c r="L38" s="5">
        <v>30</v>
      </c>
      <c r="M38" s="5">
        <v>33</v>
      </c>
      <c r="N38" s="5">
        <v>34</v>
      </c>
    </row>
    <row r="39" spans="2:14" ht="16.5" thickBot="1" x14ac:dyDescent="0.3">
      <c r="B39" s="4">
        <v>34</v>
      </c>
      <c r="C39" s="7" t="s">
        <v>43</v>
      </c>
      <c r="D39" s="22" t="str">
        <f t="shared" si="3"/>
        <v>B12, B15, B16, B17, B19, B24, B30, B35, B37, B40</v>
      </c>
      <c r="E39" s="5">
        <v>12</v>
      </c>
      <c r="F39" s="5">
        <v>15</v>
      </c>
      <c r="G39" s="5">
        <v>16</v>
      </c>
      <c r="H39" s="5">
        <v>17</v>
      </c>
      <c r="I39" s="5">
        <v>19</v>
      </c>
      <c r="J39" s="5">
        <v>24</v>
      </c>
      <c r="K39" s="5">
        <v>30</v>
      </c>
      <c r="L39" s="5">
        <v>35</v>
      </c>
      <c r="M39" s="5">
        <v>37</v>
      </c>
      <c r="N39" s="5">
        <v>40</v>
      </c>
    </row>
    <row r="40" spans="2:14" ht="16.5" thickBot="1" x14ac:dyDescent="0.3">
      <c r="B40" s="19">
        <v>35</v>
      </c>
      <c r="C40" s="11" t="s">
        <v>44</v>
      </c>
      <c r="D40" s="12" t="str">
        <f>"B"&amp;E40&amp;", "&amp;"B"&amp;F40&amp;", "&amp;"B"&amp;G40&amp;", "&amp;"B"&amp;H40&amp;", "&amp;"B"&amp;I40&amp;", "&amp;"B"&amp;J40&amp;", "&amp;"B"&amp;K40&amp;", "&amp;"B"&amp;L40&amp;", "&amp;"B"&amp;M40&amp;", "&amp;"B"&amp;N40</f>
        <v>B11, B13, B16, B18, B21, B33, B35, B38, B39, B40</v>
      </c>
      <c r="E40" s="20">
        <v>11</v>
      </c>
      <c r="F40" s="20">
        <v>13</v>
      </c>
      <c r="G40" s="20">
        <v>16</v>
      </c>
      <c r="H40" s="20">
        <v>18</v>
      </c>
      <c r="I40" s="20">
        <v>21</v>
      </c>
      <c r="J40" s="20">
        <v>33</v>
      </c>
      <c r="K40" s="20">
        <v>35</v>
      </c>
      <c r="L40" s="20">
        <v>38</v>
      </c>
      <c r="M40" s="20">
        <v>39</v>
      </c>
      <c r="N40" s="20">
        <v>40</v>
      </c>
    </row>
    <row r="41" spans="2:14" ht="16.5" thickBot="1" x14ac:dyDescent="0.3">
      <c r="B41" s="4">
        <v>36</v>
      </c>
      <c r="C41" s="7" t="s">
        <v>45</v>
      </c>
      <c r="D41" s="22" t="str">
        <f t="shared" ref="D41:D65" si="4">"B"&amp;E41&amp;", "&amp;"B"&amp;F41&amp;", "&amp;"B"&amp;G41&amp;", "&amp;"B"&amp;H41&amp;", "&amp;"B"&amp;I41&amp;", "&amp;"B"&amp;J41&amp;", "&amp;"B"&amp;K41&amp;", "&amp;"B"&amp;L41&amp;", "&amp;"B"&amp;M41&amp;", "&amp;"B"&amp;N41</f>
        <v>B1, B1, B1, B1, B1, B1, B1, B1, B1, B1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</row>
    <row r="42" spans="2:14" ht="16.5" thickBot="1" x14ac:dyDescent="0.3">
      <c r="B42" s="4">
        <v>37</v>
      </c>
      <c r="C42" s="7" t="s">
        <v>46</v>
      </c>
      <c r="D42" s="22" t="str">
        <f t="shared" si="4"/>
        <v>B1, B1, B1, B1, B1, B1, B1, B1, B1, B1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</row>
    <row r="43" spans="2:14" ht="16.5" thickBot="1" x14ac:dyDescent="0.3">
      <c r="B43" s="4">
        <v>38</v>
      </c>
      <c r="C43" s="7" t="s">
        <v>47</v>
      </c>
      <c r="D43" s="22" t="str">
        <f t="shared" si="4"/>
        <v>B1, B1, B1, B1, B1, B1, B1, B1, B1, B1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</row>
    <row r="44" spans="2:14" ht="16.5" thickBot="1" x14ac:dyDescent="0.3">
      <c r="B44" s="4">
        <v>39</v>
      </c>
      <c r="C44" s="7" t="s">
        <v>48</v>
      </c>
      <c r="D44" s="22" t="str">
        <f t="shared" si="4"/>
        <v>B1, B1, B1, B1, B1, B1, B1, B1, B1, B1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M44" s="5">
        <v>1</v>
      </c>
      <c r="N44" s="5">
        <v>1</v>
      </c>
    </row>
    <row r="45" spans="2:14" ht="16.5" thickBot="1" x14ac:dyDescent="0.3">
      <c r="B45" s="4">
        <v>40</v>
      </c>
      <c r="C45" s="7" t="s">
        <v>49</v>
      </c>
      <c r="D45" s="22" t="str">
        <f t="shared" si="4"/>
        <v>B1, B1, B1, B1, B1, B1, B1, B1, B1, B1</v>
      </c>
      <c r="E45" s="5">
        <v>1</v>
      </c>
      <c r="F45" s="5">
        <v>1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1</v>
      </c>
      <c r="N45" s="5">
        <v>1</v>
      </c>
    </row>
    <row r="46" spans="2:14" ht="16.5" thickBot="1" x14ac:dyDescent="0.3">
      <c r="B46" s="4">
        <v>41</v>
      </c>
      <c r="C46" s="7" t="s">
        <v>50</v>
      </c>
      <c r="D46" s="22" t="str">
        <f t="shared" si="4"/>
        <v>B1, B1, B1, B1, B1, B1, B1, B1, B1, B1</v>
      </c>
      <c r="E46" s="5">
        <v>1</v>
      </c>
      <c r="F46" s="5">
        <v>1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  <c r="N46" s="5">
        <v>1</v>
      </c>
    </row>
    <row r="47" spans="2:14" ht="16.5" thickBot="1" x14ac:dyDescent="0.3">
      <c r="B47" s="4">
        <v>42</v>
      </c>
      <c r="C47" s="7" t="s">
        <v>51</v>
      </c>
      <c r="D47" s="22" t="str">
        <f t="shared" si="4"/>
        <v>B1, B1, B1, B1, B1, B1, B1, B1, B1, B1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  <c r="L47" s="5">
        <v>1</v>
      </c>
      <c r="M47" s="5">
        <v>1</v>
      </c>
      <c r="N47" s="5">
        <v>1</v>
      </c>
    </row>
    <row r="48" spans="2:14" ht="16.5" thickBot="1" x14ac:dyDescent="0.3">
      <c r="B48" s="4">
        <v>43</v>
      </c>
      <c r="C48" s="7" t="s">
        <v>52</v>
      </c>
      <c r="D48" s="22" t="str">
        <f t="shared" si="4"/>
        <v>B1, B1, B1, B1, B1, B1, B1, B1, B1, B1</v>
      </c>
      <c r="E48" s="5">
        <v>1</v>
      </c>
      <c r="F48" s="5">
        <v>1</v>
      </c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1</v>
      </c>
      <c r="N48" s="5">
        <v>1</v>
      </c>
    </row>
    <row r="49" spans="2:18" ht="16.5" thickBot="1" x14ac:dyDescent="0.3">
      <c r="B49" s="4">
        <v>44</v>
      </c>
      <c r="C49" s="7" t="s">
        <v>53</v>
      </c>
      <c r="D49" s="22" t="str">
        <f t="shared" si="4"/>
        <v>B1, B1, B1, B1, B1, B1, B1, B1, B1, B1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>
        <v>1</v>
      </c>
      <c r="N49" s="5">
        <v>1</v>
      </c>
    </row>
    <row r="50" spans="2:18" ht="16.5" thickBot="1" x14ac:dyDescent="0.3">
      <c r="B50" s="4">
        <v>45</v>
      </c>
      <c r="C50" s="7" t="s">
        <v>54</v>
      </c>
      <c r="D50" s="22" t="str">
        <f t="shared" si="4"/>
        <v>B1, B1, B1, B1, B1, B1, B1, B1, B1, B1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R50" t="s">
        <v>40</v>
      </c>
    </row>
    <row r="51" spans="2:18" ht="16.5" thickBot="1" x14ac:dyDescent="0.3">
      <c r="B51" s="4">
        <v>46</v>
      </c>
      <c r="C51" s="7" t="s">
        <v>55</v>
      </c>
      <c r="D51" s="22" t="str">
        <f t="shared" si="4"/>
        <v>B1, B1, B1, B1, B1, B1, B1, B1, B1, B1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</row>
    <row r="52" spans="2:18" ht="16.5" thickBot="1" x14ac:dyDescent="0.3">
      <c r="B52" s="4">
        <v>47</v>
      </c>
      <c r="C52" s="7" t="s">
        <v>56</v>
      </c>
      <c r="D52" s="22" t="str">
        <f t="shared" si="4"/>
        <v>B1, B1, B1, B1, B1, B1, B1, B1, B1, B1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</row>
    <row r="53" spans="2:18" ht="16.5" thickBot="1" x14ac:dyDescent="0.3">
      <c r="B53" s="4">
        <v>48</v>
      </c>
      <c r="C53" s="7" t="s">
        <v>57</v>
      </c>
      <c r="D53" s="22" t="str">
        <f t="shared" si="4"/>
        <v>B1, B1, B1, B1, B1, B1, B1, B1, B1, B1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</row>
    <row r="54" spans="2:18" ht="16.5" thickBot="1" x14ac:dyDescent="0.3">
      <c r="B54" s="4">
        <v>49</v>
      </c>
      <c r="C54" s="7" t="s">
        <v>58</v>
      </c>
      <c r="D54" s="22" t="str">
        <f t="shared" si="4"/>
        <v>B1, B1, B1, B1, B1, B1, B1, B1, B1, B1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</row>
    <row r="55" spans="2:18" ht="16.5" thickBot="1" x14ac:dyDescent="0.3">
      <c r="B55" s="4">
        <v>50</v>
      </c>
      <c r="C55" s="7" t="s">
        <v>59</v>
      </c>
      <c r="D55" s="22" t="str">
        <f t="shared" si="4"/>
        <v>B1, B1, B1, B1, B1, B1, B1, B1, B1, B1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</row>
    <row r="56" spans="2:18" ht="16.5" thickBot="1" x14ac:dyDescent="0.3">
      <c r="B56" s="4">
        <v>51</v>
      </c>
      <c r="C56" s="7" t="s">
        <v>60</v>
      </c>
      <c r="D56" s="22" t="str">
        <f t="shared" si="4"/>
        <v>B1, B1, B1, B1, B1, B1, B1, B1, B1, B1</v>
      </c>
      <c r="E56" s="5">
        <v>1</v>
      </c>
      <c r="F56" s="5">
        <v>1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</row>
    <row r="57" spans="2:18" ht="16.5" thickBot="1" x14ac:dyDescent="0.3">
      <c r="B57" s="4">
        <v>52</v>
      </c>
      <c r="C57" s="7" t="s">
        <v>61</v>
      </c>
      <c r="D57" s="22" t="str">
        <f t="shared" si="4"/>
        <v>B1, B1, B1, B1, B1, B1, B1, B1, B1, B1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</row>
    <row r="58" spans="2:18" ht="16.5" thickBot="1" x14ac:dyDescent="0.3">
      <c r="B58" s="4">
        <v>53</v>
      </c>
      <c r="C58" s="7" t="s">
        <v>62</v>
      </c>
      <c r="D58" s="22" t="str">
        <f t="shared" si="4"/>
        <v>B1, B1, B1, B1, B1, B1, B1, B1, B1, B1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</row>
    <row r="59" spans="2:18" ht="16.5" thickBot="1" x14ac:dyDescent="0.3">
      <c r="B59" s="4">
        <v>54</v>
      </c>
      <c r="C59" s="7" t="s">
        <v>63</v>
      </c>
      <c r="D59" s="22" t="str">
        <f t="shared" si="4"/>
        <v>B1, B1, B1, B1, B1, B1, B1, B1, B1, B1</v>
      </c>
      <c r="E59" s="5">
        <v>1</v>
      </c>
      <c r="F59" s="5">
        <v>1</v>
      </c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  <c r="N59" s="5">
        <v>1</v>
      </c>
    </row>
    <row r="60" spans="2:18" ht="16.5" thickBot="1" x14ac:dyDescent="0.3">
      <c r="B60" s="4">
        <v>55</v>
      </c>
      <c r="C60" s="7" t="s">
        <v>64</v>
      </c>
      <c r="D60" s="22" t="str">
        <f t="shared" si="4"/>
        <v>B1, B1, B1, B1, B1, B1, B1, B1, B1, B1</v>
      </c>
      <c r="E60" s="5">
        <v>1</v>
      </c>
      <c r="F60" s="5">
        <v>1</v>
      </c>
      <c r="G60" s="5">
        <v>1</v>
      </c>
      <c r="H60" s="5">
        <v>1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</row>
    <row r="61" spans="2:18" ht="16.5" thickBot="1" x14ac:dyDescent="0.3">
      <c r="B61" s="4">
        <v>56</v>
      </c>
      <c r="C61" s="7" t="s">
        <v>65</v>
      </c>
      <c r="D61" s="22" t="str">
        <f t="shared" si="4"/>
        <v>B1, B1, B1, B1, B1, B1, B1, B1, B1, B1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</row>
    <row r="62" spans="2:18" ht="16.5" thickBot="1" x14ac:dyDescent="0.3">
      <c r="B62" s="4">
        <v>57</v>
      </c>
      <c r="C62" s="7" t="s">
        <v>66</v>
      </c>
      <c r="D62" s="22" t="str">
        <f t="shared" si="4"/>
        <v>B1, B1, B1, B1, B1, B1, B1, B1, B1, B1</v>
      </c>
      <c r="E62" s="5">
        <v>1</v>
      </c>
      <c r="F62" s="5">
        <v>1</v>
      </c>
      <c r="G62" s="5">
        <v>1</v>
      </c>
      <c r="H62" s="5">
        <v>1</v>
      </c>
      <c r="I62" s="5">
        <v>1</v>
      </c>
      <c r="J62" s="5">
        <v>1</v>
      </c>
      <c r="K62" s="5">
        <v>1</v>
      </c>
      <c r="L62" s="5">
        <v>1</v>
      </c>
      <c r="M62" s="5">
        <v>1</v>
      </c>
      <c r="N62" s="5">
        <v>1</v>
      </c>
    </row>
    <row r="63" spans="2:18" ht="16.5" thickBot="1" x14ac:dyDescent="0.3">
      <c r="B63" s="4">
        <v>58</v>
      </c>
      <c r="C63" s="7" t="s">
        <v>67</v>
      </c>
      <c r="D63" s="22" t="str">
        <f t="shared" si="4"/>
        <v>B1, B1, B1, B1, B1, B1, B1, B1, B1, B1</v>
      </c>
      <c r="E63" s="5">
        <v>1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</row>
    <row r="64" spans="2:18" ht="16.5" thickBot="1" x14ac:dyDescent="0.3">
      <c r="B64" s="4">
        <v>59</v>
      </c>
      <c r="C64" s="7" t="s">
        <v>68</v>
      </c>
      <c r="D64" s="22" t="str">
        <f t="shared" si="4"/>
        <v>B1, B1, B1, B1, B1, B1, B1, B1, B1, B1</v>
      </c>
      <c r="E64" s="5">
        <v>1</v>
      </c>
      <c r="F64" s="5">
        <v>1</v>
      </c>
      <c r="G64" s="5">
        <v>1</v>
      </c>
      <c r="H64" s="5">
        <v>1</v>
      </c>
      <c r="I64" s="5">
        <v>1</v>
      </c>
      <c r="J64" s="5">
        <v>1</v>
      </c>
      <c r="K64" s="5">
        <v>1</v>
      </c>
      <c r="L64" s="5">
        <v>1</v>
      </c>
      <c r="M64" s="5">
        <v>1</v>
      </c>
      <c r="N64" s="5">
        <v>1</v>
      </c>
    </row>
    <row r="65" spans="2:14" ht="16.5" thickBot="1" x14ac:dyDescent="0.3">
      <c r="B65" s="4">
        <v>60</v>
      </c>
      <c r="C65" s="7" t="s">
        <v>69</v>
      </c>
      <c r="D65" s="22" t="str">
        <f t="shared" si="4"/>
        <v>B1, B1, B1, B1, B1, B1, B1, B1, B1, B1</v>
      </c>
      <c r="E65" s="5">
        <v>1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</v>
      </c>
      <c r="N65" s="5">
        <v>1</v>
      </c>
    </row>
    <row r="68" spans="2:14" ht="19.5" thickBot="1" x14ac:dyDescent="0.3">
      <c r="B68" s="10" t="s">
        <v>70</v>
      </c>
    </row>
    <row r="69" spans="2:14" ht="75" customHeight="1" thickBot="1" x14ac:dyDescent="0.3">
      <c r="B69" s="8" t="s">
        <v>71</v>
      </c>
      <c r="C69" s="9" t="s">
        <v>72</v>
      </c>
      <c r="D69" s="9" t="s">
        <v>73</v>
      </c>
      <c r="E69" s="9" t="s">
        <v>74</v>
      </c>
      <c r="F69" s="9" t="s">
        <v>75</v>
      </c>
      <c r="G69" s="9" t="s">
        <v>76</v>
      </c>
      <c r="H69" s="9" t="s">
        <v>77</v>
      </c>
      <c r="I69" s="9" t="s">
        <v>78</v>
      </c>
      <c r="J69" s="9" t="s">
        <v>79</v>
      </c>
    </row>
    <row r="70" spans="2:14" ht="16.5" thickBot="1" x14ac:dyDescent="0.3">
      <c r="B70" s="34">
        <v>1</v>
      </c>
      <c r="C70" s="7" t="s">
        <v>80</v>
      </c>
      <c r="D70" s="1">
        <v>520</v>
      </c>
      <c r="E70" s="1">
        <v>63</v>
      </c>
      <c r="F70" s="1">
        <v>128</v>
      </c>
      <c r="G70" s="1">
        <v>4</v>
      </c>
      <c r="H70" s="1">
        <v>2</v>
      </c>
      <c r="I70" s="1">
        <v>2</v>
      </c>
      <c r="J70" s="1">
        <v>34609</v>
      </c>
    </row>
    <row r="71" spans="2:14" ht="16.5" thickBot="1" x14ac:dyDescent="0.3">
      <c r="B71" s="35">
        <v>2</v>
      </c>
      <c r="C71" s="7" t="s">
        <v>81</v>
      </c>
      <c r="D71" s="1">
        <v>520</v>
      </c>
      <c r="E71" s="1">
        <v>128</v>
      </c>
      <c r="F71" s="1">
        <v>128</v>
      </c>
      <c r="G71" s="1">
        <v>4</v>
      </c>
      <c r="H71" s="1">
        <v>2</v>
      </c>
      <c r="I71" s="1">
        <v>2</v>
      </c>
      <c r="J71" s="1">
        <v>49497</v>
      </c>
    </row>
    <row r="72" spans="2:14" ht="16.5" thickBot="1" x14ac:dyDescent="0.3">
      <c r="B72" s="34">
        <v>3</v>
      </c>
      <c r="C72" s="7" t="s">
        <v>82</v>
      </c>
      <c r="D72" s="1">
        <v>520</v>
      </c>
      <c r="E72" s="1">
        <v>128</v>
      </c>
      <c r="F72" s="1">
        <v>128</v>
      </c>
      <c r="G72" s="1">
        <v>4</v>
      </c>
      <c r="H72" s="1">
        <v>2</v>
      </c>
      <c r="I72" s="1">
        <v>2</v>
      </c>
      <c r="J72" s="1">
        <v>85495</v>
      </c>
    </row>
    <row r="73" spans="2:14" ht="16.5" thickBot="1" x14ac:dyDescent="0.3">
      <c r="B73" s="35">
        <v>4</v>
      </c>
      <c r="C73" s="7" t="s">
        <v>83</v>
      </c>
      <c r="D73" s="1">
        <v>520</v>
      </c>
      <c r="E73" s="1">
        <v>128</v>
      </c>
      <c r="F73" s="1">
        <v>48</v>
      </c>
      <c r="G73" s="1">
        <v>1</v>
      </c>
      <c r="H73" s="1">
        <v>2</v>
      </c>
      <c r="I73" s="1">
        <v>1</v>
      </c>
      <c r="J73" s="1">
        <v>41293</v>
      </c>
    </row>
    <row r="74" spans="2:14" ht="16.5" thickBot="1" x14ac:dyDescent="0.3">
      <c r="B74" s="34">
        <v>5</v>
      </c>
      <c r="C74" s="7" t="s">
        <v>84</v>
      </c>
      <c r="D74" s="1">
        <v>520</v>
      </c>
      <c r="E74" s="1">
        <v>128</v>
      </c>
      <c r="F74" s="1">
        <v>96</v>
      </c>
      <c r="G74" s="1">
        <v>1</v>
      </c>
      <c r="H74" s="1">
        <v>1</v>
      </c>
      <c r="I74" s="1">
        <v>2</v>
      </c>
      <c r="J74" s="1">
        <v>60996</v>
      </c>
    </row>
    <row r="75" spans="2:14" ht="16.5" thickBot="1" x14ac:dyDescent="0.3">
      <c r="B75" s="35">
        <v>6</v>
      </c>
      <c r="C75" s="7" t="s">
        <v>85</v>
      </c>
      <c r="D75" s="1">
        <v>520</v>
      </c>
      <c r="E75" s="1">
        <v>96</v>
      </c>
      <c r="F75" s="1">
        <v>128</v>
      </c>
      <c r="G75" s="1">
        <v>4</v>
      </c>
      <c r="H75" s="1">
        <v>2</v>
      </c>
      <c r="I75" s="1">
        <v>2</v>
      </c>
      <c r="J75" s="1">
        <v>45997</v>
      </c>
    </row>
    <row r="76" spans="2:14" ht="16.5" thickBot="1" x14ac:dyDescent="0.3">
      <c r="B76" s="34">
        <v>7</v>
      </c>
      <c r="C76" s="7" t="s">
        <v>86</v>
      </c>
      <c r="D76" s="1">
        <v>520</v>
      </c>
      <c r="E76" s="1">
        <v>128</v>
      </c>
      <c r="F76" s="1">
        <v>128</v>
      </c>
      <c r="G76" s="1">
        <v>8</v>
      </c>
      <c r="H76" s="1">
        <v>2</v>
      </c>
      <c r="I76" s="1">
        <v>2</v>
      </c>
      <c r="J76" s="1">
        <v>52997</v>
      </c>
    </row>
    <row r="77" spans="2:14" ht="16.5" thickBot="1" x14ac:dyDescent="0.3">
      <c r="B77" s="35">
        <v>8</v>
      </c>
      <c r="C77" s="7" t="s">
        <v>87</v>
      </c>
      <c r="D77" s="1">
        <v>520</v>
      </c>
      <c r="E77" s="1">
        <v>96</v>
      </c>
      <c r="F77" s="1">
        <v>128</v>
      </c>
      <c r="G77" s="1">
        <v>8</v>
      </c>
      <c r="H77" s="1">
        <v>2</v>
      </c>
      <c r="I77" s="1">
        <v>2</v>
      </c>
      <c r="J77" s="1">
        <v>49497</v>
      </c>
    </row>
    <row r="78" spans="2:14" ht="16.5" thickBot="1" x14ac:dyDescent="0.3">
      <c r="B78" s="34">
        <v>9</v>
      </c>
      <c r="C78" s="7" t="s">
        <v>88</v>
      </c>
      <c r="D78" s="1">
        <v>520</v>
      </c>
      <c r="E78" s="1">
        <v>96</v>
      </c>
      <c r="F78" s="1">
        <v>128</v>
      </c>
      <c r="G78" s="1">
        <v>8</v>
      </c>
      <c r="H78" s="1">
        <v>2</v>
      </c>
      <c r="I78" s="1">
        <v>2</v>
      </c>
      <c r="J78" s="1">
        <v>66496</v>
      </c>
    </row>
    <row r="79" spans="2:14" ht="16.5" thickBot="1" x14ac:dyDescent="0.3">
      <c r="B79" s="35">
        <v>10</v>
      </c>
      <c r="C79" s="7" t="s">
        <v>89</v>
      </c>
      <c r="D79" s="1">
        <v>520</v>
      </c>
      <c r="E79" s="1">
        <v>96</v>
      </c>
      <c r="F79" s="1">
        <v>128</v>
      </c>
      <c r="G79" s="1">
        <v>8</v>
      </c>
      <c r="H79" s="1">
        <v>3</v>
      </c>
      <c r="I79" s="1">
        <v>2</v>
      </c>
      <c r="J79" s="1">
        <v>64496</v>
      </c>
    </row>
    <row r="80" spans="2:14" ht="16.5" thickBot="1" x14ac:dyDescent="0.3">
      <c r="B80" s="34">
        <v>11</v>
      </c>
      <c r="C80" s="7" t="s">
        <v>90</v>
      </c>
      <c r="D80" s="1">
        <v>500</v>
      </c>
      <c r="E80" s="1">
        <v>1024</v>
      </c>
      <c r="F80" s="1">
        <v>4096</v>
      </c>
      <c r="G80" s="1">
        <v>3</v>
      </c>
      <c r="H80" s="1">
        <v>3</v>
      </c>
      <c r="I80" s="1">
        <v>2</v>
      </c>
      <c r="J80" s="1">
        <v>63496</v>
      </c>
    </row>
    <row r="81" spans="2:10" ht="16.5" thickBot="1" x14ac:dyDescent="0.3">
      <c r="B81" s="36">
        <v>12</v>
      </c>
      <c r="C81" s="7" t="s">
        <v>91</v>
      </c>
      <c r="D81" s="1">
        <v>1100</v>
      </c>
      <c r="E81" s="1">
        <v>512</v>
      </c>
      <c r="F81" s="1">
        <v>4096</v>
      </c>
      <c r="G81" s="1">
        <v>4</v>
      </c>
      <c r="H81" s="1">
        <v>3</v>
      </c>
      <c r="I81" s="1">
        <v>3</v>
      </c>
      <c r="J81" s="1">
        <v>69102</v>
      </c>
    </row>
    <row r="82" spans="2:10" ht="16.5" thickBot="1" x14ac:dyDescent="0.3">
      <c r="B82" s="35">
        <v>13</v>
      </c>
      <c r="C82" s="7" t="s">
        <v>92</v>
      </c>
      <c r="D82" s="1">
        <v>500</v>
      </c>
      <c r="E82" s="1">
        <v>1024</v>
      </c>
      <c r="F82" s="1">
        <v>4096</v>
      </c>
      <c r="G82" s="1">
        <v>3</v>
      </c>
      <c r="H82" s="1">
        <v>3</v>
      </c>
      <c r="I82" s="1">
        <v>2</v>
      </c>
      <c r="J82" s="1">
        <v>65397</v>
      </c>
    </row>
    <row r="83" spans="2:10" ht="16.5" thickBot="1" x14ac:dyDescent="0.3">
      <c r="B83" s="34">
        <v>14</v>
      </c>
      <c r="C83" s="7" t="s">
        <v>119</v>
      </c>
      <c r="D83" s="1">
        <v>500</v>
      </c>
      <c r="E83" s="1">
        <v>1024</v>
      </c>
      <c r="F83" s="1">
        <v>4096</v>
      </c>
      <c r="G83" s="1">
        <v>6</v>
      </c>
      <c r="H83" s="1">
        <v>2</v>
      </c>
      <c r="I83" s="1">
        <v>2</v>
      </c>
      <c r="J83" s="1">
        <v>82781</v>
      </c>
    </row>
    <row r="84" spans="2:10" ht="16.5" thickBot="1" x14ac:dyDescent="0.3">
      <c r="B84" s="36">
        <v>15</v>
      </c>
      <c r="C84" s="7" t="s">
        <v>93</v>
      </c>
      <c r="D84" s="1">
        <v>520</v>
      </c>
      <c r="E84" s="1">
        <v>128</v>
      </c>
      <c r="F84" s="1">
        <v>128</v>
      </c>
      <c r="G84" s="1">
        <v>8</v>
      </c>
      <c r="H84" s="1">
        <v>2</v>
      </c>
      <c r="I84" s="1">
        <v>2</v>
      </c>
      <c r="J84" s="1">
        <v>51497</v>
      </c>
    </row>
    <row r="85" spans="2:10" ht="16.5" thickBot="1" x14ac:dyDescent="0.3">
      <c r="B85" s="34">
        <v>16</v>
      </c>
      <c r="C85" s="7" t="s">
        <v>94</v>
      </c>
      <c r="D85" s="1">
        <v>1100</v>
      </c>
      <c r="E85" s="1">
        <v>512</v>
      </c>
      <c r="F85" s="1">
        <v>4096</v>
      </c>
      <c r="G85" s="1">
        <v>3</v>
      </c>
      <c r="H85" s="1">
        <v>3</v>
      </c>
      <c r="I85" s="1">
        <v>2</v>
      </c>
      <c r="J85" s="1">
        <v>57496</v>
      </c>
    </row>
    <row r="86" spans="2:10" ht="16.5" thickBot="1" x14ac:dyDescent="0.3">
      <c r="B86" s="34">
        <v>17</v>
      </c>
      <c r="C86" s="7" t="s">
        <v>95</v>
      </c>
      <c r="D86" s="1">
        <v>206</v>
      </c>
      <c r="E86" s="1">
        <v>64</v>
      </c>
      <c r="F86" s="1">
        <v>32</v>
      </c>
      <c r="G86" s="1">
        <v>7</v>
      </c>
      <c r="H86" s="1">
        <v>1</v>
      </c>
      <c r="I86" s="1">
        <v>2</v>
      </c>
      <c r="J86" s="1">
        <v>35842</v>
      </c>
    </row>
    <row r="87" spans="2:10" ht="16.5" thickBot="1" x14ac:dyDescent="0.3">
      <c r="B87" s="36">
        <v>18</v>
      </c>
      <c r="C87" s="7" t="s">
        <v>96</v>
      </c>
      <c r="D87" s="1">
        <v>206</v>
      </c>
      <c r="E87" s="1">
        <v>64</v>
      </c>
      <c r="F87" s="1">
        <v>32</v>
      </c>
      <c r="G87" s="1">
        <v>7</v>
      </c>
      <c r="H87" s="1">
        <v>2</v>
      </c>
      <c r="I87" s="1">
        <v>2</v>
      </c>
      <c r="J87" s="1">
        <v>38850</v>
      </c>
    </row>
    <row r="88" spans="2:10" ht="16.5" thickBot="1" x14ac:dyDescent="0.3">
      <c r="B88" s="37">
        <v>19</v>
      </c>
      <c r="C88" s="7" t="s">
        <v>97</v>
      </c>
      <c r="D88" s="1">
        <v>520</v>
      </c>
      <c r="E88" s="1">
        <v>128</v>
      </c>
      <c r="F88" s="1">
        <v>128</v>
      </c>
      <c r="G88" s="1">
        <v>4</v>
      </c>
      <c r="H88" s="1">
        <v>2</v>
      </c>
      <c r="I88" s="1">
        <v>2</v>
      </c>
      <c r="J88" s="1">
        <v>51497</v>
      </c>
    </row>
    <row r="89" spans="2:10" ht="16.5" thickBot="1" x14ac:dyDescent="0.3">
      <c r="B89" s="4">
        <v>20</v>
      </c>
      <c r="C89" s="7" t="s">
        <v>98</v>
      </c>
      <c r="D89" s="1">
        <v>1100</v>
      </c>
      <c r="E89" s="1">
        <v>512</v>
      </c>
      <c r="F89" s="1">
        <v>4096</v>
      </c>
      <c r="G89" s="1">
        <v>7</v>
      </c>
      <c r="H89" s="1">
        <v>3</v>
      </c>
      <c r="I89" s="1">
        <v>2</v>
      </c>
      <c r="J89" s="1">
        <v>84941</v>
      </c>
    </row>
    <row r="90" spans="2:10" ht="16.5" thickBot="1" x14ac:dyDescent="0.3">
      <c r="B90" s="4">
        <v>21</v>
      </c>
      <c r="C90" s="7" t="s">
        <v>99</v>
      </c>
      <c r="D90" s="1">
        <v>520</v>
      </c>
      <c r="E90" s="1">
        <v>128</v>
      </c>
      <c r="F90" s="1">
        <v>64</v>
      </c>
      <c r="G90" s="1">
        <v>2</v>
      </c>
      <c r="H90" s="1">
        <v>2</v>
      </c>
      <c r="I90" s="1">
        <v>1</v>
      </c>
      <c r="J90" s="1">
        <v>32924</v>
      </c>
    </row>
    <row r="91" spans="2:10" ht="16.5" thickBot="1" x14ac:dyDescent="0.3">
      <c r="B91" s="4">
        <v>22</v>
      </c>
      <c r="C91" s="7" t="s">
        <v>100</v>
      </c>
      <c r="D91" s="1">
        <v>1100</v>
      </c>
      <c r="E91" s="1">
        <v>512</v>
      </c>
      <c r="F91" s="1">
        <v>4096</v>
      </c>
      <c r="G91" s="1">
        <v>7</v>
      </c>
      <c r="H91" s="1">
        <v>3</v>
      </c>
      <c r="I91" s="1">
        <v>2</v>
      </c>
      <c r="J91" s="1">
        <v>65088</v>
      </c>
    </row>
    <row r="92" spans="2:10" ht="16.5" thickBot="1" x14ac:dyDescent="0.3">
      <c r="B92" s="4">
        <v>23</v>
      </c>
      <c r="C92" s="7" t="s">
        <v>101</v>
      </c>
      <c r="D92" s="1">
        <v>1100</v>
      </c>
      <c r="E92" s="1">
        <v>512</v>
      </c>
      <c r="F92" s="1">
        <v>4096</v>
      </c>
      <c r="G92" s="1">
        <v>1</v>
      </c>
      <c r="H92" s="1">
        <v>3</v>
      </c>
      <c r="I92" s="1">
        <v>2</v>
      </c>
      <c r="J92" s="1">
        <v>64355</v>
      </c>
    </row>
    <row r="93" spans="2:10" ht="16.5" thickBot="1" x14ac:dyDescent="0.3">
      <c r="B93" s="4">
        <v>24</v>
      </c>
      <c r="C93" s="7" t="s">
        <v>102</v>
      </c>
      <c r="D93" s="1">
        <v>500</v>
      </c>
      <c r="E93" s="1">
        <v>1024</v>
      </c>
      <c r="F93" s="1">
        <v>4096</v>
      </c>
      <c r="G93" s="1">
        <v>2</v>
      </c>
      <c r="H93" s="1">
        <v>5</v>
      </c>
      <c r="I93" s="1">
        <v>2</v>
      </c>
      <c r="J93" s="1">
        <v>63830</v>
      </c>
    </row>
    <row r="94" spans="2:10" ht="16.5" thickBot="1" x14ac:dyDescent="0.3">
      <c r="B94" s="4">
        <v>25</v>
      </c>
      <c r="C94" s="7" t="s">
        <v>103</v>
      </c>
      <c r="D94" s="1">
        <v>1100</v>
      </c>
      <c r="E94" s="1">
        <v>2048</v>
      </c>
      <c r="F94" s="1">
        <v>32768</v>
      </c>
      <c r="G94" s="1">
        <v>1</v>
      </c>
      <c r="H94" s="1">
        <v>4</v>
      </c>
      <c r="I94" s="1">
        <v>2</v>
      </c>
      <c r="J94" s="1">
        <v>86356</v>
      </c>
    </row>
    <row r="95" spans="2:10" ht="16.5" thickBot="1" x14ac:dyDescent="0.3">
      <c r="B95" s="4">
        <v>26</v>
      </c>
      <c r="C95" s="7" t="s">
        <v>104</v>
      </c>
      <c r="D95" s="1">
        <v>500</v>
      </c>
      <c r="E95" s="1">
        <v>1024</v>
      </c>
      <c r="F95" s="1">
        <v>4096</v>
      </c>
      <c r="G95" s="1">
        <v>7</v>
      </c>
      <c r="H95" s="1">
        <v>4</v>
      </c>
      <c r="I95" s="1">
        <v>2</v>
      </c>
      <c r="J95" s="1">
        <v>75702</v>
      </c>
    </row>
    <row r="96" spans="2:10" ht="16.5" thickBot="1" x14ac:dyDescent="0.3">
      <c r="B96" s="4">
        <v>27</v>
      </c>
      <c r="C96" s="7" t="s">
        <v>105</v>
      </c>
      <c r="D96" s="1">
        <v>1100</v>
      </c>
      <c r="E96" s="1">
        <v>256</v>
      </c>
      <c r="F96" s="1">
        <v>512</v>
      </c>
      <c r="G96" s="1">
        <v>8</v>
      </c>
      <c r="H96" s="1">
        <v>4</v>
      </c>
      <c r="I96" s="1">
        <v>2</v>
      </c>
      <c r="J96" s="1">
        <v>57850</v>
      </c>
    </row>
    <row r="97" spans="2:10" ht="16.5" thickBot="1" x14ac:dyDescent="0.3">
      <c r="B97" s="4">
        <v>28</v>
      </c>
      <c r="C97" s="7" t="s">
        <v>106</v>
      </c>
      <c r="D97" s="1">
        <v>500</v>
      </c>
      <c r="E97" s="1">
        <v>1024</v>
      </c>
      <c r="F97" s="1">
        <v>4096</v>
      </c>
      <c r="G97" s="1">
        <v>6</v>
      </c>
      <c r="H97" s="1">
        <v>5</v>
      </c>
      <c r="I97" s="1">
        <v>2</v>
      </c>
      <c r="J97" s="1">
        <v>93275</v>
      </c>
    </row>
    <row r="98" spans="2:10" ht="16.5" thickBot="1" x14ac:dyDescent="0.3">
      <c r="B98" s="4">
        <v>29</v>
      </c>
      <c r="C98" s="7" t="s">
        <v>107</v>
      </c>
      <c r="D98" s="1">
        <v>500</v>
      </c>
      <c r="E98" s="1">
        <v>1024</v>
      </c>
      <c r="F98" s="1">
        <v>4096</v>
      </c>
      <c r="G98" s="1">
        <v>3</v>
      </c>
      <c r="H98" s="1">
        <v>3</v>
      </c>
      <c r="I98" s="1">
        <v>2</v>
      </c>
      <c r="J98" s="1">
        <v>96012</v>
      </c>
    </row>
    <row r="99" spans="2:10" ht="16.5" thickBot="1" x14ac:dyDescent="0.3">
      <c r="B99" s="4">
        <v>30</v>
      </c>
      <c r="C99" s="7" t="s">
        <v>108</v>
      </c>
      <c r="D99" s="1">
        <v>500</v>
      </c>
      <c r="E99" s="1">
        <v>1024</v>
      </c>
      <c r="F99" s="1">
        <v>4096</v>
      </c>
      <c r="G99" s="1">
        <v>7</v>
      </c>
      <c r="H99" s="1">
        <v>4</v>
      </c>
      <c r="I99" s="1">
        <v>2</v>
      </c>
      <c r="J99" s="1">
        <v>102570</v>
      </c>
    </row>
    <row r="100" spans="2:10" ht="16.5" thickBot="1" x14ac:dyDescent="0.3">
      <c r="B100" s="4">
        <v>31</v>
      </c>
      <c r="C100" s="7" t="s">
        <v>109</v>
      </c>
      <c r="D100" s="1">
        <v>500</v>
      </c>
      <c r="E100" s="1">
        <v>512</v>
      </c>
      <c r="F100" s="1">
        <v>4096</v>
      </c>
      <c r="G100" s="1">
        <v>3</v>
      </c>
      <c r="H100" s="1">
        <v>5</v>
      </c>
      <c r="I100" s="1">
        <v>2</v>
      </c>
      <c r="J100" s="1">
        <v>97955</v>
      </c>
    </row>
    <row r="101" spans="2:10" ht="16.5" thickBot="1" x14ac:dyDescent="0.3">
      <c r="B101" s="4">
        <v>32</v>
      </c>
      <c r="C101" s="7" t="s">
        <v>110</v>
      </c>
      <c r="D101" s="1">
        <v>500</v>
      </c>
      <c r="E101" s="1">
        <v>512</v>
      </c>
      <c r="F101" s="1">
        <v>4096</v>
      </c>
      <c r="G101" s="1">
        <v>7</v>
      </c>
      <c r="H101" s="1">
        <v>5</v>
      </c>
      <c r="I101" s="1">
        <v>2</v>
      </c>
      <c r="J101" s="1">
        <v>107185</v>
      </c>
    </row>
    <row r="102" spans="2:10" ht="16.5" thickBot="1" x14ac:dyDescent="0.3">
      <c r="B102" s="4">
        <v>33</v>
      </c>
      <c r="C102" s="7" t="s">
        <v>111</v>
      </c>
      <c r="D102" s="1">
        <v>520</v>
      </c>
      <c r="E102" s="1">
        <v>128</v>
      </c>
      <c r="F102" s="1">
        <v>128</v>
      </c>
      <c r="G102" s="1">
        <v>1</v>
      </c>
      <c r="H102" s="1">
        <v>3</v>
      </c>
      <c r="I102" s="1">
        <v>2</v>
      </c>
      <c r="J102" s="1">
        <v>68250</v>
      </c>
    </row>
    <row r="103" spans="2:10" ht="16.5" thickBot="1" x14ac:dyDescent="0.3">
      <c r="B103" s="4">
        <v>34</v>
      </c>
      <c r="C103" s="7" t="s">
        <v>112</v>
      </c>
      <c r="D103" s="1">
        <v>1100</v>
      </c>
      <c r="E103" s="1">
        <v>512</v>
      </c>
      <c r="F103" s="1">
        <v>512</v>
      </c>
      <c r="G103" s="1">
        <v>4</v>
      </c>
      <c r="H103" s="1">
        <v>5</v>
      </c>
      <c r="I103" s="1">
        <v>2</v>
      </c>
      <c r="J103" s="1">
        <v>63310</v>
      </c>
    </row>
    <row r="104" spans="2:10" ht="16.5" thickBot="1" x14ac:dyDescent="0.3">
      <c r="B104" s="4">
        <v>35</v>
      </c>
      <c r="C104" s="7" t="s">
        <v>113</v>
      </c>
      <c r="D104" s="1">
        <v>520</v>
      </c>
      <c r="E104" s="1">
        <v>128</v>
      </c>
      <c r="F104" s="1">
        <v>128</v>
      </c>
      <c r="G104" s="1">
        <v>4</v>
      </c>
      <c r="H104" s="1">
        <v>4</v>
      </c>
      <c r="I104" s="1">
        <v>1</v>
      </c>
      <c r="J104" s="1">
        <v>52715</v>
      </c>
    </row>
    <row r="105" spans="2:10" ht="16.5" thickBot="1" x14ac:dyDescent="0.3">
      <c r="B105" s="4">
        <v>36</v>
      </c>
      <c r="C105" s="7" t="s">
        <v>114</v>
      </c>
      <c r="D105" s="1">
        <v>1100</v>
      </c>
      <c r="E105" s="1">
        <v>512</v>
      </c>
      <c r="F105" s="1">
        <v>512</v>
      </c>
      <c r="G105" s="1">
        <v>8</v>
      </c>
      <c r="H105" s="1">
        <v>5</v>
      </c>
      <c r="I105" s="1">
        <v>2</v>
      </c>
      <c r="J105" s="1">
        <v>52780</v>
      </c>
    </row>
    <row r="106" spans="2:10" ht="16.5" thickBot="1" x14ac:dyDescent="0.3">
      <c r="B106" s="4">
        <v>37</v>
      </c>
      <c r="C106" s="7" t="s">
        <v>115</v>
      </c>
      <c r="D106" s="1">
        <v>1100</v>
      </c>
      <c r="E106" s="1">
        <v>2048</v>
      </c>
      <c r="F106" s="1">
        <v>32768</v>
      </c>
      <c r="G106" s="1">
        <v>1</v>
      </c>
      <c r="H106" s="1">
        <v>5</v>
      </c>
      <c r="I106" s="1">
        <v>2</v>
      </c>
      <c r="J106" s="1">
        <v>85150</v>
      </c>
    </row>
    <row r="107" spans="2:10" ht="16.5" thickBot="1" x14ac:dyDescent="0.3">
      <c r="B107" s="4">
        <v>38</v>
      </c>
      <c r="C107" s="7" t="s">
        <v>116</v>
      </c>
      <c r="D107" s="1">
        <v>1100</v>
      </c>
      <c r="E107" s="1">
        <v>2048</v>
      </c>
      <c r="F107" s="1">
        <v>32768</v>
      </c>
      <c r="G107" s="1">
        <v>3</v>
      </c>
      <c r="H107" s="1">
        <v>4</v>
      </c>
      <c r="I107" s="1">
        <v>2</v>
      </c>
      <c r="J107" s="1">
        <v>86320</v>
      </c>
    </row>
    <row r="108" spans="2:10" ht="16.5" thickBot="1" x14ac:dyDescent="0.3">
      <c r="B108" s="4">
        <v>39</v>
      </c>
      <c r="C108" s="7" t="s">
        <v>117</v>
      </c>
      <c r="D108" s="1">
        <v>1100</v>
      </c>
      <c r="E108" s="1">
        <v>2048</v>
      </c>
      <c r="F108" s="1">
        <v>32768</v>
      </c>
      <c r="G108" s="1">
        <v>7</v>
      </c>
      <c r="H108" s="1">
        <v>5</v>
      </c>
      <c r="I108" s="1">
        <v>2</v>
      </c>
      <c r="J108" s="1">
        <v>89765</v>
      </c>
    </row>
    <row r="109" spans="2:10" ht="16.5" thickBot="1" x14ac:dyDescent="0.3">
      <c r="B109" s="4">
        <v>40</v>
      </c>
      <c r="C109" s="7" t="s">
        <v>118</v>
      </c>
      <c r="D109" s="1">
        <v>520</v>
      </c>
      <c r="E109" s="1">
        <v>512</v>
      </c>
      <c r="F109" s="1">
        <v>48</v>
      </c>
      <c r="G109" s="1">
        <v>4</v>
      </c>
      <c r="H109" s="1">
        <v>4</v>
      </c>
      <c r="I109" s="1">
        <v>2</v>
      </c>
      <c r="J109" s="1">
        <v>78195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03"/>
  <sheetViews>
    <sheetView tabSelected="1" topLeftCell="A13" zoomScale="70" zoomScaleNormal="70" workbookViewId="0">
      <selection activeCell="AU34" sqref="AU34"/>
    </sheetView>
  </sheetViews>
  <sheetFormatPr defaultRowHeight="15.75" x14ac:dyDescent="0.25"/>
  <cols>
    <col min="1" max="43" width="2.140625" style="5" customWidth="1"/>
    <col min="44" max="47" width="8.7109375" style="5" customWidth="1"/>
    <col min="48" max="50" width="8.7109375" style="38" customWidth="1"/>
    <col min="51" max="54" width="12.7109375" style="38" customWidth="1"/>
    <col min="55" max="55" width="17.85546875" style="38" customWidth="1"/>
    <col min="56" max="56" width="19.85546875" style="38" customWidth="1"/>
    <col min="57" max="57" width="20.7109375" style="38" customWidth="1"/>
    <col min="58" max="58" width="18.7109375" style="38" customWidth="1"/>
    <col min="59" max="59" width="12.7109375" style="38" customWidth="1"/>
    <col min="60" max="69" width="8.7109375" style="38" customWidth="1"/>
    <col min="70" max="71" width="9.140625" style="38"/>
  </cols>
  <sheetData>
    <row r="1" spans="1:59" ht="21.95" customHeight="1" x14ac:dyDescent="0.25">
      <c r="A1" s="67" t="s">
        <v>123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1:59" ht="21.9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59" ht="21.95" customHeight="1" x14ac:dyDescent="0.25">
      <c r="B3" s="10" t="s">
        <v>0</v>
      </c>
    </row>
    <row r="4" spans="1:59" ht="21.95" customHeight="1" x14ac:dyDescent="0.25">
      <c r="B4" s="10" t="s">
        <v>1</v>
      </c>
    </row>
    <row r="5" spans="1:59" ht="21.95" customHeight="1" x14ac:dyDescent="0.25">
      <c r="B5" s="10" t="s">
        <v>2</v>
      </c>
    </row>
    <row r="6" spans="1:59" ht="21.95" customHeight="1" x14ac:dyDescent="0.25">
      <c r="B6" s="10" t="s">
        <v>3</v>
      </c>
    </row>
    <row r="7" spans="1:59" ht="21.95" customHeight="1" x14ac:dyDescent="0.25">
      <c r="B7" s="10" t="s">
        <v>4</v>
      </c>
    </row>
    <row r="8" spans="1:59" ht="21.95" customHeight="1" x14ac:dyDescent="0.25"/>
    <row r="9" spans="1:59" ht="21.95" customHeight="1" x14ac:dyDescent="0.25">
      <c r="A9" s="21" t="s">
        <v>5</v>
      </c>
    </row>
    <row r="10" spans="1:59" ht="21.95" customHeight="1" x14ac:dyDescent="0.25">
      <c r="B10" s="68" t="s">
        <v>125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</row>
    <row r="11" spans="1:59" ht="21.95" customHeight="1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</row>
    <row r="12" spans="1:59" ht="21.95" customHeight="1" x14ac:dyDescent="0.25">
      <c r="D12" s="69" t="s">
        <v>124</v>
      </c>
      <c r="E12" s="69"/>
      <c r="F12" s="69"/>
      <c r="G12" s="69"/>
      <c r="H12" s="69"/>
      <c r="I12" s="69"/>
      <c r="J12" s="69"/>
      <c r="K12" s="69"/>
      <c r="L12" s="53" t="s">
        <v>8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</row>
    <row r="13" spans="1:59" ht="21.95" customHeight="1" x14ac:dyDescent="0.25">
      <c r="D13" s="69">
        <f>AT27</f>
        <v>1</v>
      </c>
      <c r="E13" s="69"/>
      <c r="F13" s="69"/>
      <c r="G13" s="69"/>
      <c r="H13" s="69"/>
      <c r="I13" s="69"/>
      <c r="J13" s="69"/>
      <c r="K13" s="69"/>
      <c r="L13" s="51" t="str">
        <f>LOOKUP(AT27,'1'!B6:B65,'1'!D6:D65)</f>
        <v>B1, B2, B3, B4, B11, B12, B13, B16, B17, B20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</row>
    <row r="14" spans="1:59" ht="21.95" customHeight="1" x14ac:dyDescent="0.25"/>
    <row r="15" spans="1:59" ht="21.95" customHeight="1" x14ac:dyDescent="0.25">
      <c r="B15" s="66" t="s">
        <v>71</v>
      </c>
      <c r="C15" s="66"/>
      <c r="D15" s="66" t="s">
        <v>120</v>
      </c>
      <c r="E15" s="66"/>
      <c r="F15" s="66"/>
      <c r="G15" s="66"/>
      <c r="H15" s="66"/>
      <c r="I15" s="66"/>
      <c r="J15" s="66"/>
      <c r="K15" s="66"/>
      <c r="L15" s="66"/>
      <c r="M15" s="66" t="s">
        <v>135</v>
      </c>
      <c r="N15" s="66"/>
      <c r="O15" s="66"/>
      <c r="P15" s="66"/>
      <c r="Q15" s="66"/>
      <c r="R15" s="66" t="s">
        <v>136</v>
      </c>
      <c r="S15" s="66"/>
      <c r="T15" s="66"/>
      <c r="U15" s="66"/>
      <c r="V15" s="66"/>
      <c r="W15" s="66" t="s">
        <v>121</v>
      </c>
      <c r="X15" s="66"/>
      <c r="Y15" s="66"/>
      <c r="Z15" s="66"/>
      <c r="AA15" s="66" t="s">
        <v>122</v>
      </c>
      <c r="AB15" s="66"/>
      <c r="AC15" s="66"/>
      <c r="AD15" s="66"/>
      <c r="AE15" s="66" t="s">
        <v>134</v>
      </c>
      <c r="AF15" s="66"/>
      <c r="AG15" s="66"/>
      <c r="AH15" s="66"/>
      <c r="AI15" s="66"/>
      <c r="AJ15" s="66" t="s">
        <v>127</v>
      </c>
      <c r="AK15" s="66"/>
      <c r="AL15" s="66"/>
      <c r="AM15" s="66" t="s">
        <v>126</v>
      </c>
      <c r="AN15" s="66"/>
      <c r="AO15" s="66"/>
      <c r="AP15" s="66"/>
      <c r="AQ15" s="66"/>
      <c r="BF15" s="43">
        <f>MIN(BF18:BF27)</f>
        <v>6276.166666666667</v>
      </c>
      <c r="BG15" s="38" t="s">
        <v>146</v>
      </c>
    </row>
    <row r="16" spans="1:59" ht="21.95" customHeight="1" x14ac:dyDescent="0.25">
      <c r="A16" s="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Z16" s="39">
        <f>MAX(AZ18:AZ27)</f>
        <v>1612</v>
      </c>
      <c r="BA16" s="39">
        <f t="shared" ref="AZ16:BF16" si="0">MAX(BA18:BA27)</f>
        <v>5708</v>
      </c>
      <c r="BB16" s="39">
        <f t="shared" si="0"/>
        <v>5715</v>
      </c>
      <c r="BC16" s="39">
        <f t="shared" si="0"/>
        <v>5718</v>
      </c>
      <c r="BD16" s="39">
        <f t="shared" si="0"/>
        <v>5720</v>
      </c>
      <c r="BE16" s="39">
        <f t="shared" si="0"/>
        <v>90661</v>
      </c>
      <c r="BF16" s="39">
        <f t="shared" si="0"/>
        <v>19189</v>
      </c>
      <c r="BG16" s="38" t="s">
        <v>145</v>
      </c>
    </row>
    <row r="17" spans="1:69" ht="21.95" customHeight="1" x14ac:dyDescent="0.3">
      <c r="A17" s="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V17" s="44"/>
      <c r="AZ17" s="27" t="s">
        <v>137</v>
      </c>
      <c r="BA17" s="27" t="s">
        <v>138</v>
      </c>
      <c r="BB17" s="27" t="s">
        <v>139</v>
      </c>
      <c r="BC17" s="27" t="s">
        <v>142</v>
      </c>
      <c r="BD17" s="27" t="s">
        <v>140</v>
      </c>
      <c r="BE17" s="14" t="s">
        <v>141</v>
      </c>
      <c r="BF17" s="41" t="s">
        <v>143</v>
      </c>
    </row>
    <row r="18" spans="1:69" ht="44.1" customHeight="1" x14ac:dyDescent="0.25">
      <c r="A18" s="6"/>
      <c r="B18" s="64">
        <f>AU18</f>
        <v>1</v>
      </c>
      <c r="C18" s="64"/>
      <c r="D18" s="64" t="str">
        <f>LOOKUP(B18,'1'!$B$70:$B$109,'1'!$C$70:$C$109)</f>
        <v>WP-5441-EN</v>
      </c>
      <c r="E18" s="64"/>
      <c r="F18" s="64"/>
      <c r="G18" s="64"/>
      <c r="H18" s="64"/>
      <c r="I18" s="64"/>
      <c r="J18" s="64"/>
      <c r="K18" s="64"/>
      <c r="L18" s="64"/>
      <c r="M18" s="64">
        <f>LOOKUP(B18,'1'!$B$70:$B$109,'1'!$D$70:$D$109)</f>
        <v>520</v>
      </c>
      <c r="N18" s="64"/>
      <c r="O18" s="64"/>
      <c r="P18" s="64"/>
      <c r="Q18" s="64"/>
      <c r="R18" s="64">
        <f>LOOKUP(B18,'1'!$B$70:$B$109,'1'!$E$70:$E$109)</f>
        <v>63</v>
      </c>
      <c r="S18" s="64"/>
      <c r="T18" s="64"/>
      <c r="U18" s="64"/>
      <c r="V18" s="64"/>
      <c r="W18" s="64">
        <f>LOOKUP(B18,'1'!$B$70:$B$109,'1'!$F$70:$F$109)</f>
        <v>128</v>
      </c>
      <c r="X18" s="64"/>
      <c r="Y18" s="64"/>
      <c r="Z18" s="64"/>
      <c r="AA18" s="64">
        <f>LOOKUP(B18,'1'!$B$70:$B$109,'1'!$G$70:$G$109)</f>
        <v>4</v>
      </c>
      <c r="AB18" s="64"/>
      <c r="AC18" s="64"/>
      <c r="AD18" s="64"/>
      <c r="AE18" s="64">
        <f>LOOKUP(B18,'1'!$B$70:$B$109,'1'!$H$70:$H$109)</f>
        <v>2</v>
      </c>
      <c r="AF18" s="64"/>
      <c r="AG18" s="64"/>
      <c r="AH18" s="64"/>
      <c r="AI18" s="64"/>
      <c r="AJ18" s="64">
        <f>LOOKUP(B18,'1'!$B$70:$B$109,'1'!$I$70:$I$109)</f>
        <v>2</v>
      </c>
      <c r="AK18" s="64"/>
      <c r="AL18" s="64"/>
      <c r="AM18" s="65">
        <f>LOOKUP(B18,'1'!$B$70:$B$109,'1'!$J$70:$J$109)</f>
        <v>34609</v>
      </c>
      <c r="AN18" s="65"/>
      <c r="AO18" s="65"/>
      <c r="AP18" s="65"/>
      <c r="AQ18" s="65"/>
      <c r="AU18" s="45">
        <f>LOOKUP($AT$27,'1'!$B$6:$B$65,'1'!$E$6:$E$65)</f>
        <v>1</v>
      </c>
      <c r="AV18" s="77" t="str">
        <f>"B"&amp;AU18</f>
        <v>B1</v>
      </c>
      <c r="AW18" s="78">
        <f>SUM(BG18:BO18)</f>
        <v>9</v>
      </c>
      <c r="AX18" s="32"/>
      <c r="AY18" s="5"/>
      <c r="AZ18" s="40">
        <f t="shared" ref="AZ18:AZ27" si="1">SUM(M18+R18)</f>
        <v>583</v>
      </c>
      <c r="BA18" s="40">
        <f t="shared" ref="BA18:BA27" si="2">SUM(M18+R18+W18)</f>
        <v>711</v>
      </c>
      <c r="BB18" s="40">
        <f t="shared" ref="BB18:BB27" si="3">SUM(M18+R18+W18+AA18)</f>
        <v>715</v>
      </c>
      <c r="BC18" s="40">
        <f>SUM(M18:AI18)</f>
        <v>717</v>
      </c>
      <c r="BD18" s="40">
        <f>SUM(M18+R18+W18+AA18+AE18+AJ18)</f>
        <v>719</v>
      </c>
      <c r="BE18" s="40">
        <f>SUM(M18:AQ18)</f>
        <v>35328</v>
      </c>
      <c r="BF18" s="42">
        <f>SUM(AZ18:BE18)/6</f>
        <v>6462.166666666667</v>
      </c>
      <c r="BG18" s="46">
        <f t="shared" ref="BG18:BG25" si="4">IF(BF18=LARGE($BF$18:$BF$27,1),1,0)</f>
        <v>0</v>
      </c>
      <c r="BH18" s="46">
        <f t="shared" ref="BH18:BH25" si="5">IF(BF18=LARGE($BF$18:$BF$27,2),2,0)</f>
        <v>0</v>
      </c>
      <c r="BI18" s="46">
        <f t="shared" ref="BI18:BI25" si="6">IF(BF18=LARGE($BF$18:$BF$27,3),3,0)</f>
        <v>0</v>
      </c>
      <c r="BJ18" s="46">
        <f t="shared" ref="BJ18:BJ25" si="7">IF(BF18=LARGE($BF$18:$BF$27,4),4,0)</f>
        <v>0</v>
      </c>
      <c r="BK18" s="46">
        <f t="shared" ref="BK18:BK25" si="8">IF(BF18=LARGE($BF$18:$BF$27,5),5,0)</f>
        <v>0</v>
      </c>
      <c r="BL18" s="46">
        <f t="shared" ref="BL18:BL25" si="9">IF(BF18=LARGE($BF$18:$BF$27,6),6,0)</f>
        <v>0</v>
      </c>
      <c r="BM18" s="46">
        <f t="shared" ref="BM18:BM25" si="10">IF(BF18=LARGE($BF$18:$BF$27,7),7,0)</f>
        <v>0</v>
      </c>
      <c r="BN18" s="46">
        <f t="shared" ref="BN18:BN25" si="11">IF(BF18=LARGE($BF$18:$BF$27,8),8,0)</f>
        <v>0</v>
      </c>
      <c r="BO18" s="46">
        <f t="shared" ref="BO18:BO25" si="12">IF(BF18=LARGE($BF$18:$BF$27,9),9,0)</f>
        <v>9</v>
      </c>
    </row>
    <row r="19" spans="1:69" ht="44.1" customHeight="1" x14ac:dyDescent="0.25">
      <c r="A19" s="6"/>
      <c r="B19" s="64">
        <f t="shared" ref="B19:B26" si="13">AU19</f>
        <v>2</v>
      </c>
      <c r="C19" s="64"/>
      <c r="D19" s="64" t="str">
        <f>LOOKUP(B19,'1'!$B$70:$B$109,'1'!$C$70:$C$109)</f>
        <v>WP-8431-EN-G</v>
      </c>
      <c r="E19" s="64"/>
      <c r="F19" s="64"/>
      <c r="G19" s="64"/>
      <c r="H19" s="64"/>
      <c r="I19" s="64"/>
      <c r="J19" s="64"/>
      <c r="K19" s="64"/>
      <c r="L19" s="64"/>
      <c r="M19" s="64">
        <f>LOOKUP(B19,'1'!$B$70:$B$109,'1'!$D$70:$D$109)</f>
        <v>520</v>
      </c>
      <c r="N19" s="64"/>
      <c r="O19" s="64"/>
      <c r="P19" s="64"/>
      <c r="Q19" s="64"/>
      <c r="R19" s="64">
        <f>LOOKUP(B19,'1'!$B$70:$B$109,'1'!$E$70:$E$109)</f>
        <v>128</v>
      </c>
      <c r="S19" s="64"/>
      <c r="T19" s="64"/>
      <c r="U19" s="64"/>
      <c r="V19" s="64"/>
      <c r="W19" s="64">
        <f>LOOKUP(B19,'1'!$B$70:$B$109,'1'!$F$70:$F$109)</f>
        <v>128</v>
      </c>
      <c r="X19" s="64"/>
      <c r="Y19" s="64"/>
      <c r="Z19" s="64"/>
      <c r="AA19" s="64">
        <f>LOOKUP(B19,'1'!$B$70:$B$109,'1'!$G$70:$G$109)</f>
        <v>4</v>
      </c>
      <c r="AB19" s="64"/>
      <c r="AC19" s="64"/>
      <c r="AD19" s="64"/>
      <c r="AE19" s="64">
        <f>LOOKUP(B19,'1'!$B$70:$B$109,'1'!$H$70:$H$109)</f>
        <v>2</v>
      </c>
      <c r="AF19" s="64"/>
      <c r="AG19" s="64"/>
      <c r="AH19" s="64"/>
      <c r="AI19" s="64"/>
      <c r="AJ19" s="64">
        <f>LOOKUP(B19,'1'!$B$70:$B$109,'1'!$I$70:$I$109)</f>
        <v>2</v>
      </c>
      <c r="AK19" s="64"/>
      <c r="AL19" s="64"/>
      <c r="AM19" s="65">
        <f>LOOKUP(B19,'1'!$B$70:$B$109,'1'!$J$70:$J$109)</f>
        <v>49497</v>
      </c>
      <c r="AN19" s="65"/>
      <c r="AO19" s="65"/>
      <c r="AP19" s="65"/>
      <c r="AQ19" s="65"/>
      <c r="AU19" s="45">
        <f>LOOKUP($AT$27,'1'!$B$6:$B$65,'1'!F6:F65)</f>
        <v>2</v>
      </c>
      <c r="AV19" s="77" t="str">
        <f t="shared" ref="AV18:AV27" si="14">"B"&amp;AU19</f>
        <v>B2</v>
      </c>
      <c r="AW19" s="78">
        <f t="shared" ref="AW18:AW27" si="15">SUM(BG19:BO19)</f>
        <v>7</v>
      </c>
      <c r="AX19" s="32"/>
      <c r="AY19" s="5"/>
      <c r="AZ19" s="40">
        <f t="shared" si="1"/>
        <v>648</v>
      </c>
      <c r="BA19" s="40">
        <f t="shared" si="2"/>
        <v>776</v>
      </c>
      <c r="BB19" s="40">
        <f t="shared" si="3"/>
        <v>780</v>
      </c>
      <c r="BC19" s="40">
        <f t="shared" ref="BC19:BC27" si="16">SUM(M19:AI19)</f>
        <v>782</v>
      </c>
      <c r="BD19" s="40">
        <f t="shared" ref="BD19:BD27" si="17">SUM(M19+R19+W19+AA19+AE19+AJ19)</f>
        <v>784</v>
      </c>
      <c r="BE19" s="40">
        <f t="shared" ref="BE19:BE27" si="18">SUM(M19:AQ19)</f>
        <v>50281</v>
      </c>
      <c r="BF19" s="42">
        <f t="shared" ref="BF19:BF27" si="19">SUM(AZ19:BE19)/6</f>
        <v>9008.5</v>
      </c>
      <c r="BG19" s="46">
        <f t="shared" si="4"/>
        <v>0</v>
      </c>
      <c r="BH19" s="46">
        <f t="shared" si="5"/>
        <v>0</v>
      </c>
      <c r="BI19" s="46">
        <f t="shared" si="6"/>
        <v>0</v>
      </c>
      <c r="BJ19" s="46">
        <f t="shared" si="7"/>
        <v>0</v>
      </c>
      <c r="BK19" s="46">
        <f t="shared" si="8"/>
        <v>0</v>
      </c>
      <c r="BL19" s="46">
        <f t="shared" si="9"/>
        <v>0</v>
      </c>
      <c r="BM19" s="46">
        <f t="shared" si="10"/>
        <v>7</v>
      </c>
      <c r="BN19" s="46">
        <f t="shared" si="11"/>
        <v>0</v>
      </c>
      <c r="BO19" s="46">
        <f t="shared" si="12"/>
        <v>0</v>
      </c>
    </row>
    <row r="20" spans="1:69" ht="44.1" customHeight="1" x14ac:dyDescent="0.25">
      <c r="A20" s="6"/>
      <c r="B20" s="64">
        <f t="shared" si="13"/>
        <v>3</v>
      </c>
      <c r="C20" s="64"/>
      <c r="D20" s="64" t="str">
        <f>LOOKUP(B20,'1'!$B$70:$B$109,'1'!$C$70:$C$109)</f>
        <v>WP-8436-EN-1500</v>
      </c>
      <c r="E20" s="64"/>
      <c r="F20" s="64"/>
      <c r="G20" s="64"/>
      <c r="H20" s="64"/>
      <c r="I20" s="64"/>
      <c r="J20" s="64"/>
      <c r="K20" s="64"/>
      <c r="L20" s="64"/>
      <c r="M20" s="64">
        <f>LOOKUP(B20,'1'!$B$70:$B$109,'1'!$D$70:$D$109)</f>
        <v>520</v>
      </c>
      <c r="N20" s="64"/>
      <c r="O20" s="64"/>
      <c r="P20" s="64"/>
      <c r="Q20" s="64"/>
      <c r="R20" s="64">
        <f>LOOKUP(B20,'1'!$B$70:$B$109,'1'!$E$70:$E$109)</f>
        <v>128</v>
      </c>
      <c r="S20" s="64"/>
      <c r="T20" s="64"/>
      <c r="U20" s="64"/>
      <c r="V20" s="64"/>
      <c r="W20" s="64">
        <f>LOOKUP(B20,'1'!$B$70:$B$109,'1'!$F$70:$F$109)</f>
        <v>128</v>
      </c>
      <c r="X20" s="64"/>
      <c r="Y20" s="64"/>
      <c r="Z20" s="64"/>
      <c r="AA20" s="64">
        <f>LOOKUP(B20,'1'!$B$70:$B$109,'1'!$G$70:$G$109)</f>
        <v>4</v>
      </c>
      <c r="AB20" s="64"/>
      <c r="AC20" s="64"/>
      <c r="AD20" s="64"/>
      <c r="AE20" s="64">
        <f>LOOKUP(B20,'1'!$B$70:$B$109,'1'!$H$70:$H$109)</f>
        <v>2</v>
      </c>
      <c r="AF20" s="64"/>
      <c r="AG20" s="64"/>
      <c r="AH20" s="64"/>
      <c r="AI20" s="64"/>
      <c r="AJ20" s="64">
        <f>LOOKUP(B20,'1'!$B$70:$B$109,'1'!$I$70:$I$109)</f>
        <v>2</v>
      </c>
      <c r="AK20" s="64"/>
      <c r="AL20" s="64"/>
      <c r="AM20" s="65">
        <f>LOOKUP(B20,'1'!$B$70:$B$109,'1'!$J$70:$J$109)</f>
        <v>85495</v>
      </c>
      <c r="AN20" s="65"/>
      <c r="AO20" s="65"/>
      <c r="AP20" s="65"/>
      <c r="AQ20" s="65"/>
      <c r="AU20" s="45">
        <f>LOOKUP($AT$27,'1'!$B$6:$B$65,'1'!G6:G65)</f>
        <v>3</v>
      </c>
      <c r="AV20" s="77" t="str">
        <f t="shared" si="14"/>
        <v>B3</v>
      </c>
      <c r="AW20" s="78">
        <f t="shared" si="15"/>
        <v>5</v>
      </c>
      <c r="AX20" s="32"/>
      <c r="AY20" s="5"/>
      <c r="AZ20" s="40">
        <f t="shared" si="1"/>
        <v>648</v>
      </c>
      <c r="BA20" s="40">
        <f t="shared" si="2"/>
        <v>776</v>
      </c>
      <c r="BB20" s="40">
        <f t="shared" si="3"/>
        <v>780</v>
      </c>
      <c r="BC20" s="40">
        <f t="shared" si="16"/>
        <v>782</v>
      </c>
      <c r="BD20" s="40">
        <f t="shared" si="17"/>
        <v>784</v>
      </c>
      <c r="BE20" s="40">
        <f t="shared" si="18"/>
        <v>86279</v>
      </c>
      <c r="BF20" s="42">
        <f t="shared" si="19"/>
        <v>15008.166666666666</v>
      </c>
      <c r="BG20" s="46">
        <f t="shared" si="4"/>
        <v>0</v>
      </c>
      <c r="BH20" s="46">
        <f t="shared" si="5"/>
        <v>0</v>
      </c>
      <c r="BI20" s="46">
        <f t="shared" si="6"/>
        <v>0</v>
      </c>
      <c r="BJ20" s="46">
        <f t="shared" si="7"/>
        <v>0</v>
      </c>
      <c r="BK20" s="46">
        <f t="shared" si="8"/>
        <v>5</v>
      </c>
      <c r="BL20" s="46">
        <f t="shared" si="9"/>
        <v>0</v>
      </c>
      <c r="BM20" s="46">
        <f t="shared" si="10"/>
        <v>0</v>
      </c>
      <c r="BN20" s="46">
        <f t="shared" si="11"/>
        <v>0</v>
      </c>
      <c r="BO20" s="46">
        <f t="shared" si="12"/>
        <v>0</v>
      </c>
    </row>
    <row r="21" spans="1:69" ht="44.1" customHeight="1" x14ac:dyDescent="0.25">
      <c r="A21" s="6"/>
      <c r="B21" s="64">
        <f t="shared" si="13"/>
        <v>4</v>
      </c>
      <c r="C21" s="64"/>
      <c r="D21" s="64" t="str">
        <f>LOOKUP(B21,'1'!$B$70:$B$109,'1'!$C$70:$C$109)</f>
        <v>LP-8141-EN-G</v>
      </c>
      <c r="E21" s="64"/>
      <c r="F21" s="64"/>
      <c r="G21" s="64"/>
      <c r="H21" s="64"/>
      <c r="I21" s="64"/>
      <c r="J21" s="64"/>
      <c r="K21" s="64"/>
      <c r="L21" s="64"/>
      <c r="M21" s="64">
        <f>LOOKUP(B21,'1'!$B$70:$B$109,'1'!$D$70:$D$109)</f>
        <v>520</v>
      </c>
      <c r="N21" s="64"/>
      <c r="O21" s="64"/>
      <c r="P21" s="64"/>
      <c r="Q21" s="64"/>
      <c r="R21" s="64">
        <f>LOOKUP(B21,'1'!$B$70:$B$109,'1'!$E$70:$E$109)</f>
        <v>128</v>
      </c>
      <c r="S21" s="64"/>
      <c r="T21" s="64"/>
      <c r="U21" s="64"/>
      <c r="V21" s="64"/>
      <c r="W21" s="64">
        <f>LOOKUP(B21,'1'!$B$70:$B$109,'1'!$F$70:$F$109)</f>
        <v>48</v>
      </c>
      <c r="X21" s="64"/>
      <c r="Y21" s="64"/>
      <c r="Z21" s="64"/>
      <c r="AA21" s="64">
        <f>LOOKUP(B21,'1'!$B$70:$B$109,'1'!$G$70:$G$109)</f>
        <v>1</v>
      </c>
      <c r="AB21" s="64"/>
      <c r="AC21" s="64"/>
      <c r="AD21" s="64"/>
      <c r="AE21" s="64">
        <f>LOOKUP(B21,'1'!$B$70:$B$109,'1'!$H$70:$H$109)</f>
        <v>2</v>
      </c>
      <c r="AF21" s="64"/>
      <c r="AG21" s="64"/>
      <c r="AH21" s="64"/>
      <c r="AI21" s="64"/>
      <c r="AJ21" s="64">
        <f>LOOKUP(B21,'1'!$B$70:$B$109,'1'!$I$70:$I$109)</f>
        <v>1</v>
      </c>
      <c r="AK21" s="64"/>
      <c r="AL21" s="64"/>
      <c r="AM21" s="65">
        <f>LOOKUP(B21,'1'!$B$70:$B$109,'1'!$J$70:$J$109)</f>
        <v>41293</v>
      </c>
      <c r="AN21" s="65"/>
      <c r="AO21" s="65"/>
      <c r="AP21" s="65"/>
      <c r="AQ21" s="65"/>
      <c r="AT21" s="5" t="s">
        <v>40</v>
      </c>
      <c r="AU21" s="45">
        <f>LOOKUP($AT$27,'1'!$B$6:$B$65,'1'!H6:H65)</f>
        <v>4</v>
      </c>
      <c r="AV21" s="77" t="str">
        <f t="shared" si="14"/>
        <v>B4</v>
      </c>
      <c r="AW21" s="78">
        <f t="shared" si="15"/>
        <v>8</v>
      </c>
      <c r="AX21" s="32"/>
      <c r="AY21" s="5"/>
      <c r="AZ21" s="40">
        <f t="shared" si="1"/>
        <v>648</v>
      </c>
      <c r="BA21" s="40">
        <f t="shared" si="2"/>
        <v>696</v>
      </c>
      <c r="BB21" s="40">
        <f t="shared" si="3"/>
        <v>697</v>
      </c>
      <c r="BC21" s="40">
        <f t="shared" si="16"/>
        <v>699</v>
      </c>
      <c r="BD21" s="40">
        <f t="shared" si="17"/>
        <v>700</v>
      </c>
      <c r="BE21" s="40">
        <f t="shared" si="18"/>
        <v>41993</v>
      </c>
      <c r="BF21" s="42">
        <f t="shared" si="19"/>
        <v>7572.166666666667</v>
      </c>
      <c r="BG21" s="46">
        <f t="shared" si="4"/>
        <v>0</v>
      </c>
      <c r="BH21" s="46">
        <f t="shared" si="5"/>
        <v>0</v>
      </c>
      <c r="BI21" s="46">
        <f t="shared" si="6"/>
        <v>0</v>
      </c>
      <c r="BJ21" s="46">
        <f t="shared" si="7"/>
        <v>0</v>
      </c>
      <c r="BK21" s="46">
        <f t="shared" si="8"/>
        <v>0</v>
      </c>
      <c r="BL21" s="46">
        <f t="shared" si="9"/>
        <v>0</v>
      </c>
      <c r="BM21" s="46">
        <f t="shared" si="10"/>
        <v>0</v>
      </c>
      <c r="BN21" s="46">
        <f t="shared" si="11"/>
        <v>8</v>
      </c>
      <c r="BO21" s="46">
        <f t="shared" si="12"/>
        <v>0</v>
      </c>
    </row>
    <row r="22" spans="1:69" ht="44.1" customHeight="1" x14ac:dyDescent="0.25">
      <c r="B22" s="64">
        <f t="shared" si="13"/>
        <v>11</v>
      </c>
      <c r="C22" s="64"/>
      <c r="D22" s="64" t="str">
        <f>LOOKUP(B22,'1'!$B$70:$B$109,'1'!$C$70:$C$109)</f>
        <v>XP-8341</v>
      </c>
      <c r="E22" s="64"/>
      <c r="F22" s="64"/>
      <c r="G22" s="64"/>
      <c r="H22" s="64"/>
      <c r="I22" s="64"/>
      <c r="J22" s="64"/>
      <c r="K22" s="64"/>
      <c r="L22" s="64"/>
      <c r="M22" s="64">
        <f>LOOKUP(B22,'1'!$B$70:$B$109,'1'!$D$70:$D$109)</f>
        <v>500</v>
      </c>
      <c r="N22" s="64"/>
      <c r="O22" s="64"/>
      <c r="P22" s="64"/>
      <c r="Q22" s="64"/>
      <c r="R22" s="64">
        <f>LOOKUP(B22,'1'!$B$70:$B$109,'1'!$E$70:$E$109)</f>
        <v>1024</v>
      </c>
      <c r="S22" s="64"/>
      <c r="T22" s="64"/>
      <c r="U22" s="64"/>
      <c r="V22" s="64"/>
      <c r="W22" s="64">
        <f>LOOKUP(B22,'1'!$B$70:$B$109,'1'!$F$70:$F$109)</f>
        <v>4096</v>
      </c>
      <c r="X22" s="64"/>
      <c r="Y22" s="64"/>
      <c r="Z22" s="64"/>
      <c r="AA22" s="64">
        <f>LOOKUP(B22,'1'!$B$70:$B$109,'1'!$G$70:$G$109)</f>
        <v>3</v>
      </c>
      <c r="AB22" s="64"/>
      <c r="AC22" s="64"/>
      <c r="AD22" s="64"/>
      <c r="AE22" s="64">
        <f>LOOKUP(B22,'1'!$B$70:$B$109,'1'!$H$70:$H$109)</f>
        <v>3</v>
      </c>
      <c r="AF22" s="64"/>
      <c r="AG22" s="64"/>
      <c r="AH22" s="64"/>
      <c r="AI22" s="64"/>
      <c r="AJ22" s="64">
        <f>LOOKUP(B22,'1'!$B$70:$B$109,'1'!$I$70:$I$109)</f>
        <v>2</v>
      </c>
      <c r="AK22" s="64"/>
      <c r="AL22" s="64"/>
      <c r="AM22" s="65">
        <f>LOOKUP(B22,'1'!$B$70:$B$109,'1'!$J$70:$J$109)</f>
        <v>63496</v>
      </c>
      <c r="AN22" s="65"/>
      <c r="AO22" s="65"/>
      <c r="AP22" s="65"/>
      <c r="AQ22" s="65"/>
      <c r="AU22" s="45">
        <f>LOOKUP($AT$27,'1'!$B$6:$B$65,'1'!I6:I65)</f>
        <v>11</v>
      </c>
      <c r="AV22" s="77" t="str">
        <f t="shared" si="14"/>
        <v>B11</v>
      </c>
      <c r="AW22" s="78">
        <f t="shared" si="15"/>
        <v>4</v>
      </c>
      <c r="AX22" s="32"/>
      <c r="AY22" s="5"/>
      <c r="AZ22" s="40">
        <f t="shared" si="1"/>
        <v>1524</v>
      </c>
      <c r="BA22" s="40">
        <f t="shared" si="2"/>
        <v>5620</v>
      </c>
      <c r="BB22" s="40">
        <f t="shared" si="3"/>
        <v>5623</v>
      </c>
      <c r="BC22" s="40">
        <f t="shared" si="16"/>
        <v>5626</v>
      </c>
      <c r="BD22" s="40">
        <f t="shared" si="17"/>
        <v>5628</v>
      </c>
      <c r="BE22" s="40">
        <f t="shared" si="18"/>
        <v>69124</v>
      </c>
      <c r="BF22" s="42">
        <f t="shared" si="19"/>
        <v>15524.166666666666</v>
      </c>
      <c r="BG22" s="46">
        <f t="shared" si="4"/>
        <v>0</v>
      </c>
      <c r="BH22" s="46">
        <f t="shared" si="5"/>
        <v>0</v>
      </c>
      <c r="BI22" s="46">
        <f t="shared" si="6"/>
        <v>0</v>
      </c>
      <c r="BJ22" s="46">
        <f t="shared" si="7"/>
        <v>4</v>
      </c>
      <c r="BK22" s="46">
        <f t="shared" si="8"/>
        <v>0</v>
      </c>
      <c r="BL22" s="46">
        <f t="shared" si="9"/>
        <v>0</v>
      </c>
      <c r="BM22" s="46">
        <f t="shared" si="10"/>
        <v>0</v>
      </c>
      <c r="BN22" s="46">
        <f t="shared" si="11"/>
        <v>0</v>
      </c>
      <c r="BO22" s="46">
        <f t="shared" si="12"/>
        <v>0</v>
      </c>
    </row>
    <row r="23" spans="1:69" ht="44.1" customHeight="1" x14ac:dyDescent="0.25">
      <c r="A23" s="6"/>
      <c r="B23" s="64">
        <f t="shared" si="13"/>
        <v>12</v>
      </c>
      <c r="C23" s="64"/>
      <c r="D23" s="64" t="str">
        <f>LOOKUP(B23,'1'!$B$70:$B$109,'1'!$C$70:$C$109)</f>
        <v>XP-8741-ATOM-CE6</v>
      </c>
      <c r="E23" s="64"/>
      <c r="F23" s="64"/>
      <c r="G23" s="64"/>
      <c r="H23" s="64"/>
      <c r="I23" s="64"/>
      <c r="J23" s="64"/>
      <c r="K23" s="64"/>
      <c r="L23" s="64"/>
      <c r="M23" s="64">
        <f>LOOKUP(B23,'1'!$B$70:$B$109,'1'!$D$70:$D$109)</f>
        <v>1100</v>
      </c>
      <c r="N23" s="64"/>
      <c r="O23" s="64"/>
      <c r="P23" s="64"/>
      <c r="Q23" s="64"/>
      <c r="R23" s="64">
        <f>LOOKUP(B23,'1'!$B$70:$B$109,'1'!$E$70:$E$109)</f>
        <v>512</v>
      </c>
      <c r="S23" s="64"/>
      <c r="T23" s="64"/>
      <c r="U23" s="64"/>
      <c r="V23" s="64"/>
      <c r="W23" s="64">
        <f>LOOKUP(B23,'1'!$B$70:$B$109,'1'!$F$70:$F$109)</f>
        <v>4096</v>
      </c>
      <c r="X23" s="64"/>
      <c r="Y23" s="64"/>
      <c r="Z23" s="64"/>
      <c r="AA23" s="64">
        <f>LOOKUP(B23,'1'!$B$70:$B$109,'1'!$G$70:$G$109)</f>
        <v>4</v>
      </c>
      <c r="AB23" s="64"/>
      <c r="AC23" s="64"/>
      <c r="AD23" s="64"/>
      <c r="AE23" s="64">
        <f>LOOKUP(B23,'1'!$B$70:$B$109,'1'!$H$70:$H$109)</f>
        <v>3</v>
      </c>
      <c r="AF23" s="64"/>
      <c r="AG23" s="64"/>
      <c r="AH23" s="64"/>
      <c r="AI23" s="64"/>
      <c r="AJ23" s="64">
        <f>LOOKUP(B23,'1'!$B$70:$B$109,'1'!$I$70:$I$109)</f>
        <v>3</v>
      </c>
      <c r="AK23" s="64"/>
      <c r="AL23" s="64"/>
      <c r="AM23" s="65">
        <f>LOOKUP(B23,'1'!$B$70:$B$109,'1'!$J$70:$J$109)</f>
        <v>69102</v>
      </c>
      <c r="AN23" s="65"/>
      <c r="AO23" s="65"/>
      <c r="AP23" s="65"/>
      <c r="AQ23" s="65"/>
      <c r="AU23" s="45">
        <f>LOOKUP($AT$27,'1'!$B$6:$B$65,'1'!J6:J65)</f>
        <v>12</v>
      </c>
      <c r="AV23" s="77" t="str">
        <f t="shared" si="14"/>
        <v>B12</v>
      </c>
      <c r="AW23" s="78">
        <f t="shared" si="15"/>
        <v>2</v>
      </c>
      <c r="AX23" s="32"/>
      <c r="AY23" s="5"/>
      <c r="AZ23" s="40">
        <f t="shared" si="1"/>
        <v>1612</v>
      </c>
      <c r="BA23" s="40">
        <f t="shared" si="2"/>
        <v>5708</v>
      </c>
      <c r="BB23" s="40">
        <f t="shared" si="3"/>
        <v>5712</v>
      </c>
      <c r="BC23" s="40">
        <f t="shared" si="16"/>
        <v>5715</v>
      </c>
      <c r="BD23" s="40">
        <f t="shared" si="17"/>
        <v>5718</v>
      </c>
      <c r="BE23" s="40">
        <f t="shared" si="18"/>
        <v>74820</v>
      </c>
      <c r="BF23" s="42">
        <f t="shared" si="19"/>
        <v>16547.5</v>
      </c>
      <c r="BG23" s="46">
        <f t="shared" si="4"/>
        <v>0</v>
      </c>
      <c r="BH23" s="46">
        <f t="shared" si="5"/>
        <v>2</v>
      </c>
      <c r="BI23" s="46">
        <f t="shared" si="6"/>
        <v>0</v>
      </c>
      <c r="BJ23" s="46">
        <f t="shared" si="7"/>
        <v>0</v>
      </c>
      <c r="BK23" s="46">
        <f t="shared" si="8"/>
        <v>0</v>
      </c>
      <c r="BL23" s="46">
        <f t="shared" si="9"/>
        <v>0</v>
      </c>
      <c r="BM23" s="46">
        <f t="shared" si="10"/>
        <v>0</v>
      </c>
      <c r="BN23" s="46">
        <f t="shared" si="11"/>
        <v>0</v>
      </c>
      <c r="BO23" s="46">
        <f t="shared" si="12"/>
        <v>0</v>
      </c>
    </row>
    <row r="24" spans="1:69" ht="44.1" customHeight="1" x14ac:dyDescent="0.25">
      <c r="B24" s="64">
        <f t="shared" si="13"/>
        <v>13</v>
      </c>
      <c r="C24" s="64"/>
      <c r="D24" s="64" t="str">
        <f>LOOKUP(B24,'1'!$B$70:$B$109,'1'!$C$70:$C$109)</f>
        <v>XP-8347-CE6</v>
      </c>
      <c r="E24" s="64"/>
      <c r="F24" s="64"/>
      <c r="G24" s="64"/>
      <c r="H24" s="64"/>
      <c r="I24" s="64"/>
      <c r="J24" s="64"/>
      <c r="K24" s="64"/>
      <c r="L24" s="64"/>
      <c r="M24" s="64">
        <f>LOOKUP(B24,'1'!$B$70:$B$109,'1'!$D$70:$D$109)</f>
        <v>500</v>
      </c>
      <c r="N24" s="64"/>
      <c r="O24" s="64"/>
      <c r="P24" s="64"/>
      <c r="Q24" s="64"/>
      <c r="R24" s="64">
        <f>LOOKUP(B24,'1'!$B$70:$B$109,'1'!$E$70:$E$109)</f>
        <v>1024</v>
      </c>
      <c r="S24" s="64"/>
      <c r="T24" s="64"/>
      <c r="U24" s="64"/>
      <c r="V24" s="64"/>
      <c r="W24" s="64">
        <f>LOOKUP(B24,'1'!$B$70:$B$109,'1'!$F$70:$F$109)</f>
        <v>4096</v>
      </c>
      <c r="X24" s="64"/>
      <c r="Y24" s="64"/>
      <c r="Z24" s="64"/>
      <c r="AA24" s="64">
        <f>LOOKUP(B24,'1'!$B$70:$B$109,'1'!$G$70:$G$109)</f>
        <v>3</v>
      </c>
      <c r="AB24" s="64"/>
      <c r="AC24" s="64"/>
      <c r="AD24" s="64"/>
      <c r="AE24" s="64">
        <f>LOOKUP(B24,'1'!$B$70:$B$109,'1'!$H$70:$H$109)</f>
        <v>3</v>
      </c>
      <c r="AF24" s="64"/>
      <c r="AG24" s="64"/>
      <c r="AH24" s="64"/>
      <c r="AI24" s="64"/>
      <c r="AJ24" s="64">
        <f>LOOKUP(B24,'1'!$B$70:$B$109,'1'!$I$70:$I$109)</f>
        <v>2</v>
      </c>
      <c r="AK24" s="64"/>
      <c r="AL24" s="64"/>
      <c r="AM24" s="65">
        <f>LOOKUP(B24,'1'!$B$70:$B$109,'1'!$J$70:$J$109)</f>
        <v>65397</v>
      </c>
      <c r="AN24" s="65"/>
      <c r="AO24" s="65"/>
      <c r="AP24" s="65"/>
      <c r="AQ24" s="65"/>
      <c r="AU24" s="45">
        <f>LOOKUP($AT$27,'1'!$B$6:$B$65,'1'!K6:K65)</f>
        <v>13</v>
      </c>
      <c r="AV24" s="77" t="str">
        <f t="shared" si="14"/>
        <v>B13</v>
      </c>
      <c r="AW24" s="78">
        <f t="shared" si="15"/>
        <v>3</v>
      </c>
      <c r="AX24" s="32"/>
      <c r="AY24" s="5"/>
      <c r="AZ24" s="40">
        <f t="shared" si="1"/>
        <v>1524</v>
      </c>
      <c r="BA24" s="40">
        <f t="shared" si="2"/>
        <v>5620</v>
      </c>
      <c r="BB24" s="40">
        <f t="shared" si="3"/>
        <v>5623</v>
      </c>
      <c r="BC24" s="40">
        <f t="shared" si="16"/>
        <v>5626</v>
      </c>
      <c r="BD24" s="40">
        <f t="shared" si="17"/>
        <v>5628</v>
      </c>
      <c r="BE24" s="40">
        <f t="shared" si="18"/>
        <v>71025</v>
      </c>
      <c r="BF24" s="42">
        <f t="shared" si="19"/>
        <v>15841</v>
      </c>
      <c r="BG24" s="46">
        <f t="shared" si="4"/>
        <v>0</v>
      </c>
      <c r="BH24" s="46">
        <f t="shared" si="5"/>
        <v>0</v>
      </c>
      <c r="BI24" s="46">
        <f t="shared" si="6"/>
        <v>3</v>
      </c>
      <c r="BJ24" s="46">
        <f t="shared" si="7"/>
        <v>0</v>
      </c>
      <c r="BK24" s="46">
        <f t="shared" si="8"/>
        <v>0</v>
      </c>
      <c r="BL24" s="46">
        <f t="shared" si="9"/>
        <v>0</v>
      </c>
      <c r="BM24" s="46">
        <f t="shared" si="10"/>
        <v>0</v>
      </c>
      <c r="BN24" s="46">
        <f t="shared" si="11"/>
        <v>0</v>
      </c>
      <c r="BO24" s="46">
        <f t="shared" si="12"/>
        <v>0</v>
      </c>
    </row>
    <row r="25" spans="1:69" ht="44.1" customHeight="1" x14ac:dyDescent="0.25">
      <c r="B25" s="64">
        <f t="shared" si="13"/>
        <v>16</v>
      </c>
      <c r="C25" s="64"/>
      <c r="D25" s="64" t="str">
        <f>LOOKUP(B25,'1'!$B$70:$B$109,'1'!$C$70:$C$109)</f>
        <v>XP-8341-ATOM</v>
      </c>
      <c r="E25" s="64"/>
      <c r="F25" s="64"/>
      <c r="G25" s="64"/>
      <c r="H25" s="64"/>
      <c r="I25" s="64"/>
      <c r="J25" s="64"/>
      <c r="K25" s="64"/>
      <c r="L25" s="64"/>
      <c r="M25" s="64">
        <f>LOOKUP(B25,'1'!$B$70:$B$109,'1'!$D$70:$D$109)</f>
        <v>1100</v>
      </c>
      <c r="N25" s="64"/>
      <c r="O25" s="64"/>
      <c r="P25" s="64"/>
      <c r="Q25" s="64"/>
      <c r="R25" s="64">
        <f>LOOKUP(B25,'1'!$B$70:$B$109,'1'!$E$70:$E$109)</f>
        <v>512</v>
      </c>
      <c r="S25" s="64"/>
      <c r="T25" s="64"/>
      <c r="U25" s="64"/>
      <c r="V25" s="64"/>
      <c r="W25" s="64">
        <f>LOOKUP(B25,'1'!$B$70:$B$109,'1'!$F$70:$F$109)</f>
        <v>4096</v>
      </c>
      <c r="X25" s="64"/>
      <c r="Y25" s="64"/>
      <c r="Z25" s="64"/>
      <c r="AA25" s="64">
        <f>LOOKUP(B25,'1'!$B$70:$B$109,'1'!$G$70:$G$109)</f>
        <v>3</v>
      </c>
      <c r="AB25" s="64"/>
      <c r="AC25" s="64"/>
      <c r="AD25" s="64"/>
      <c r="AE25" s="64">
        <f>LOOKUP(B25,'1'!$B$70:$B$109,'1'!$H$70:$H$109)</f>
        <v>3</v>
      </c>
      <c r="AF25" s="64"/>
      <c r="AG25" s="64"/>
      <c r="AH25" s="64"/>
      <c r="AI25" s="64"/>
      <c r="AJ25" s="64">
        <f>LOOKUP(B25,'1'!$B$70:$B$109,'1'!$I$70:$I$109)</f>
        <v>2</v>
      </c>
      <c r="AK25" s="64"/>
      <c r="AL25" s="64"/>
      <c r="AM25" s="65">
        <f>LOOKUP(B25,'1'!$B$70:$B$109,'1'!$J$70:$J$109)</f>
        <v>57496</v>
      </c>
      <c r="AN25" s="65"/>
      <c r="AO25" s="65"/>
      <c r="AP25" s="65"/>
      <c r="AQ25" s="65"/>
      <c r="AS25" s="73"/>
      <c r="AT25" s="73"/>
      <c r="AU25" s="45">
        <f>LOOKUP($AT$27,'1'!$B$6:$B$65,'1'!L6:L65)</f>
        <v>16</v>
      </c>
      <c r="AV25" s="77" t="str">
        <f t="shared" si="14"/>
        <v>B16</v>
      </c>
      <c r="AW25" s="78">
        <f t="shared" si="15"/>
        <v>6</v>
      </c>
      <c r="AX25" s="32"/>
      <c r="AY25" s="5"/>
      <c r="AZ25" s="40">
        <f t="shared" si="1"/>
        <v>1612</v>
      </c>
      <c r="BA25" s="40">
        <f t="shared" si="2"/>
        <v>5708</v>
      </c>
      <c r="BB25" s="40">
        <f t="shared" si="3"/>
        <v>5711</v>
      </c>
      <c r="BC25" s="40">
        <f t="shared" si="16"/>
        <v>5714</v>
      </c>
      <c r="BD25" s="40">
        <f t="shared" si="17"/>
        <v>5716</v>
      </c>
      <c r="BE25" s="40">
        <f t="shared" si="18"/>
        <v>63212</v>
      </c>
      <c r="BF25" s="42">
        <f t="shared" si="19"/>
        <v>14612.166666666666</v>
      </c>
      <c r="BG25" s="46">
        <f t="shared" si="4"/>
        <v>0</v>
      </c>
      <c r="BH25" s="46">
        <f t="shared" si="5"/>
        <v>0</v>
      </c>
      <c r="BI25" s="46">
        <f t="shared" si="6"/>
        <v>0</v>
      </c>
      <c r="BJ25" s="46">
        <f t="shared" si="7"/>
        <v>0</v>
      </c>
      <c r="BK25" s="46">
        <f t="shared" si="8"/>
        <v>0</v>
      </c>
      <c r="BL25" s="46">
        <f t="shared" si="9"/>
        <v>6</v>
      </c>
      <c r="BM25" s="46">
        <f t="shared" si="10"/>
        <v>0</v>
      </c>
      <c r="BN25" s="46">
        <f t="shared" si="11"/>
        <v>0</v>
      </c>
      <c r="BO25" s="46">
        <f t="shared" si="12"/>
        <v>0</v>
      </c>
    </row>
    <row r="26" spans="1:69" ht="44.1" customHeight="1" x14ac:dyDescent="0.25">
      <c r="B26" s="64">
        <f t="shared" si="13"/>
        <v>17</v>
      </c>
      <c r="C26" s="64"/>
      <c r="D26" s="64" t="str">
        <f>LOOKUP(B26,'1'!$B$70:$B$109,'1'!$C$70:$C$109)</f>
        <v>W-8741-G</v>
      </c>
      <c r="E26" s="64"/>
      <c r="F26" s="64"/>
      <c r="G26" s="64"/>
      <c r="H26" s="64"/>
      <c r="I26" s="64"/>
      <c r="J26" s="64"/>
      <c r="K26" s="64"/>
      <c r="L26" s="64"/>
      <c r="M26" s="64">
        <f>LOOKUP(B26,'1'!$B$70:$B$109,'1'!$D$70:$D$109)</f>
        <v>206</v>
      </c>
      <c r="N26" s="64"/>
      <c r="O26" s="64"/>
      <c r="P26" s="64"/>
      <c r="Q26" s="64"/>
      <c r="R26" s="64">
        <f>LOOKUP(B26,'1'!$B$70:$B$109,'1'!$E$70:$E$109)</f>
        <v>64</v>
      </c>
      <c r="S26" s="64"/>
      <c r="T26" s="64"/>
      <c r="U26" s="64"/>
      <c r="V26" s="64"/>
      <c r="W26" s="64">
        <f>LOOKUP(B26,'1'!$B$70:$B$109,'1'!$F$70:$F$109)</f>
        <v>32</v>
      </c>
      <c r="X26" s="64"/>
      <c r="Y26" s="64"/>
      <c r="Z26" s="64"/>
      <c r="AA26" s="64">
        <f>LOOKUP(B26,'1'!$B$70:$B$109,'1'!$G$70:$G$109)</f>
        <v>7</v>
      </c>
      <c r="AB26" s="64"/>
      <c r="AC26" s="64"/>
      <c r="AD26" s="64"/>
      <c r="AE26" s="64">
        <f>LOOKUP(B26,'1'!$B$70:$B$109,'1'!$H$70:$H$109)</f>
        <v>1</v>
      </c>
      <c r="AF26" s="64"/>
      <c r="AG26" s="64"/>
      <c r="AH26" s="64"/>
      <c r="AI26" s="64"/>
      <c r="AJ26" s="64">
        <f>LOOKUP(B26,'1'!$B$70:$B$109,'1'!$I$70:$I$109)</f>
        <v>2</v>
      </c>
      <c r="AK26" s="64"/>
      <c r="AL26" s="64"/>
      <c r="AM26" s="65">
        <f>LOOKUP(B26,'1'!$B$70:$B$109,'1'!$J$70:$J$109)</f>
        <v>35842</v>
      </c>
      <c r="AN26" s="65"/>
      <c r="AO26" s="65"/>
      <c r="AP26" s="65"/>
      <c r="AQ26" s="65"/>
      <c r="AS26" s="73"/>
      <c r="AT26" s="73"/>
      <c r="AU26" s="45">
        <f>LOOKUP($AT$27,'1'!$B$6:$B$65,'1'!M6:M65)</f>
        <v>17</v>
      </c>
      <c r="AV26" s="77" t="str">
        <f t="shared" si="14"/>
        <v>B17</v>
      </c>
      <c r="AW26" s="78">
        <f t="shared" si="15"/>
        <v>0</v>
      </c>
      <c r="AX26" s="32"/>
      <c r="AY26" s="5" t="s">
        <v>40</v>
      </c>
      <c r="AZ26" s="40">
        <f t="shared" si="1"/>
        <v>270</v>
      </c>
      <c r="BA26" s="40">
        <f t="shared" si="2"/>
        <v>302</v>
      </c>
      <c r="BB26" s="40">
        <f t="shared" si="3"/>
        <v>309</v>
      </c>
      <c r="BC26" s="40">
        <f t="shared" si="16"/>
        <v>310</v>
      </c>
      <c r="BD26" s="40">
        <f t="shared" si="17"/>
        <v>312</v>
      </c>
      <c r="BE26" s="40">
        <f t="shared" si="18"/>
        <v>36154</v>
      </c>
      <c r="BF26" s="42">
        <f t="shared" si="19"/>
        <v>6276.166666666667</v>
      </c>
      <c r="BG26" s="46">
        <f>IF(BF26=LARGE($BF$18:$BF$27,1),1,0)</f>
        <v>0</v>
      </c>
      <c r="BH26" s="46">
        <f>IF(BF26=LARGE($BF$18:$BF$27,2),2,0)</f>
        <v>0</v>
      </c>
      <c r="BI26" s="46">
        <f>IF(BF26=LARGE($BF$18:$BF$27,3),3,0)</f>
        <v>0</v>
      </c>
      <c r="BJ26" s="46">
        <f>IF(BF26=LARGE($BF$18:$BF$27,4),4,0)</f>
        <v>0</v>
      </c>
      <c r="BK26" s="46">
        <f>IF(BF26=LARGE($BF$18:$BF$27,5),5,0)</f>
        <v>0</v>
      </c>
      <c r="BL26" s="46">
        <f>IF(BF26=LARGE($BF$18:$BF$27,6),6,0)</f>
        <v>0</v>
      </c>
      <c r="BM26" s="46">
        <f>IF(BF26=LARGE($BF$18:$BF$27,7),7,0)</f>
        <v>0</v>
      </c>
      <c r="BN26" s="46">
        <f>IF(BF26=LARGE($BF$18:$BF$27,8),8,0)</f>
        <v>0</v>
      </c>
      <c r="BO26" s="46">
        <f>IF(BF26=LARGE($BF$18:$BF$27,9),9,0)</f>
        <v>0</v>
      </c>
      <c r="BQ26" s="5"/>
    </row>
    <row r="27" spans="1:69" ht="44.1" customHeight="1" x14ac:dyDescent="0.25">
      <c r="B27" s="64">
        <f>AU27</f>
        <v>20</v>
      </c>
      <c r="C27" s="64"/>
      <c r="D27" s="64" t="str">
        <f>LOOKUP(B27,'1'!$B$70:$B$109,'1'!$C$70:$C$109)</f>
        <v>XP-8749-Atom-CE6</v>
      </c>
      <c r="E27" s="64"/>
      <c r="F27" s="64"/>
      <c r="G27" s="64"/>
      <c r="H27" s="64"/>
      <c r="I27" s="64"/>
      <c r="J27" s="64"/>
      <c r="K27" s="64"/>
      <c r="L27" s="64"/>
      <c r="M27" s="64">
        <f>LOOKUP(B27,'1'!$B$70:$B$109,'1'!$D$70:$D$109)</f>
        <v>1100</v>
      </c>
      <c r="N27" s="64"/>
      <c r="O27" s="64"/>
      <c r="P27" s="64"/>
      <c r="Q27" s="64"/>
      <c r="R27" s="64">
        <f>LOOKUP(B27,'1'!$B$70:$B$109,'1'!$E$70:$E$109)</f>
        <v>512</v>
      </c>
      <c r="S27" s="64"/>
      <c r="T27" s="64"/>
      <c r="U27" s="64"/>
      <c r="V27" s="64"/>
      <c r="W27" s="64">
        <f>LOOKUP(B27,'1'!$B$70:$B$109,'1'!$F$70:$F$109)</f>
        <v>4096</v>
      </c>
      <c r="X27" s="64"/>
      <c r="Y27" s="64"/>
      <c r="Z27" s="64"/>
      <c r="AA27" s="64">
        <f>LOOKUP(B27,'1'!$B$70:$B$109,'1'!$G$70:$G$109)</f>
        <v>7</v>
      </c>
      <c r="AB27" s="64"/>
      <c r="AC27" s="64"/>
      <c r="AD27" s="64"/>
      <c r="AE27" s="64">
        <f>LOOKUP(B27,'1'!$B$70:$B$109,'1'!$H$70:$H$109)</f>
        <v>3</v>
      </c>
      <c r="AF27" s="64"/>
      <c r="AG27" s="64"/>
      <c r="AH27" s="64"/>
      <c r="AI27" s="64"/>
      <c r="AJ27" s="64">
        <f>LOOKUP(B27,'1'!$B$70:$B$109,'1'!$I$70:$I$109)</f>
        <v>2</v>
      </c>
      <c r="AK27" s="64"/>
      <c r="AL27" s="64"/>
      <c r="AM27" s="65">
        <f>LOOKUP(B27,'1'!$B$70:$B$109,'1'!$J$70:$J$109)</f>
        <v>84941</v>
      </c>
      <c r="AN27" s="65"/>
      <c r="AO27" s="65"/>
      <c r="AP27" s="65"/>
      <c r="AQ27" s="65"/>
      <c r="AS27" s="73"/>
      <c r="AT27" s="47">
        <v>1</v>
      </c>
      <c r="AU27" s="45">
        <f>LOOKUP($AT$27,'1'!$B$6:$B$65,'1'!N6:N65)</f>
        <v>20</v>
      </c>
      <c r="AV27" s="77" t="str">
        <f t="shared" si="14"/>
        <v>B20</v>
      </c>
      <c r="AW27" s="78">
        <f t="shared" si="15"/>
        <v>1</v>
      </c>
      <c r="AX27" s="32"/>
      <c r="AY27" s="5"/>
      <c r="AZ27" s="40">
        <f t="shared" si="1"/>
        <v>1612</v>
      </c>
      <c r="BA27" s="40">
        <f t="shared" si="2"/>
        <v>5708</v>
      </c>
      <c r="BB27" s="40">
        <f t="shared" si="3"/>
        <v>5715</v>
      </c>
      <c r="BC27" s="40">
        <f t="shared" si="16"/>
        <v>5718</v>
      </c>
      <c r="BD27" s="40">
        <f t="shared" si="17"/>
        <v>5720</v>
      </c>
      <c r="BE27" s="40">
        <f t="shared" si="18"/>
        <v>90661</v>
      </c>
      <c r="BF27" s="42">
        <f t="shared" si="19"/>
        <v>19189</v>
      </c>
      <c r="BG27" s="46">
        <f>IF(BF27=LARGE($BF$18:$BF$27,1),1,0)</f>
        <v>1</v>
      </c>
      <c r="BH27" s="46">
        <f>IF(BF27=LARGE($BF$18:$BF$27,2),2,0)</f>
        <v>0</v>
      </c>
      <c r="BI27" s="46">
        <f>IF(BF27=LARGE($BF$18:$BF$27,3),3,0)</f>
        <v>0</v>
      </c>
      <c r="BJ27" s="46">
        <f>IF(BF27=LARGE($BF$18:$BF$27,4),4,0)</f>
        <v>0</v>
      </c>
      <c r="BK27" s="46">
        <f>IF(BF27=LARGE($BF$18:$BF$27,5),5,0)</f>
        <v>0</v>
      </c>
      <c r="BL27" s="46">
        <f>IF(BF27=LARGE($BF$18:$BF$27,6),6,0)</f>
        <v>0</v>
      </c>
      <c r="BM27" s="46">
        <f>IF(BF27=LARGE($BF$18:$BF$27,7),7,0)</f>
        <v>0</v>
      </c>
      <c r="BN27" s="46">
        <f>IF(BF27=LARGE($BF$18:$BF$27,8),8,0)</f>
        <v>0</v>
      </c>
      <c r="BO27" s="46">
        <f>IF(BF27=LARGE($BF$18:$BF$27,9),9,0)</f>
        <v>0</v>
      </c>
      <c r="BQ27" s="5"/>
    </row>
    <row r="28" spans="1:69" ht="21.95" customHeight="1" x14ac:dyDescent="0.25">
      <c r="AS28" s="50" t="s">
        <v>147</v>
      </c>
      <c r="AT28" s="50"/>
      <c r="BF28" s="76"/>
    </row>
    <row r="29" spans="1:69" ht="21.95" customHeight="1" x14ac:dyDescent="0.25">
      <c r="A29" s="15" t="s">
        <v>128</v>
      </c>
    </row>
    <row r="30" spans="1:69" ht="21.95" customHeight="1" x14ac:dyDescent="0.25">
      <c r="A30" s="13" t="s">
        <v>129</v>
      </c>
      <c r="AW30" s="49" t="s">
        <v>71</v>
      </c>
      <c r="AX30" s="49"/>
      <c r="AY30" s="26">
        <v>1</v>
      </c>
      <c r="AZ30" s="26">
        <v>2</v>
      </c>
      <c r="BA30" s="26">
        <v>3</v>
      </c>
      <c r="BB30" s="26">
        <v>4</v>
      </c>
      <c r="BC30" s="26">
        <v>5</v>
      </c>
      <c r="BD30" s="26">
        <v>6</v>
      </c>
      <c r="BE30" s="26">
        <v>7</v>
      </c>
      <c r="BF30" s="26">
        <v>8</v>
      </c>
      <c r="BG30" s="26">
        <v>9</v>
      </c>
      <c r="BH30" s="10" t="s">
        <v>149</v>
      </c>
    </row>
    <row r="31" spans="1:69" ht="21.95" customHeight="1" x14ac:dyDescent="0.25">
      <c r="A31" s="10" t="s">
        <v>130</v>
      </c>
      <c r="AS31" s="80"/>
      <c r="AW31" s="49" t="s">
        <v>120</v>
      </c>
      <c r="AX31" s="49"/>
      <c r="AY31" s="79" t="str">
        <f>AV27</f>
        <v>B20</v>
      </c>
      <c r="AZ31" s="79" t="str">
        <f>AV23</f>
        <v>B12</v>
      </c>
      <c r="BA31" s="79" t="str">
        <f>AV24</f>
        <v>B13</v>
      </c>
      <c r="BB31" s="79" t="str">
        <f>AV22</f>
        <v>B11</v>
      </c>
      <c r="BC31" s="79" t="str">
        <f>AV20</f>
        <v>B3</v>
      </c>
      <c r="BD31" s="79" t="str">
        <f>AV25</f>
        <v>B16</v>
      </c>
      <c r="BE31" s="79" t="str">
        <f>AV19</f>
        <v>B2</v>
      </c>
      <c r="BF31" s="79" t="str">
        <f>AV21</f>
        <v>B4</v>
      </c>
      <c r="BG31" s="79" t="str">
        <f>AV18</f>
        <v>B1</v>
      </c>
      <c r="BH31" s="10" t="s">
        <v>148</v>
      </c>
    </row>
    <row r="32" spans="1:69" ht="21.95" customHeight="1" x14ac:dyDescent="0.25">
      <c r="AV32" s="15"/>
      <c r="AY32" s="74">
        <f>BF16</f>
        <v>19189</v>
      </c>
      <c r="AZ32" s="75">
        <f>LARGE(BF18:BF27,2)</f>
        <v>16547.5</v>
      </c>
      <c r="BA32" s="75">
        <f>LARGE(BF18:BF27,3)</f>
        <v>15841</v>
      </c>
      <c r="BB32" s="75">
        <f>LARGE(BF18:BF27,4)</f>
        <v>15524.166666666666</v>
      </c>
      <c r="BC32" s="75">
        <f>LARGE(BF18:BF27,5)</f>
        <v>15008.166666666666</v>
      </c>
      <c r="BD32" s="75">
        <f>LARGE(BF18:BF27,6)</f>
        <v>14612.166666666666</v>
      </c>
      <c r="BE32" s="75">
        <f>LARGE(BF18:BF27,7)</f>
        <v>9008.5</v>
      </c>
      <c r="BF32" s="75">
        <f>LARGE(BF18:BF27,8)</f>
        <v>7572.166666666667</v>
      </c>
      <c r="BG32" s="75">
        <f>LARGE(BF18:BF27,9)</f>
        <v>6462.166666666667</v>
      </c>
    </row>
    <row r="33" spans="1:53" ht="21.95" customHeight="1" x14ac:dyDescent="0.25">
      <c r="AU33" s="16"/>
      <c r="AV33" s="16"/>
      <c r="AW33" s="16"/>
      <c r="AX33" s="16"/>
      <c r="AY33" s="38" t="e">
        <f>LOOKUP(AY30,LARGE(AW18:AW27,AV18:AV27))</f>
        <v>#N/A</v>
      </c>
    </row>
    <row r="34" spans="1:53" ht="21.95" customHeight="1" x14ac:dyDescent="0.25">
      <c r="AY34" s="38" t="e">
        <f>LOOKUP(AY30,VLOOKUP(AV18:AW27,2,1))</f>
        <v>#VALUE!</v>
      </c>
    </row>
    <row r="35" spans="1:53" ht="21.95" customHeight="1" x14ac:dyDescent="0.25">
      <c r="A35" s="10" t="s">
        <v>131</v>
      </c>
      <c r="AY35" s="38" t="s">
        <v>40</v>
      </c>
    </row>
    <row r="36" spans="1:53" ht="63.95" customHeight="1" x14ac:dyDescent="0.25">
      <c r="AT36" s="5" t="s">
        <v>40</v>
      </c>
      <c r="AV36" s="38" t="s">
        <v>40</v>
      </c>
      <c r="BA36" s="38" t="s">
        <v>144</v>
      </c>
    </row>
    <row r="37" spans="1:53" ht="27.95" customHeight="1" x14ac:dyDescent="0.25">
      <c r="D37" s="32"/>
      <c r="G37" s="23"/>
      <c r="I37" s="70" t="s">
        <v>132</v>
      </c>
      <c r="J37" s="71"/>
      <c r="K37" s="72"/>
      <c r="L37" s="59"/>
      <c r="M37" s="59"/>
      <c r="N37" s="60"/>
      <c r="O37" s="59"/>
      <c r="P37" s="59"/>
      <c r="Q37" s="59"/>
      <c r="R37" s="58"/>
      <c r="S37" s="59"/>
      <c r="T37" s="60"/>
      <c r="U37" s="59"/>
      <c r="V37" s="59"/>
      <c r="W37" s="59"/>
      <c r="X37" s="58"/>
      <c r="Y37" s="59"/>
      <c r="Z37" s="60"/>
      <c r="AA37" s="59"/>
      <c r="AB37" s="59"/>
      <c r="AC37" s="60"/>
      <c r="AD37" s="59"/>
      <c r="AE37" s="59"/>
      <c r="AF37" s="60"/>
    </row>
    <row r="38" spans="1:53" ht="21.95" customHeight="1" x14ac:dyDescent="0.25">
      <c r="D38" s="32"/>
      <c r="G38" s="32"/>
      <c r="I38" s="58" t="str">
        <f t="shared" ref="I38:I47" si="20">AV18</f>
        <v>B1</v>
      </c>
      <c r="J38" s="59"/>
      <c r="K38" s="60"/>
      <c r="N38" s="25"/>
      <c r="R38" s="31"/>
      <c r="S38" s="32"/>
      <c r="T38" s="33"/>
      <c r="X38" s="31"/>
      <c r="Y38" s="32"/>
      <c r="Z38" s="33"/>
      <c r="AC38" s="25"/>
      <c r="AF38" s="25"/>
    </row>
    <row r="39" spans="1:53" ht="21.95" customHeight="1" x14ac:dyDescent="0.25">
      <c r="D39" s="32"/>
      <c r="G39" s="32"/>
      <c r="I39" s="61" t="str">
        <f t="shared" si="20"/>
        <v>B2</v>
      </c>
      <c r="J39" s="62"/>
      <c r="K39" s="63"/>
      <c r="L39" s="28"/>
      <c r="M39" s="29"/>
      <c r="N39" s="30"/>
      <c r="O39" s="29"/>
      <c r="P39" s="29"/>
      <c r="Q39" s="29"/>
      <c r="R39" s="28"/>
      <c r="S39" s="29"/>
      <c r="T39" s="30"/>
      <c r="U39" s="29"/>
      <c r="V39" s="29"/>
      <c r="W39" s="29"/>
      <c r="X39" s="28"/>
      <c r="Y39" s="29"/>
      <c r="Z39" s="30"/>
      <c r="AA39" s="29"/>
      <c r="AB39" s="29"/>
      <c r="AC39" s="30"/>
      <c r="AD39" s="29"/>
      <c r="AE39" s="29"/>
      <c r="AF39" s="30"/>
    </row>
    <row r="40" spans="1:53" ht="21.95" customHeight="1" x14ac:dyDescent="0.25">
      <c r="D40" s="32"/>
      <c r="G40" s="32"/>
      <c r="I40" s="58" t="str">
        <f t="shared" si="20"/>
        <v>B3</v>
      </c>
      <c r="J40" s="59"/>
      <c r="K40" s="60"/>
      <c r="N40" s="33"/>
      <c r="R40" s="31"/>
      <c r="S40" s="32"/>
      <c r="T40" s="33"/>
      <c r="X40" s="31"/>
      <c r="Y40" s="32"/>
      <c r="Z40" s="33"/>
      <c r="AC40" s="33"/>
      <c r="AF40" s="33"/>
    </row>
    <row r="41" spans="1:53" ht="21.95" customHeight="1" x14ac:dyDescent="0.25">
      <c r="E41" s="48" t="s">
        <v>133</v>
      </c>
      <c r="F41" s="48"/>
      <c r="G41" s="48"/>
      <c r="H41" s="48"/>
      <c r="I41" s="61" t="str">
        <f t="shared" si="20"/>
        <v>B4</v>
      </c>
      <c r="J41" s="62"/>
      <c r="K41" s="63"/>
      <c r="L41" s="28"/>
      <c r="M41" s="29"/>
      <c r="N41" s="30"/>
      <c r="O41" s="29"/>
      <c r="P41" s="29"/>
      <c r="Q41" s="29"/>
      <c r="R41" s="28"/>
      <c r="S41" s="29"/>
      <c r="T41" s="30"/>
      <c r="U41" s="29"/>
      <c r="V41" s="29"/>
      <c r="W41" s="29"/>
      <c r="X41" s="28"/>
      <c r="Y41" s="29"/>
      <c r="Z41" s="30"/>
      <c r="AA41" s="29"/>
      <c r="AB41" s="29"/>
      <c r="AC41" s="30"/>
      <c r="AD41" s="29"/>
      <c r="AE41" s="29"/>
      <c r="AF41" s="30"/>
    </row>
    <row r="42" spans="1:53" ht="21.95" customHeight="1" x14ac:dyDescent="0.25">
      <c r="E42" s="48"/>
      <c r="F42" s="48"/>
      <c r="G42" s="48"/>
      <c r="H42" s="48"/>
      <c r="I42" s="58" t="str">
        <f t="shared" si="20"/>
        <v>B11</v>
      </c>
      <c r="J42" s="59"/>
      <c r="K42" s="60"/>
      <c r="N42" s="33"/>
      <c r="R42" s="31"/>
      <c r="S42" s="32"/>
      <c r="T42" s="33"/>
      <c r="X42" s="31"/>
      <c r="Y42" s="32"/>
      <c r="Z42" s="33"/>
      <c r="AC42" s="33"/>
      <c r="AF42" s="33"/>
    </row>
    <row r="43" spans="1:53" ht="21.95" customHeight="1" x14ac:dyDescent="0.25">
      <c r="D43" s="32"/>
      <c r="I43" s="61" t="str">
        <f t="shared" si="20"/>
        <v>B12</v>
      </c>
      <c r="J43" s="62"/>
      <c r="K43" s="63"/>
      <c r="L43" s="28"/>
      <c r="M43" s="29"/>
      <c r="N43" s="30"/>
      <c r="O43" s="29"/>
      <c r="P43" s="29"/>
      <c r="Q43" s="29"/>
      <c r="R43" s="28"/>
      <c r="S43" s="29"/>
      <c r="T43" s="30"/>
      <c r="U43" s="29"/>
      <c r="V43" s="29"/>
      <c r="W43" s="29"/>
      <c r="X43" s="28"/>
      <c r="Y43" s="29"/>
      <c r="Z43" s="30"/>
      <c r="AA43" s="29"/>
      <c r="AB43" s="29"/>
      <c r="AC43" s="30"/>
      <c r="AD43" s="29"/>
      <c r="AE43" s="29"/>
      <c r="AF43" s="30"/>
    </row>
    <row r="44" spans="1:53" ht="21.95" customHeight="1" x14ac:dyDescent="0.25">
      <c r="D44" s="32"/>
      <c r="I44" s="58" t="str">
        <f t="shared" si="20"/>
        <v>B13</v>
      </c>
      <c r="J44" s="59"/>
      <c r="K44" s="60"/>
      <c r="N44" s="33"/>
      <c r="R44" s="31"/>
      <c r="S44" s="32"/>
      <c r="T44" s="33"/>
      <c r="X44" s="31"/>
      <c r="Y44" s="32"/>
      <c r="Z44" s="33"/>
      <c r="AC44" s="33"/>
      <c r="AF44" s="33"/>
    </row>
    <row r="45" spans="1:53" ht="21.95" customHeight="1" x14ac:dyDescent="0.25">
      <c r="D45" s="32"/>
      <c r="G45" s="32"/>
      <c r="I45" s="61" t="str">
        <f t="shared" si="20"/>
        <v>B16</v>
      </c>
      <c r="J45" s="62"/>
      <c r="K45" s="63"/>
      <c r="L45" s="28"/>
      <c r="M45" s="29"/>
      <c r="N45" s="30"/>
      <c r="O45" s="29"/>
      <c r="P45" s="29"/>
      <c r="Q45" s="29"/>
      <c r="R45" s="28"/>
      <c r="S45" s="29"/>
      <c r="T45" s="30"/>
      <c r="U45" s="29"/>
      <c r="V45" s="29"/>
      <c r="W45" s="29"/>
      <c r="X45" s="28"/>
      <c r="Y45" s="29"/>
      <c r="Z45" s="30"/>
      <c r="AA45" s="29"/>
      <c r="AB45" s="29"/>
      <c r="AC45" s="30"/>
      <c r="AD45" s="29"/>
      <c r="AE45" s="29"/>
      <c r="AF45" s="30"/>
    </row>
    <row r="46" spans="1:53" ht="21.95" customHeight="1" x14ac:dyDescent="0.25">
      <c r="D46" s="32"/>
      <c r="G46" s="32"/>
      <c r="I46" s="58" t="str">
        <f t="shared" si="20"/>
        <v>B17</v>
      </c>
      <c r="J46" s="59"/>
      <c r="K46" s="60"/>
      <c r="N46" s="33"/>
      <c r="R46" s="31"/>
      <c r="S46" s="32"/>
      <c r="T46" s="33"/>
      <c r="X46" s="31"/>
      <c r="Y46" s="32"/>
      <c r="Z46" s="33"/>
      <c r="AC46" s="33"/>
      <c r="AF46" s="33"/>
    </row>
    <row r="47" spans="1:53" ht="21.95" customHeight="1" x14ac:dyDescent="0.25">
      <c r="D47" s="32"/>
      <c r="G47" s="32"/>
      <c r="I47" s="55" t="str">
        <f t="shared" si="20"/>
        <v>B20</v>
      </c>
      <c r="J47" s="56"/>
      <c r="K47" s="57"/>
      <c r="L47" s="28"/>
      <c r="M47" s="29"/>
      <c r="N47" s="30"/>
      <c r="O47" s="29"/>
      <c r="P47" s="29"/>
      <c r="Q47" s="29"/>
      <c r="R47" s="28"/>
      <c r="S47" s="29"/>
      <c r="T47" s="30"/>
      <c r="U47" s="29"/>
      <c r="V47" s="29"/>
      <c r="W47" s="29"/>
      <c r="X47" s="28"/>
      <c r="Y47" s="29"/>
      <c r="Z47" s="30"/>
      <c r="AA47" s="29"/>
      <c r="AB47" s="29"/>
      <c r="AC47" s="30"/>
      <c r="AD47" s="29"/>
      <c r="AE47" s="29"/>
      <c r="AF47" s="30"/>
    </row>
    <row r="48" spans="1:53" ht="21.95" customHeight="1" x14ac:dyDescent="0.25"/>
    <row r="49" spans="10:24" ht="21.95" customHeight="1" x14ac:dyDescent="0.25"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32"/>
    </row>
    <row r="50" spans="10:24" ht="21.95" customHeight="1" x14ac:dyDescent="0.25"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2"/>
    </row>
    <row r="51" spans="10:24" ht="21.95" customHeight="1" x14ac:dyDescent="0.25"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32"/>
    </row>
    <row r="52" spans="10:24" ht="21.95" customHeight="1" x14ac:dyDescent="0.25"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32"/>
    </row>
    <row r="53" spans="10:24" ht="21.95" customHeight="1" x14ac:dyDescent="0.25"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32"/>
    </row>
    <row r="54" spans="10:24" ht="21.95" customHeight="1" x14ac:dyDescent="0.25"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32"/>
    </row>
    <row r="55" spans="10:24" ht="21.95" customHeight="1" x14ac:dyDescent="0.25"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32"/>
    </row>
    <row r="56" spans="10:24" ht="21.95" customHeight="1" x14ac:dyDescent="0.25"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32"/>
    </row>
    <row r="57" spans="10:24" ht="21.95" customHeight="1" x14ac:dyDescent="0.25"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32"/>
    </row>
    <row r="58" spans="10:24" ht="21.95" customHeight="1" x14ac:dyDescent="0.25"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32"/>
    </row>
    <row r="59" spans="10:24" ht="21.95" customHeight="1" x14ac:dyDescent="0.25"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32"/>
    </row>
    <row r="60" spans="10:24" ht="21.95" customHeight="1" x14ac:dyDescent="0.25"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0:24" ht="21.95" customHeight="1" x14ac:dyDescent="0.25"/>
    <row r="62" spans="10:24" ht="21.95" customHeight="1" x14ac:dyDescent="0.25"/>
    <row r="63" spans="10:24" ht="21.95" customHeight="1" x14ac:dyDescent="0.25"/>
    <row r="64" spans="10:24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ht="21.95" customHeight="1" x14ac:dyDescent="0.25"/>
    <row r="98" ht="21.95" customHeight="1" x14ac:dyDescent="0.25"/>
    <row r="99" ht="21.95" customHeight="1" x14ac:dyDescent="0.25"/>
    <row r="100" ht="21.95" customHeight="1" x14ac:dyDescent="0.25"/>
    <row r="101" ht="21.95" customHeight="1" x14ac:dyDescent="0.25"/>
    <row r="102" ht="21.95" customHeight="1" x14ac:dyDescent="0.25"/>
    <row r="103" ht="21.95" customHeight="1" x14ac:dyDescent="0.25"/>
  </sheetData>
  <mergeCells count="127">
    <mergeCell ref="AW31:AX31"/>
    <mergeCell ref="AW30:AX30"/>
    <mergeCell ref="A1:AQ2"/>
    <mergeCell ref="B10:AQ11"/>
    <mergeCell ref="D12:K12"/>
    <mergeCell ref="D13:K13"/>
    <mergeCell ref="O37:Q37"/>
    <mergeCell ref="L37:N37"/>
    <mergeCell ref="I41:K41"/>
    <mergeCell ref="I40:K40"/>
    <mergeCell ref="I39:K39"/>
    <mergeCell ref="I38:K38"/>
    <mergeCell ref="I37:K37"/>
    <mergeCell ref="R15:V17"/>
    <mergeCell ref="M19:Q19"/>
    <mergeCell ref="M18:Q18"/>
    <mergeCell ref="M24:Q24"/>
    <mergeCell ref="M23:Q23"/>
    <mergeCell ref="M22:Q22"/>
    <mergeCell ref="M21:Q21"/>
    <mergeCell ref="M20:Q20"/>
    <mergeCell ref="AJ27:AL27"/>
    <mergeCell ref="AJ26:AL26"/>
    <mergeCell ref="AJ25:AL25"/>
    <mergeCell ref="AM15:AQ17"/>
    <mergeCell ref="AM19:AQ19"/>
    <mergeCell ref="I44:K44"/>
    <mergeCell ref="I43:K43"/>
    <mergeCell ref="I42:K42"/>
    <mergeCell ref="D27:L27"/>
    <mergeCell ref="D26:L26"/>
    <mergeCell ref="D25:L25"/>
    <mergeCell ref="E41:H42"/>
    <mergeCell ref="U37:W37"/>
    <mergeCell ref="R37:T37"/>
    <mergeCell ref="AM18:AQ18"/>
    <mergeCell ref="AJ15:AL17"/>
    <mergeCell ref="AJ24:AL24"/>
    <mergeCell ref="AJ23:AL23"/>
    <mergeCell ref="AJ22:AL22"/>
    <mergeCell ref="AJ21:AL21"/>
    <mergeCell ref="AJ20:AL20"/>
    <mergeCell ref="AJ19:AL19"/>
    <mergeCell ref="AJ18:AL18"/>
    <mergeCell ref="AM21:AQ21"/>
    <mergeCell ref="AM20:AQ20"/>
    <mergeCell ref="AM27:AQ27"/>
    <mergeCell ref="AM26:AQ26"/>
    <mergeCell ref="AM25:AQ25"/>
    <mergeCell ref="AM24:AQ24"/>
    <mergeCell ref="AM23:AQ23"/>
    <mergeCell ref="AE20:AI20"/>
    <mergeCell ref="AA20:AD20"/>
    <mergeCell ref="AA21:AD21"/>
    <mergeCell ref="W20:Z20"/>
    <mergeCell ref="W21:Z21"/>
    <mergeCell ref="D18:L18"/>
    <mergeCell ref="B15:C17"/>
    <mergeCell ref="D15:L17"/>
    <mergeCell ref="B19:C19"/>
    <mergeCell ref="B18:C18"/>
    <mergeCell ref="B21:C21"/>
    <mergeCell ref="B20:C20"/>
    <mergeCell ref="R21:V21"/>
    <mergeCell ref="R20:V20"/>
    <mergeCell ref="R19:V19"/>
    <mergeCell ref="D21:L21"/>
    <mergeCell ref="D20:L20"/>
    <mergeCell ref="D19:L19"/>
    <mergeCell ref="AA22:AD22"/>
    <mergeCell ref="W22:Z22"/>
    <mergeCell ref="B23:C23"/>
    <mergeCell ref="AE23:AI23"/>
    <mergeCell ref="AA23:AD23"/>
    <mergeCell ref="W23:Z23"/>
    <mergeCell ref="B22:C22"/>
    <mergeCell ref="R24:V24"/>
    <mergeCell ref="R23:V23"/>
    <mergeCell ref="R22:V22"/>
    <mergeCell ref="D24:L24"/>
    <mergeCell ref="D23:L23"/>
    <mergeCell ref="D22:L22"/>
    <mergeCell ref="AA19:AD19"/>
    <mergeCell ref="AA18:AD18"/>
    <mergeCell ref="AE21:AI21"/>
    <mergeCell ref="B27:C27"/>
    <mergeCell ref="AE27:AI27"/>
    <mergeCell ref="AA27:AD27"/>
    <mergeCell ref="W27:Z27"/>
    <mergeCell ref="R27:V27"/>
    <mergeCell ref="M27:Q27"/>
    <mergeCell ref="B26:C26"/>
    <mergeCell ref="AE26:AI26"/>
    <mergeCell ref="AA26:AD26"/>
    <mergeCell ref="W26:Z26"/>
    <mergeCell ref="R26:V26"/>
    <mergeCell ref="M26:Q26"/>
    <mergeCell ref="B25:C25"/>
    <mergeCell ref="B24:C24"/>
    <mergeCell ref="AE25:AI25"/>
    <mergeCell ref="AE24:AI24"/>
    <mergeCell ref="AA25:AD25"/>
    <mergeCell ref="AA24:AD24"/>
    <mergeCell ref="W24:Z24"/>
    <mergeCell ref="W25:Z25"/>
    <mergeCell ref="AE22:AI22"/>
    <mergeCell ref="AS28:AT28"/>
    <mergeCell ref="L13:AQ13"/>
    <mergeCell ref="L12:AQ12"/>
    <mergeCell ref="I47:K47"/>
    <mergeCell ref="I46:K46"/>
    <mergeCell ref="I45:K45"/>
    <mergeCell ref="AD37:AF37"/>
    <mergeCell ref="AA37:AC37"/>
    <mergeCell ref="X37:Z37"/>
    <mergeCell ref="R25:V25"/>
    <mergeCell ref="M25:Q25"/>
    <mergeCell ref="AM22:AQ22"/>
    <mergeCell ref="W15:Z17"/>
    <mergeCell ref="W18:Z18"/>
    <mergeCell ref="W19:Z19"/>
    <mergeCell ref="R18:V18"/>
    <mergeCell ref="M15:Q17"/>
    <mergeCell ref="AE15:AI17"/>
    <mergeCell ref="AE19:AI19"/>
    <mergeCell ref="AE18:AI18"/>
    <mergeCell ref="AA15:AD17"/>
  </mergeCells>
  <pageMargins left="0.70866141732283472" right="0.11811023622047245" top="0.35433070866141736" bottom="0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44</xdr:col>
                    <xdr:colOff>209550</xdr:colOff>
                    <xdr:row>24</xdr:row>
                    <xdr:rowOff>200025</xdr:rowOff>
                  </from>
                  <to>
                    <xdr:col>45</xdr:col>
                    <xdr:colOff>457200</xdr:colOff>
                    <xdr:row>25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2017-11-10T11:37:44Z</dcterms:modified>
</cp:coreProperties>
</file>