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420" yWindow="375" windowWidth="18645" windowHeight="12360" activeTab="1"/>
  </bookViews>
  <sheets>
    <sheet name="1" sheetId="1" r:id="rId1"/>
    <sheet name="2" sheetId="7" r:id="rId2"/>
  </sheets>
  <definedNames>
    <definedName name="_xlnm.Print_Area" localSheetId="1">'2'!$A$1:$AQ$259</definedName>
  </definedNames>
  <calcPr calcId="144525"/>
</workbook>
</file>

<file path=xl/calcChain.xml><?xml version="1.0" encoding="utf-8"?>
<calcChain xmlns="http://schemas.openxmlformats.org/spreadsheetml/2006/main">
  <c r="E144" i="7" l="1"/>
  <c r="AU128" i="7" l="1"/>
  <c r="BF132" i="7" l="1"/>
  <c r="AU18" i="7" l="1"/>
  <c r="D13" i="7"/>
  <c r="I13" i="7"/>
  <c r="AU27" i="7"/>
  <c r="AU26" i="7"/>
  <c r="AU25" i="7"/>
  <c r="B25" i="7" s="1"/>
  <c r="AU24" i="7"/>
  <c r="AU23" i="7"/>
  <c r="AU22" i="7"/>
  <c r="AU21" i="7"/>
  <c r="AU20" i="7"/>
  <c r="AU19" i="7"/>
  <c r="AV23" i="7" l="1"/>
  <c r="B23" i="7"/>
  <c r="AV26" i="7"/>
  <c r="B26" i="7"/>
  <c r="AV20" i="7"/>
  <c r="B20" i="7"/>
  <c r="AV24" i="7"/>
  <c r="B24" i="7"/>
  <c r="B21" i="7"/>
  <c r="AJ21" i="7" s="1"/>
  <c r="AV25" i="7"/>
  <c r="AV19" i="7"/>
  <c r="B19" i="7"/>
  <c r="AV27" i="7"/>
  <c r="B27" i="7"/>
  <c r="AV22" i="7"/>
  <c r="B22" i="7"/>
  <c r="B18" i="7"/>
  <c r="D18" i="7" s="1"/>
  <c r="AV21" i="7"/>
  <c r="AV18" i="7"/>
  <c r="AV135" i="7" l="1"/>
  <c r="AC188" i="7" s="1"/>
  <c r="AV133" i="7"/>
  <c r="AC186" i="7" s="1"/>
  <c r="AV141" i="7"/>
  <c r="AC194" i="7" s="1"/>
  <c r="AV138" i="7"/>
  <c r="AC191" i="7" s="1"/>
  <c r="AV139" i="7"/>
  <c r="AC192" i="7" s="1"/>
  <c r="AV137" i="7"/>
  <c r="AC190" i="7" s="1"/>
  <c r="AV142" i="7"/>
  <c r="AC195" i="7" s="1"/>
  <c r="AV134" i="7"/>
  <c r="AC187" i="7" s="1"/>
  <c r="AV136" i="7"/>
  <c r="AC189" i="7" s="1"/>
  <c r="AV140" i="7"/>
  <c r="AC193" i="7" s="1"/>
  <c r="AS48" i="7"/>
  <c r="BL136" i="7"/>
  <c r="K43" i="7"/>
  <c r="K45" i="7"/>
  <c r="K48" i="7"/>
  <c r="K41" i="7"/>
  <c r="K39" i="7"/>
  <c r="K40" i="7"/>
  <c r="K42" i="7"/>
  <c r="K47" i="7"/>
  <c r="K46" i="7"/>
  <c r="K44" i="7"/>
  <c r="AE18" i="7"/>
  <c r="D21" i="7"/>
  <c r="AA21" i="7"/>
  <c r="W21" i="7"/>
  <c r="R18" i="7"/>
  <c r="AZ133" i="7" s="1"/>
  <c r="AJ18" i="7"/>
  <c r="AM21" i="7"/>
  <c r="AE21" i="7"/>
  <c r="R21" i="7"/>
  <c r="AZ136" i="7" s="1"/>
  <c r="M21" i="7"/>
  <c r="W18" i="7"/>
  <c r="AM18" i="7"/>
  <c r="M18" i="7"/>
  <c r="AA18" i="7"/>
  <c r="AM27" i="7"/>
  <c r="AJ27" i="7"/>
  <c r="AE27" i="7"/>
  <c r="AE24" i="7"/>
  <c r="AM24" i="7"/>
  <c r="AJ24" i="7"/>
  <c r="AM20" i="7"/>
  <c r="AJ20" i="7"/>
  <c r="AE20" i="7"/>
  <c r="AM23" i="7"/>
  <c r="AJ23" i="7"/>
  <c r="AE23" i="7"/>
  <c r="AJ26" i="7"/>
  <c r="AE26" i="7"/>
  <c r="AM26" i="7"/>
  <c r="AM22" i="7"/>
  <c r="AJ22" i="7"/>
  <c r="AE22" i="7"/>
  <c r="AJ25" i="7"/>
  <c r="AE25" i="7"/>
  <c r="AM25" i="7"/>
  <c r="AM19" i="7"/>
  <c r="AJ19" i="7"/>
  <c r="AE19" i="7"/>
  <c r="W26" i="7"/>
  <c r="R26" i="7"/>
  <c r="AZ141" i="7" s="1"/>
  <c r="AA26" i="7"/>
  <c r="AA27" i="7"/>
  <c r="W27" i="7"/>
  <c r="R27" i="7"/>
  <c r="AZ142" i="7" s="1"/>
  <c r="AA22" i="7"/>
  <c r="W22" i="7"/>
  <c r="R22" i="7"/>
  <c r="AZ137" i="7" s="1"/>
  <c r="M19" i="7"/>
  <c r="AA19" i="7"/>
  <c r="W19" i="7"/>
  <c r="R19" i="7"/>
  <c r="AZ134" i="7" s="1"/>
  <c r="R24" i="7"/>
  <c r="AZ139" i="7" s="1"/>
  <c r="W24" i="7"/>
  <c r="AA24" i="7"/>
  <c r="AA23" i="7"/>
  <c r="W23" i="7"/>
  <c r="R23" i="7"/>
  <c r="AZ138" i="7" s="1"/>
  <c r="W25" i="7"/>
  <c r="R25" i="7"/>
  <c r="AZ140" i="7" s="1"/>
  <c r="AA25" i="7"/>
  <c r="AA20" i="7"/>
  <c r="W20" i="7"/>
  <c r="R20" i="7"/>
  <c r="AZ135" i="7" s="1"/>
  <c r="D25" i="7"/>
  <c r="M25" i="7"/>
  <c r="D19" i="7"/>
  <c r="M24" i="7"/>
  <c r="D24" i="7"/>
  <c r="M20" i="7"/>
  <c r="D20" i="7"/>
  <c r="M23" i="7"/>
  <c r="D23" i="7"/>
  <c r="D26" i="7"/>
  <c r="M26" i="7"/>
  <c r="M27" i="7"/>
  <c r="D27" i="7"/>
  <c r="M22" i="7"/>
  <c r="D22" i="7"/>
  <c r="Z129" i="7" l="1"/>
  <c r="W177" i="7"/>
  <c r="W165" i="7"/>
  <c r="W141" i="7"/>
  <c r="W153" i="7"/>
  <c r="W175" i="7"/>
  <c r="W163" i="7"/>
  <c r="W151" i="7"/>
  <c r="W139" i="7"/>
  <c r="Z127" i="7"/>
  <c r="W183" i="7"/>
  <c r="W171" i="7"/>
  <c r="W147" i="7"/>
  <c r="Z135" i="7"/>
  <c r="W159" i="7"/>
  <c r="W140" i="7"/>
  <c r="Z128" i="7"/>
  <c r="W152" i="7"/>
  <c r="W176" i="7"/>
  <c r="W164" i="7"/>
  <c r="Z130" i="7"/>
  <c r="W142" i="7"/>
  <c r="W154" i="7"/>
  <c r="W178" i="7"/>
  <c r="W166" i="7"/>
  <c r="W156" i="7"/>
  <c r="W180" i="7"/>
  <c r="W168" i="7"/>
  <c r="Z132" i="7"/>
  <c r="W144" i="7"/>
  <c r="Z131" i="7"/>
  <c r="W155" i="7"/>
  <c r="W179" i="7"/>
  <c r="W167" i="7"/>
  <c r="W143" i="7"/>
  <c r="W158" i="7"/>
  <c r="W182" i="7"/>
  <c r="W170" i="7"/>
  <c r="W146" i="7"/>
  <c r="Z134" i="7"/>
  <c r="W157" i="7"/>
  <c r="W181" i="7"/>
  <c r="W169" i="7"/>
  <c r="W145" i="7"/>
  <c r="Z133" i="7"/>
  <c r="W150" i="7"/>
  <c r="W138" i="7"/>
  <c r="W162" i="7"/>
  <c r="W174" i="7"/>
  <c r="Z126" i="7"/>
  <c r="AW133" i="7"/>
  <c r="BB18" i="7"/>
  <c r="BC18" i="7" s="1"/>
  <c r="BO139" i="7"/>
  <c r="BO138" i="7"/>
  <c r="BL142" i="7"/>
  <c r="BL137" i="7"/>
  <c r="BO142" i="7"/>
  <c r="BO136" i="7"/>
  <c r="BL141" i="7"/>
  <c r="BL140" i="7"/>
  <c r="BO137" i="7"/>
  <c r="BL135" i="7"/>
  <c r="BL133" i="7"/>
  <c r="BO140" i="7"/>
  <c r="BL134" i="7"/>
  <c r="BO141" i="7"/>
  <c r="BO135" i="7"/>
  <c r="BL138" i="7"/>
  <c r="BO134" i="7"/>
  <c r="BL139" i="7"/>
  <c r="BO133" i="7"/>
  <c r="BF134" i="7"/>
  <c r="BI133" i="7"/>
  <c r="BF138" i="7"/>
  <c r="BF135" i="7"/>
  <c r="BF137" i="7"/>
  <c r="BF140" i="7"/>
  <c r="BI141" i="7"/>
  <c r="BF136" i="7"/>
  <c r="BF142" i="7"/>
  <c r="BI140" i="7"/>
  <c r="BI138" i="7"/>
  <c r="BI139" i="7"/>
  <c r="BF141" i="7"/>
  <c r="BI142" i="7"/>
  <c r="BI137" i="7"/>
  <c r="BI136" i="7"/>
  <c r="BI135" i="7"/>
  <c r="BF139" i="7"/>
  <c r="BI134" i="7"/>
  <c r="BF133" i="7"/>
  <c r="BC136" i="7"/>
  <c r="BC142" i="7"/>
  <c r="BC133" i="7"/>
  <c r="BC140" i="7"/>
  <c r="BC134" i="7"/>
  <c r="BC138" i="7"/>
  <c r="BC141" i="7"/>
  <c r="BC139" i="7"/>
  <c r="BC135" i="7"/>
  <c r="BC137" i="7"/>
  <c r="AZ143" i="7"/>
  <c r="AZ152" i="7"/>
  <c r="AZ153" i="7" s="1"/>
  <c r="AZ154" i="7" s="1"/>
  <c r="AZ155" i="7" s="1"/>
  <c r="AZ156" i="7" s="1"/>
  <c r="AZ145" i="7"/>
  <c r="AZ144" i="7"/>
  <c r="AZ151" i="7"/>
  <c r="AZ150" i="7"/>
  <c r="AZ149" i="7"/>
  <c r="AZ148" i="7"/>
  <c r="AZ147" i="7"/>
  <c r="AZ146" i="7"/>
  <c r="BA133" i="7"/>
  <c r="AW135" i="7"/>
  <c r="AW142" i="7"/>
  <c r="AW137" i="7"/>
  <c r="AW139" i="7"/>
  <c r="AW141" i="7"/>
  <c r="AW136" i="7"/>
  <c r="AW140" i="7"/>
  <c r="AW134" i="7"/>
  <c r="AW138" i="7"/>
  <c r="BB21" i="7"/>
  <c r="BC21" i="7" s="1"/>
  <c r="AW21" i="7"/>
  <c r="BA21" i="7"/>
  <c r="AY21" i="7"/>
  <c r="BA18" i="7"/>
  <c r="AX21" i="7"/>
  <c r="AZ21" i="7"/>
  <c r="AY18" i="7"/>
  <c r="AZ18" i="7"/>
  <c r="AW18" i="7"/>
  <c r="AX18" i="7"/>
  <c r="AZ26" i="7"/>
  <c r="AY25" i="7"/>
  <c r="BA26" i="7"/>
  <c r="BA25" i="7"/>
  <c r="BB25" i="7"/>
  <c r="BC25" i="7" s="1"/>
  <c r="AZ25" i="7"/>
  <c r="AW25" i="7"/>
  <c r="AX25" i="7"/>
  <c r="AY26" i="7"/>
  <c r="BB26" i="7"/>
  <c r="BC26" i="7" s="1"/>
  <c r="AX26" i="7"/>
  <c r="AW26" i="7"/>
  <c r="AX20" i="7"/>
  <c r="BB20" i="7"/>
  <c r="BC20" i="7" s="1"/>
  <c r="AZ24" i="7"/>
  <c r="BA27" i="7"/>
  <c r="AZ20" i="7"/>
  <c r="AX24" i="7"/>
  <c r="AY20" i="7"/>
  <c r="AY24" i="7"/>
  <c r="BA24" i="7"/>
  <c r="AW20" i="7"/>
  <c r="BA20" i="7"/>
  <c r="AW24" i="7"/>
  <c r="BB24" i="7"/>
  <c r="BC24" i="7" s="1"/>
  <c r="AX27" i="7"/>
  <c r="AY27" i="7"/>
  <c r="BB27" i="7"/>
  <c r="BC27" i="7" s="1"/>
  <c r="AZ27" i="7"/>
  <c r="AW27" i="7"/>
  <c r="AZ22" i="7"/>
  <c r="BA22" i="7"/>
  <c r="AX22" i="7"/>
  <c r="BB22" i="7"/>
  <c r="BC22" i="7" s="1"/>
  <c r="AY22" i="7"/>
  <c r="AW22" i="7"/>
  <c r="BB19" i="7"/>
  <c r="BC19" i="7" s="1"/>
  <c r="AY19" i="7"/>
  <c r="AX19" i="7"/>
  <c r="BA19" i="7"/>
  <c r="AZ19" i="7"/>
  <c r="AW19" i="7"/>
  <c r="AY23" i="7"/>
  <c r="BA23" i="7"/>
  <c r="AX23" i="7"/>
  <c r="AZ23" i="7"/>
  <c r="AW23" i="7"/>
  <c r="BB23" i="7"/>
  <c r="BC23" i="7" s="1"/>
  <c r="AZ157" i="7" l="1"/>
  <c r="BB157" i="7" s="1"/>
  <c r="BB156" i="7"/>
  <c r="BB155" i="7"/>
  <c r="BB154" i="7"/>
  <c r="BB153" i="7"/>
  <c r="AW152" i="7"/>
  <c r="AW153" i="7" s="1"/>
  <c r="AW154" i="7" s="1"/>
  <c r="AW155" i="7" s="1"/>
  <c r="AW156" i="7" s="1"/>
  <c r="BL126" i="7"/>
  <c r="BL127" i="7" s="1"/>
  <c r="BL128" i="7" s="1"/>
  <c r="BL129" i="7" s="1"/>
  <c r="BL130" i="7" s="1"/>
  <c r="BF127" i="7"/>
  <c r="BF128" i="7" s="1"/>
  <c r="BF129" i="7" s="1"/>
  <c r="BF130" i="7" s="1"/>
  <c r="AX133" i="7"/>
  <c r="AX134" i="7" s="1"/>
  <c r="AX135" i="7" s="1"/>
  <c r="BI130" i="7"/>
  <c r="BC152" i="7"/>
  <c r="BB152" i="7"/>
  <c r="AW143" i="7"/>
  <c r="BL143" i="7"/>
  <c r="BL152" i="7"/>
  <c r="BL153" i="7" s="1"/>
  <c r="BL154" i="7" s="1"/>
  <c r="BN154" i="7" s="1"/>
  <c r="BM133" i="7"/>
  <c r="BM134" i="7" s="1"/>
  <c r="BL145" i="7"/>
  <c r="BL144" i="7"/>
  <c r="BL148" i="7"/>
  <c r="BL146" i="7"/>
  <c r="BL147" i="7"/>
  <c r="BL149" i="7"/>
  <c r="BP133" i="7"/>
  <c r="BP134" i="7" s="1"/>
  <c r="BP135" i="7" s="1"/>
  <c r="BO147" i="7"/>
  <c r="BO149" i="7"/>
  <c r="BO144" i="7"/>
  <c r="BO145" i="7"/>
  <c r="BO146" i="7"/>
  <c r="BO148" i="7"/>
  <c r="BO150" i="7"/>
  <c r="BO143" i="7"/>
  <c r="BO152" i="7"/>
  <c r="BO151" i="7"/>
  <c r="BJ133" i="7"/>
  <c r="BJ134" i="7" s="1"/>
  <c r="BJ135" i="7" s="1"/>
  <c r="BI152" i="7"/>
  <c r="BI153" i="7" s="1"/>
  <c r="BI154" i="7" s="1"/>
  <c r="BI155" i="7" s="1"/>
  <c r="BI156" i="7" s="1"/>
  <c r="BI157" i="7" s="1"/>
  <c r="BI158" i="7" s="1"/>
  <c r="BI143" i="7"/>
  <c r="BI148" i="7"/>
  <c r="BI146" i="7"/>
  <c r="BI150" i="7"/>
  <c r="BI151" i="7"/>
  <c r="BI145" i="7"/>
  <c r="BI144" i="7"/>
  <c r="BI147" i="7"/>
  <c r="BI149" i="7"/>
  <c r="BG133" i="7"/>
  <c r="BG134" i="7" s="1"/>
  <c r="BF144" i="7"/>
  <c r="BF148" i="7"/>
  <c r="BF143" i="7"/>
  <c r="BF149" i="7"/>
  <c r="BF146" i="7"/>
  <c r="BF145" i="7"/>
  <c r="BF147" i="7"/>
  <c r="BF152" i="7"/>
  <c r="BF153" i="7" s="1"/>
  <c r="BF154" i="7" s="1"/>
  <c r="BF155" i="7" s="1"/>
  <c r="BF156" i="7" s="1"/>
  <c r="BF157" i="7" s="1"/>
  <c r="BF158" i="7" s="1"/>
  <c r="BH158" i="7" s="1"/>
  <c r="BC143" i="7"/>
  <c r="BC148" i="7"/>
  <c r="BD133" i="7"/>
  <c r="BC146" i="7"/>
  <c r="BC150" i="7"/>
  <c r="BC151" i="7"/>
  <c r="BC144" i="7"/>
  <c r="BC145" i="7"/>
  <c r="BC147" i="7"/>
  <c r="BC149" i="7"/>
  <c r="BA134" i="7"/>
  <c r="BA135" i="7" s="1"/>
  <c r="BA136" i="7" s="1"/>
  <c r="AW148" i="7"/>
  <c r="AW150" i="7"/>
  <c r="AW151" i="7"/>
  <c r="AW146" i="7"/>
  <c r="AW147" i="7"/>
  <c r="AW149" i="7"/>
  <c r="AW144" i="7"/>
  <c r="AW145" i="7"/>
  <c r="AY16" i="7"/>
  <c r="BB16" i="7"/>
  <c r="AX16" i="7"/>
  <c r="AZ16" i="7"/>
  <c r="AW16" i="7"/>
  <c r="BA16" i="7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3" i="1"/>
  <c r="D32" i="1"/>
  <c r="D30" i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AZ158" i="7" l="1"/>
  <c r="BB158" i="7" s="1"/>
  <c r="BN153" i="7"/>
  <c r="BH153" i="7"/>
  <c r="BH154" i="7"/>
  <c r="BK154" i="7"/>
  <c r="BH156" i="7"/>
  <c r="BK155" i="7"/>
  <c r="BK153" i="7"/>
  <c r="BH157" i="7"/>
  <c r="BK156" i="7"/>
  <c r="BH155" i="7"/>
  <c r="BQ152" i="7"/>
  <c r="BO153" i="7"/>
  <c r="BO154" i="7" s="1"/>
  <c r="BO155" i="7" s="1"/>
  <c r="BO156" i="7" s="1"/>
  <c r="BO157" i="7" s="1"/>
  <c r="BO158" i="7" s="1"/>
  <c r="BO159" i="7" s="1"/>
  <c r="BO160" i="7" s="1"/>
  <c r="BO161" i="7" s="1"/>
  <c r="BQ161" i="7" s="1"/>
  <c r="BE152" i="7"/>
  <c r="BC153" i="7"/>
  <c r="AY154" i="7"/>
  <c r="AY155" i="7"/>
  <c r="BK152" i="7"/>
  <c r="BN152" i="7"/>
  <c r="BH152" i="7"/>
  <c r="BJ18" i="7"/>
  <c r="BH20" i="7"/>
  <c r="BD27" i="7"/>
  <c r="BL18" i="7"/>
  <c r="BP136" i="7"/>
  <c r="BP137" i="7" s="1"/>
  <c r="BG135" i="7"/>
  <c r="BG136" i="7" s="1"/>
  <c r="BL151" i="7"/>
  <c r="BM135" i="7"/>
  <c r="BM136" i="7" s="1"/>
  <c r="BM137" i="7" s="1"/>
  <c r="BM138" i="7" s="1"/>
  <c r="BM139" i="7" s="1"/>
  <c r="BM140" i="7" s="1"/>
  <c r="BJ136" i="7"/>
  <c r="BL150" i="7"/>
  <c r="AY152" i="7"/>
  <c r="BD134" i="7"/>
  <c r="BD135" i="7" s="1"/>
  <c r="BD136" i="7" s="1"/>
  <c r="BA137" i="7"/>
  <c r="BA138" i="7" s="1"/>
  <c r="AX136" i="7"/>
  <c r="AX32" i="7"/>
  <c r="BE21" i="7"/>
  <c r="BL20" i="7"/>
  <c r="BD20" i="7"/>
  <c r="BK20" i="7"/>
  <c r="BF20" i="7"/>
  <c r="BJ20" i="7"/>
  <c r="BG20" i="7"/>
  <c r="BE20" i="7"/>
  <c r="BI20" i="7"/>
  <c r="BG18" i="7"/>
  <c r="BL21" i="7"/>
  <c r="BJ22" i="7"/>
  <c r="BH22" i="7"/>
  <c r="BI22" i="7"/>
  <c r="BF22" i="7"/>
  <c r="BL22" i="7"/>
  <c r="BD22" i="7"/>
  <c r="BE22" i="7"/>
  <c r="BK22" i="7"/>
  <c r="BG22" i="7"/>
  <c r="BH27" i="7"/>
  <c r="BF27" i="7"/>
  <c r="BG27" i="7"/>
  <c r="BL27" i="7"/>
  <c r="BJ27" i="7"/>
  <c r="BI27" i="7"/>
  <c r="BE27" i="7"/>
  <c r="BK27" i="7"/>
  <c r="BH18" i="7"/>
  <c r="BF21" i="7"/>
  <c r="BE19" i="7"/>
  <c r="BJ19" i="7"/>
  <c r="BL19" i="7"/>
  <c r="BD19" i="7"/>
  <c r="BI19" i="7"/>
  <c r="BG19" i="7"/>
  <c r="BH19" i="7"/>
  <c r="BF19" i="7"/>
  <c r="BK19" i="7"/>
  <c r="BH24" i="7"/>
  <c r="BG24" i="7"/>
  <c r="BL24" i="7"/>
  <c r="BD24" i="7"/>
  <c r="BJ24" i="7"/>
  <c r="BK24" i="7"/>
  <c r="BI24" i="7"/>
  <c r="BF24" i="7"/>
  <c r="BE24" i="7"/>
  <c r="BD21" i="7"/>
  <c r="BG26" i="7"/>
  <c r="BL26" i="7"/>
  <c r="BF26" i="7"/>
  <c r="BK26" i="7"/>
  <c r="BI26" i="7"/>
  <c r="BJ26" i="7"/>
  <c r="BH26" i="7"/>
  <c r="BE26" i="7"/>
  <c r="BD26" i="7"/>
  <c r="BE18" i="7"/>
  <c r="BG25" i="7"/>
  <c r="BL25" i="7"/>
  <c r="BD25" i="7"/>
  <c r="BF25" i="7"/>
  <c r="BK25" i="7"/>
  <c r="BI25" i="7"/>
  <c r="BE25" i="7"/>
  <c r="BJ25" i="7"/>
  <c r="BH25" i="7"/>
  <c r="BG21" i="7"/>
  <c r="BK18" i="7"/>
  <c r="BF18" i="7"/>
  <c r="BJ21" i="7"/>
  <c r="BI23" i="7"/>
  <c r="BF23" i="7"/>
  <c r="BH23" i="7"/>
  <c r="BE23" i="7"/>
  <c r="BK23" i="7"/>
  <c r="BJ23" i="7"/>
  <c r="BG23" i="7"/>
  <c r="BL23" i="7"/>
  <c r="BD23" i="7"/>
  <c r="BI18" i="7"/>
  <c r="BC15" i="7"/>
  <c r="BF32" i="7" s="1"/>
  <c r="BH21" i="7"/>
  <c r="BD18" i="7"/>
  <c r="BI21" i="7"/>
  <c r="BK21" i="7"/>
  <c r="BD32" i="7"/>
  <c r="BC16" i="7"/>
  <c r="AW32" i="7" s="1"/>
  <c r="AY32" i="7"/>
  <c r="BC32" i="7"/>
  <c r="BE32" i="7"/>
  <c r="AZ32" i="7"/>
  <c r="BA32" i="7"/>
  <c r="BB32" i="7"/>
  <c r="BA157" i="7" l="1"/>
  <c r="BQ153" i="7"/>
  <c r="BQ156" i="7"/>
  <c r="BQ155" i="7"/>
  <c r="BQ154" i="7"/>
  <c r="BQ159" i="7"/>
  <c r="BQ160" i="7"/>
  <c r="BQ157" i="7"/>
  <c r="BQ158" i="7"/>
  <c r="BE153" i="7"/>
  <c r="BC154" i="7"/>
  <c r="BM18" i="7"/>
  <c r="BP138" i="7"/>
  <c r="BP139" i="7" s="1"/>
  <c r="BG137" i="7"/>
  <c r="BJ137" i="7"/>
  <c r="BJ138" i="7" s="1"/>
  <c r="BJ139" i="7" s="1"/>
  <c r="BJ140" i="7" s="1"/>
  <c r="BM141" i="7"/>
  <c r="BM142" i="7" s="1"/>
  <c r="BM153" i="7" s="1"/>
  <c r="E188" i="7" s="1"/>
  <c r="BD137" i="7"/>
  <c r="BA139" i="7"/>
  <c r="AX137" i="7"/>
  <c r="BM26" i="7"/>
  <c r="BN26" i="7" s="1"/>
  <c r="BM25" i="7"/>
  <c r="BN25" i="7" s="1"/>
  <c r="BM23" i="7"/>
  <c r="BN23" i="7" s="1"/>
  <c r="BM24" i="7"/>
  <c r="BN24" i="7" s="1"/>
  <c r="BM21" i="7"/>
  <c r="BN21" i="7" s="1"/>
  <c r="AG42" i="7" s="1"/>
  <c r="BM19" i="7"/>
  <c r="BN19" i="7" s="1"/>
  <c r="O40" i="7" s="1"/>
  <c r="BM20" i="7"/>
  <c r="BN20" i="7" s="1"/>
  <c r="AG41" i="7" s="1"/>
  <c r="BM27" i="7"/>
  <c r="BN27" i="7" s="1"/>
  <c r="BM22" i="7"/>
  <c r="BN22" i="7" s="1"/>
  <c r="D25" i="1"/>
  <c r="BC155" i="7" l="1"/>
  <c r="BE154" i="7"/>
  <c r="BP140" i="7"/>
  <c r="BP141" i="7" s="1"/>
  <c r="BP142" i="7" s="1"/>
  <c r="BP161" i="7" s="1"/>
  <c r="BG138" i="7"/>
  <c r="BG139" i="7" s="1"/>
  <c r="BG140" i="7" s="1"/>
  <c r="BG141" i="7" s="1"/>
  <c r="BM154" i="7"/>
  <c r="E189" i="7" s="1"/>
  <c r="BJ141" i="7"/>
  <c r="BJ142" i="7" s="1"/>
  <c r="BJ155" i="7" s="1"/>
  <c r="E178" i="7" s="1"/>
  <c r="BD138" i="7"/>
  <c r="BD139" i="7" s="1"/>
  <c r="BD140" i="7" s="1"/>
  <c r="BM152" i="7"/>
  <c r="E187" i="7" s="1"/>
  <c r="BA140" i="7"/>
  <c r="BA141" i="7" s="1"/>
  <c r="BA142" i="7" s="1"/>
  <c r="BA152" i="7" s="1"/>
  <c r="E139" i="7" s="1"/>
  <c r="BN18" i="7"/>
  <c r="U39" i="7" s="1"/>
  <c r="AX30" i="7"/>
  <c r="AX138" i="7"/>
  <c r="AX139" i="7" s="1"/>
  <c r="AW30" i="7"/>
  <c r="AG43" i="7"/>
  <c r="AD43" i="7"/>
  <c r="AA43" i="7"/>
  <c r="X43" i="7"/>
  <c r="U43" i="7"/>
  <c r="R43" i="7"/>
  <c r="O43" i="7"/>
  <c r="AD48" i="7"/>
  <c r="U48" i="7"/>
  <c r="O48" i="7"/>
  <c r="AG48" i="7"/>
  <c r="AA48" i="7"/>
  <c r="X48" i="7"/>
  <c r="R48" i="7"/>
  <c r="AD41" i="7"/>
  <c r="AA41" i="7"/>
  <c r="X41" i="7"/>
  <c r="U41" i="7"/>
  <c r="R41" i="7"/>
  <c r="O41" i="7"/>
  <c r="AG46" i="7"/>
  <c r="AA46" i="7"/>
  <c r="U46" i="7"/>
  <c r="AD46" i="7"/>
  <c r="X46" i="7"/>
  <c r="R46" i="7"/>
  <c r="O46" i="7"/>
  <c r="AD42" i="7"/>
  <c r="AA42" i="7"/>
  <c r="X42" i="7"/>
  <c r="U42" i="7"/>
  <c r="R42" i="7"/>
  <c r="O42" i="7"/>
  <c r="AG45" i="7"/>
  <c r="AA45" i="7"/>
  <c r="R45" i="7"/>
  <c r="AD45" i="7"/>
  <c r="X45" i="7"/>
  <c r="U45" i="7"/>
  <c r="O45" i="7"/>
  <c r="AD47" i="7"/>
  <c r="X47" i="7"/>
  <c r="R47" i="7"/>
  <c r="AG47" i="7"/>
  <c r="AA47" i="7"/>
  <c r="U47" i="7"/>
  <c r="O47" i="7"/>
  <c r="AD44" i="7"/>
  <c r="X44" i="7"/>
  <c r="U44" i="7"/>
  <c r="O44" i="7"/>
  <c r="AG44" i="7"/>
  <c r="AA44" i="7"/>
  <c r="R44" i="7"/>
  <c r="AA40" i="7"/>
  <c r="X40" i="7"/>
  <c r="AG40" i="7"/>
  <c r="U40" i="7"/>
  <c r="AD40" i="7"/>
  <c r="R40" i="7"/>
  <c r="BF30" i="7"/>
  <c r="BE30" i="7"/>
  <c r="BD30" i="7"/>
  <c r="AZ30" i="7"/>
  <c r="BB30" i="7"/>
  <c r="AY30" i="7"/>
  <c r="BC30" i="7"/>
  <c r="BA30" i="7"/>
  <c r="D29" i="1"/>
  <c r="D40" i="1"/>
  <c r="D35" i="1"/>
  <c r="D34" i="1"/>
  <c r="D31" i="1"/>
  <c r="D24" i="1"/>
  <c r="BA156" i="7" l="1"/>
  <c r="E143" i="7" s="1"/>
  <c r="BC156" i="7"/>
  <c r="BE155" i="7"/>
  <c r="BP159" i="7"/>
  <c r="BP157" i="7"/>
  <c r="BP152" i="7"/>
  <c r="BP154" i="7"/>
  <c r="BP153" i="7"/>
  <c r="BP156" i="7"/>
  <c r="BP155" i="7"/>
  <c r="BP160" i="7"/>
  <c r="BP158" i="7"/>
  <c r="BJ156" i="7"/>
  <c r="E179" i="7" s="1"/>
  <c r="BJ154" i="7"/>
  <c r="E177" i="7" s="1"/>
  <c r="BG142" i="7"/>
  <c r="BG155" i="7" s="1"/>
  <c r="E166" i="7" s="1"/>
  <c r="BJ152" i="7"/>
  <c r="E175" i="7" s="1"/>
  <c r="BJ153" i="7"/>
  <c r="E176" i="7" s="1"/>
  <c r="BD141" i="7"/>
  <c r="BD142" i="7" s="1"/>
  <c r="BD154" i="7" s="1"/>
  <c r="E153" i="7" s="1"/>
  <c r="BA153" i="7"/>
  <c r="E140" i="7" s="1"/>
  <c r="AG39" i="7"/>
  <c r="BA154" i="7"/>
  <c r="E141" i="7" s="1"/>
  <c r="BA155" i="7"/>
  <c r="E142" i="7" s="1"/>
  <c r="AX140" i="7"/>
  <c r="AX141" i="7" s="1"/>
  <c r="AX142" i="7" s="1"/>
  <c r="R39" i="7"/>
  <c r="O39" i="7"/>
  <c r="AD39" i="7"/>
  <c r="X39" i="7"/>
  <c r="AA39" i="7"/>
  <c r="F62" i="7"/>
  <c r="O56" i="7"/>
  <c r="AX152" i="7" l="1"/>
  <c r="E128" i="7" s="1"/>
  <c r="BD155" i="7"/>
  <c r="E154" i="7" s="1"/>
  <c r="BG154" i="7"/>
  <c r="E165" i="7" s="1"/>
  <c r="BC157" i="7"/>
  <c r="BE156" i="7"/>
  <c r="BG156" i="7"/>
  <c r="E167" i="7" s="1"/>
  <c r="BD156" i="7"/>
  <c r="E155" i="7" s="1"/>
  <c r="BG152" i="7"/>
  <c r="E163" i="7" s="1"/>
  <c r="BG153" i="7"/>
  <c r="E164" i="7" s="1"/>
  <c r="BD153" i="7"/>
  <c r="E152" i="7" s="1"/>
  <c r="BD152" i="7"/>
  <c r="E151" i="7" s="1"/>
  <c r="AX155" i="7"/>
  <c r="E131" i="7" s="1"/>
  <c r="AX154" i="7"/>
  <c r="E130" i="7" s="1"/>
  <c r="BC158" i="7" l="1"/>
  <c r="BE158" i="7" s="1"/>
  <c r="BE157" i="7"/>
  <c r="AY153" i="7"/>
  <c r="AX153" i="7"/>
  <c r="E129" i="7" s="1"/>
</calcChain>
</file>

<file path=xl/sharedStrings.xml><?xml version="1.0" encoding="utf-8"?>
<sst xmlns="http://schemas.openxmlformats.org/spreadsheetml/2006/main" count="310" uniqueCount="233">
  <si>
    <t>1. Выбор допустимых вариантов промышленных контроллеров;</t>
  </si>
  <si>
    <t>2. Выбор рациональных (нехудших) вариантов;</t>
  </si>
  <si>
    <t>2.1. Выбор нехудших вариантов на основе абсолютного критерия;</t>
  </si>
  <si>
    <t>2.2. Выбор нехудших вариантов на основе метода рабочих характеристик;</t>
  </si>
  <si>
    <t>3. Выбор оптимального варианта на основе лексикографического метода.</t>
  </si>
  <si>
    <t>Исходные данные к выполнению задания:</t>
  </si>
  <si>
    <t>1. Варианты промышленных контроллеров для выбора оптимального варианта промышленного контроллера</t>
  </si>
  <si>
    <t>Варианты</t>
  </si>
  <si>
    <t>Промышленные контроллеры</t>
  </si>
  <si>
    <t>1,2,3,4,11,12,13,16,17,20</t>
  </si>
  <si>
    <t>5,6,7,8,14,18,22,23,24,25</t>
  </si>
  <si>
    <t>9,10,15,17,19,26,27,28,34,36</t>
  </si>
  <si>
    <t>18,21,29,30,33,35,37,38,39,40</t>
  </si>
  <si>
    <t>1,2,5,6,12,17,22,27,31,32</t>
  </si>
  <si>
    <t>1,2,7,8,11,13,16,18,23,34</t>
  </si>
  <si>
    <t>1,2,9,10,14,17,20,24,25,36</t>
  </si>
  <si>
    <t>1,2,15,18,19,26,28,37,38,39</t>
  </si>
  <si>
    <t>1,2,12,17,20,21,25,29,30,33</t>
  </si>
  <si>
    <t>1,2,12,16,18,27,31,32,35,40</t>
  </si>
  <si>
    <t>3,4,5,6,17,31,32,34,37,38</t>
  </si>
  <si>
    <t>3,4,7,8,18,23,25,29,30,39</t>
  </si>
  <si>
    <t>3,4,9,10,17,22,26,28,34,36</t>
  </si>
  <si>
    <t>3,4,11,13,15,18,19,36,37,38</t>
  </si>
  <si>
    <t>3,4,11,13,16,17,19,21,22,34</t>
  </si>
  <si>
    <t>3,4,18,20,21,26,28,33,36,37</t>
  </si>
  <si>
    <t>3,4,17,22,23,31,32,34,35,40</t>
  </si>
  <si>
    <t>5,6,7,8,18,27,29,30,34,38</t>
  </si>
  <si>
    <t>5,6,9,10,14,18,24,27,38,39</t>
  </si>
  <si>
    <t>5,6,12,14,15,18,19,20,28,39</t>
  </si>
  <si>
    <t>5,6,11,12,17,21,22,31,34,35</t>
  </si>
  <si>
    <t>5,6,13,16,17,20,32,33,38,40</t>
  </si>
  <si>
    <t>5,6,14,18,21,23,25,30,39,40</t>
  </si>
  <si>
    <t>5,6,7,10,13,17,25,29,37,38</t>
  </si>
  <si>
    <t>7,8,9,10,18,23,24,25,26,34</t>
  </si>
  <si>
    <t>7,8,15,16,17,19,20,22,28,29</t>
  </si>
  <si>
    <t>7,8,18,21,22,30,31,33,34,37</t>
  </si>
  <si>
    <t>7,8,17,22,25,32,34,35,36,40</t>
  </si>
  <si>
    <t>9,10,12,13,15,16,18,19,20,24</t>
  </si>
  <si>
    <t>9,10,12,17,21,22,25,28,30,33</t>
  </si>
  <si>
    <t>9,10,16,18,29,31,34,35,39,40</t>
  </si>
  <si>
    <t xml:space="preserve"> </t>
  </si>
  <si>
    <t>9,10,14,16,17,28,33,38,39,40</t>
  </si>
  <si>
    <t>13,15,18,19,20,21,23,30,33,34</t>
  </si>
  <si>
    <t>12,15,16,17,19,24,30,35,37,40</t>
  </si>
  <si>
    <t>11,13,16,18,21,33,35,38,39,40</t>
  </si>
  <si>
    <t>1,3,5,7,14,16,18,23,24,34</t>
  </si>
  <si>
    <t>2,4,6,8,14,17,20,23,32,34</t>
  </si>
  <si>
    <t>1,3,5,6,16,17,24,32,38,39</t>
  </si>
  <si>
    <t>1,3,9,10,18,22,26,32,38,39</t>
  </si>
  <si>
    <t>1,3,15,17,19,23,28,29,38,39</t>
  </si>
  <si>
    <t>1,5,15,18,19,30,32,34,36,38</t>
  </si>
  <si>
    <t>1,7,14,15,17,19,25,29,34,37</t>
  </si>
  <si>
    <t>1,7,9,10,11,18,29,36,37,38</t>
  </si>
  <si>
    <t>1,6,9,11,12,13,16,17,20,33</t>
  </si>
  <si>
    <t>1,8,10,11,18,20,25,28,34,35</t>
  </si>
  <si>
    <t>1,10,13,16,17,21,26,34,39,40</t>
  </si>
  <si>
    <t>2,9,15,18,20,25,29,31,38,40</t>
  </si>
  <si>
    <t>2,4,9,10,12,17,20,25,28,32</t>
  </si>
  <si>
    <t>2,6,8,13,14,16,17,21,22,23</t>
  </si>
  <si>
    <t>2,10,14,15,18,24,25,27,34,40</t>
  </si>
  <si>
    <t>3,6,9,14,15,18,27,29,34,38</t>
  </si>
  <si>
    <t>4,5,17,21,27,31,32,35,37,39</t>
  </si>
  <si>
    <t>4,8,10,15,18,25,26,27,29,39</t>
  </si>
  <si>
    <t>4,15,17,21,22,23,25,26,31,40</t>
  </si>
  <si>
    <t>5,9,18,21,22,23,24,27,29,35</t>
  </si>
  <si>
    <t>6,12,13,15,17,27,28,35,38,40</t>
  </si>
  <si>
    <t>7,16,18,20,21,27,32,35,40</t>
  </si>
  <si>
    <t>8,9,13,15,17,20,23,34,40</t>
  </si>
  <si>
    <t>8,10,11,18,21,22,27,30,35,37</t>
  </si>
  <si>
    <t>4,6,11,15,17,23,25,32,33,37</t>
  </si>
  <si>
    <t>2. Характеристики, промышленных, контроллеров, для, выбора, оптимального, варианта</t>
  </si>
  <si>
    <t>№</t>
  </si>
  <si>
    <t>Контроллер</t>
  </si>
  <si>
    <t>Частота процессора, МГц</t>
  </si>
  <si>
    <t>Оперативная память, Мб</t>
  </si>
  <si>
    <t>Flash память Мб</t>
  </si>
  <si>
    <t>Число слот, шт</t>
  </si>
  <si>
    <t>Интерфейс, RS-232/485, шт</t>
  </si>
  <si>
    <t>Ethernet, шт</t>
  </si>
  <si>
    <t>Стоимость, руб</t>
  </si>
  <si>
    <t>WP-5441-EN</t>
  </si>
  <si>
    <t>WP-8431-EN-G</t>
  </si>
  <si>
    <t>WP-8436-EN-1500</t>
  </si>
  <si>
    <t>LP-8141-EN-G</t>
  </si>
  <si>
    <t>WP-8146-EN-G</t>
  </si>
  <si>
    <t>WP-8441-EN-G</t>
  </si>
  <si>
    <t>WP-8831-EN-G</t>
  </si>
  <si>
    <t>WP-8841-EN-G</t>
  </si>
  <si>
    <t>WP-8846-EN-G</t>
  </si>
  <si>
    <t>WP-8849-EN-G</t>
  </si>
  <si>
    <t>XP-8341</t>
  </si>
  <si>
    <t>XP-8741-ATOM-CE6</t>
  </si>
  <si>
    <t>XP-8347-CE6</t>
  </si>
  <si>
    <t>WP-8847-EN-G</t>
  </si>
  <si>
    <t>XP-8341-ATOM</t>
  </si>
  <si>
    <t>W-8741-G</t>
  </si>
  <si>
    <t>W-8341-G</t>
  </si>
  <si>
    <t>WP-8437</t>
  </si>
  <si>
    <t>XP-8749-Atom-CE6</t>
  </si>
  <si>
    <t>WP-5149</t>
  </si>
  <si>
    <t>XP-8747-CE6,</t>
  </si>
  <si>
    <t>XP-8141-Atom-CE6</t>
  </si>
  <si>
    <t>XP-8041</t>
  </si>
  <si>
    <t>XP-8131-XPE</t>
  </si>
  <si>
    <t>XP-8741</t>
  </si>
  <si>
    <t>WP-8821,CE7</t>
  </si>
  <si>
    <t>XP-8041-FDA,</t>
  </si>
  <si>
    <t>XP-8341-FDA</t>
  </si>
  <si>
    <t>XP-8741-FDA</t>
  </si>
  <si>
    <t>XP-8349-CE6</t>
  </si>
  <si>
    <t>XP-8749-CE6</t>
  </si>
  <si>
    <t>WP-8137,EN</t>
  </si>
  <si>
    <t>LP-8421</t>
  </si>
  <si>
    <t>LP-8431</t>
  </si>
  <si>
    <t>LP-8821</t>
  </si>
  <si>
    <t>LX-8131</t>
  </si>
  <si>
    <t>LX-8331</t>
  </si>
  <si>
    <t>LX-8731</t>
  </si>
  <si>
    <t>LP-8441-FDA</t>
  </si>
  <si>
    <t>LP-8081-FDA-LP</t>
  </si>
  <si>
    <t xml:space="preserve">Контроллер </t>
  </si>
  <si>
    <t>Flash память, Мб</t>
  </si>
  <si>
    <t>Число слот</t>
  </si>
  <si>
    <t xml:space="preserve">       Задание к расчетно-графической работе                                                                   «Выбор оптимального варианта промышленного контроллера»:</t>
  </si>
  <si>
    <t>Вариант</t>
  </si>
  <si>
    <t xml:space="preserve">       1. Варианты промышленных контроллеров для выбора оптимального варианта промышленного контроллера</t>
  </si>
  <si>
    <t>Относи- тельная стоимость</t>
  </si>
  <si>
    <t>Ether- net</t>
  </si>
  <si>
    <t>Порядок выполнения работы.</t>
  </si>
  <si>
    <t>1.Метод выбора допустимых вариантов</t>
  </si>
  <si>
    <t xml:space="preserve">Матрица для выбора допустимых вариантов сформулирована в соответствии с </t>
  </si>
  <si>
    <t>Элементы матрицы определены в соответствии с</t>
  </si>
  <si>
    <t>i/j</t>
  </si>
  <si>
    <r>
      <t>A</t>
    </r>
    <r>
      <rPr>
        <vertAlign val="subscript"/>
        <sz val="16"/>
        <color theme="1"/>
        <rFont val="Times New Roman"/>
        <family val="1"/>
        <charset val="204"/>
      </rPr>
      <t>g</t>
    </r>
    <r>
      <rPr>
        <sz val="16"/>
        <color theme="1"/>
        <rFont val="Times New Roman"/>
        <family val="1"/>
        <charset val="204"/>
      </rPr>
      <t xml:space="preserve"> =</t>
    </r>
  </si>
  <si>
    <t>Последо- вательный интерфейс RS-232</t>
  </si>
  <si>
    <t>Частота процес- сора, МГц</t>
  </si>
  <si>
    <t>Операти- вная память, Мб</t>
  </si>
  <si>
    <t>1_2</t>
  </si>
  <si>
    <t>1_2_3</t>
  </si>
  <si>
    <t>1_2_3_4</t>
  </si>
  <si>
    <t>1_2_3_4_5_6</t>
  </si>
  <si>
    <t>1_2_3_4_5_6_7</t>
  </si>
  <si>
    <t>1_2_3_4_5</t>
  </si>
  <si>
    <t xml:space="preserve">  </t>
  </si>
  <si>
    <t>МАКС</t>
  </si>
  <si>
    <t>МИН</t>
  </si>
  <si>
    <t>вариант</t>
  </si>
  <si>
    <t>по сумме 1,2,3,4,5,6,7 столбов</t>
  </si>
  <si>
    <t>Логическое умножение столбцов матрицы</t>
  </si>
  <si>
    <t xml:space="preserve">где </t>
  </si>
  <si>
    <t xml:space="preserve">т.к. в столбцах матрицы им соответствуют единичные значения (при данных требуемых значениях показателей эффективности). В результате пересечения множеств допустимыми являются </t>
  </si>
  <si>
    <r>
      <t>M</t>
    </r>
    <r>
      <rPr>
        <vertAlign val="subscript"/>
        <sz val="14"/>
        <color theme="1"/>
        <rFont val="Times New Roman"/>
        <family val="1"/>
        <charset val="204"/>
      </rPr>
      <t>g</t>
    </r>
    <r>
      <rPr>
        <sz val="14"/>
        <color theme="1"/>
        <rFont val="Times New Roman"/>
        <family val="1"/>
        <charset val="204"/>
      </rPr>
      <t xml:space="preserve"> =</t>
    </r>
  </si>
  <si>
    <t>2.1.Выбор нехудших вариантов на основе абсолютного критерия</t>
  </si>
  <si>
    <t xml:space="preserve">       Первым исходным множеством для этого этапа выбора в соответствии с условным критерием предпочтения являются допустимые                                 варианты  = {Bi} I = 1, 2, …,  . </t>
  </si>
  <si>
    <r>
      <t xml:space="preserve">где </t>
    </r>
    <r>
      <rPr>
        <i/>
        <sz val="14"/>
        <color theme="1"/>
        <rFont val="Times New Roman"/>
        <family val="1"/>
        <charset val="204"/>
      </rPr>
      <t>М</t>
    </r>
    <r>
      <rPr>
        <i/>
        <vertAlign val="subscript"/>
        <sz val="14"/>
        <color theme="1"/>
        <rFont val="Times New Roman"/>
        <family val="1"/>
        <charset val="204"/>
      </rPr>
      <t>K</t>
    </r>
    <r>
      <rPr>
        <sz val="14"/>
        <color theme="1"/>
        <rFont val="Times New Roman"/>
        <family val="1"/>
        <charset val="204"/>
      </rPr>
      <t xml:space="preserve"> – число значений показателей эффективности.</t>
    </r>
  </si>
  <si>
    <t>Для выбора нехудших (рациональных) вариантов необходимо выполнить</t>
  </si>
  <si>
    <t>1) Формирование упорядоченного ряда значений показателей эффективности</t>
  </si>
  <si>
    <t xml:space="preserve"> число значений показателей эффективности.</t>
  </si>
  <si>
    <t xml:space="preserve">       Упорядоченные ряды по возрастанию формируются при минимизации показателей эффективности в процессе выбора вариантов, при максимизации упорядоченные ряды формируются по убыванию.</t>
  </si>
  <si>
    <t>2) Формирование матриц для показателей эффективности на основе упорядочен-ных значений показателей эффективности</t>
  </si>
  <si>
    <t xml:space="preserve">       Строки матриц соответствуют допустимым вариантам, i = 1, 2, …, ; столбцы – значениям упорядоченных рядов показателей эффективности,</t>
  </si>
  <si>
    <t xml:space="preserve">       Первые столбцы матриц соответствуют первым значениям упорядоченных рядов, при этом столбцы матриц можно обозначить:</t>
  </si>
  <si>
    <t xml:space="preserve">определяются в соответствии с условиями: </t>
  </si>
  <si>
    <t>:</t>
  </si>
  <si>
    <t xml:space="preserve">       Выбор не худших вариантов по абсолютному критерию применяется при выборе вариантов с минимальными (максимальными) значениями всех показателей эффективности и выполняется с помощью логического умножения результирующего столбца допустимых вариантов и первых столбцов матриц показателей эффективности </t>
  </si>
  <si>
    <t xml:space="preserve">       Непосредственно выбор не худших вариантов осуществляется пересечением множеств</t>
  </si>
  <si>
    <t>где</t>
  </si>
  <si>
    <t>множества, элементами которых являются варианты,</t>
  </si>
  <si>
    <r>
      <t>которым в столбцах соответствуют единичные значения. Процедура выбора по абсолютному критерию рассмотрена на примере выбора промышленных контроллеров, на основе исходных вариантов и результатов выбора допустимых вариантов, M</t>
    </r>
    <r>
      <rPr>
        <vertAlign val="subscript"/>
        <sz val="14"/>
        <color theme="1"/>
        <rFont val="Times New Roman"/>
        <family val="1"/>
        <charset val="204"/>
      </rPr>
      <t>g</t>
    </r>
    <r>
      <rPr>
        <sz val="14"/>
        <color theme="1"/>
        <rFont val="Times New Roman"/>
        <family val="1"/>
        <charset val="204"/>
      </rPr>
      <t xml:space="preserve">  = { В1, В2, …, В7}. Показатели эффективности максимизируются, поэтому значения показателя эффективности К</t>
    </r>
    <r>
      <rPr>
        <vertAlign val="superscript"/>
        <sz val="14"/>
        <color theme="1"/>
        <rFont val="Times New Roman"/>
        <family val="1"/>
        <charset val="204"/>
      </rPr>
      <t>7</t>
    </r>
    <r>
      <rPr>
        <sz val="14"/>
        <color theme="1"/>
        <rFont val="Times New Roman"/>
        <family val="1"/>
        <charset val="204"/>
      </rPr>
      <t xml:space="preserve"> (стоимость) представлены в виде обратных значений.</t>
    </r>
  </si>
  <si>
    <t xml:space="preserve">       Упорядоченные значения показателей эффективности сформированы по убыванию</t>
  </si>
  <si>
    <t>Последовательный интерфейс RS-232</t>
  </si>
  <si>
    <t>Ethernet</t>
  </si>
  <si>
    <t>Относительная стоимость</t>
  </si>
  <si>
    <t xml:space="preserve"> { являются исходные варианты }</t>
  </si>
  <si>
    <t xml:space="preserve">       Вторым множеством является множество показателей эффективности                   КК = { К1 , К2 , …, Кm}. К= 1, 2, … , m и соответствующее им множество значений показателей эффективности</t>
  </si>
  <si>
    <t>итого</t>
  </si>
  <si>
    <t>2.Метод выбора не худших вариантов на основе безусловного критерия предпочтения</t>
  </si>
  <si>
    <r>
      <t xml:space="preserve">       Выделение допустимых вариантов промышленных контроллеров выполнено в соответствии с</t>
    </r>
    <r>
      <rPr>
        <i/>
        <sz val="14"/>
        <color theme="1"/>
        <rFont val="Times New Roman"/>
        <family val="1"/>
        <charset val="204"/>
      </rPr>
      <t xml:space="preserve">                                                 </t>
    </r>
    <r>
      <rPr>
        <sz val="14"/>
        <color theme="1"/>
        <rFont val="Times New Roman"/>
        <family val="1"/>
        <charset val="204"/>
      </rPr>
      <t xml:space="preserve">   т.е. элементами множеств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</si>
  <si>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</si>
  <si>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</si>
  <si>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</si>
  <si>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</si>
  <si>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k1</t>
    </r>
    <r>
      <rPr>
        <sz val="12"/>
        <color theme="1"/>
        <rFont val="Times New Roman"/>
        <family val="1"/>
        <charset val="204"/>
      </rPr>
      <t xml:space="preserve"> =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</si>
  <si>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5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</si>
  <si>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6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</si>
  <si>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</si>
  <si>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</si>
  <si>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</si>
  <si>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</si>
  <si>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</si>
  <si>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</si>
  <si>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k2</t>
    </r>
    <r>
      <rPr>
        <sz val="12"/>
        <color theme="1"/>
        <rFont val="Times New Roman"/>
        <family val="1"/>
        <charset val="204"/>
      </rPr>
      <t xml:space="preserve"> =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</si>
  <si>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</si>
  <si>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6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</si>
  <si>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0" tint="-4.9989318521683403E-2"/>
        <rFont val="Times New Roman"/>
        <family val="1"/>
        <charset val="204"/>
      </rPr>
      <t>6</t>
    </r>
    <r>
      <rPr>
        <vertAlign val="superscript"/>
        <sz val="12"/>
        <color theme="0" tint="-4.9989318521683403E-2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</si>
  <si>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</si>
  <si>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</si>
  <si>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</si>
  <si>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</si>
  <si>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0" tint="-4.9989318521683403E-2"/>
        <rFont val="Times New Roman"/>
        <family val="1"/>
        <charset val="204"/>
      </rPr>
      <t>6</t>
    </r>
    <r>
      <rPr>
        <vertAlign val="superscript"/>
        <sz val="12"/>
        <color theme="0" tint="-4.9989318521683403E-2"/>
        <rFont val="Times New Roman"/>
        <family val="1"/>
        <charset val="204"/>
      </rPr>
      <t>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</si>
  <si>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k3</t>
    </r>
    <r>
      <rPr>
        <sz val="12"/>
        <color theme="1"/>
        <rFont val="Times New Roman"/>
        <family val="1"/>
        <charset val="204"/>
      </rPr>
      <t xml:space="preserve"> =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</si>
  <si>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4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</si>
  <si>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4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</si>
  <si>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vertAlign val="superscript"/>
        <sz val="12"/>
        <color theme="1"/>
        <rFont val="Times New Roman"/>
        <family val="1"/>
        <charset val="204"/>
      </rPr>
      <t>4</t>
    </r>
  </si>
  <si>
    <t>K1</t>
  </si>
  <si>
    <t>K2</t>
  </si>
  <si>
    <t>K3</t>
  </si>
  <si>
    <t>K4</t>
  </si>
  <si>
    <r>
      <t>K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vertAlign val="superscript"/>
        <sz val="12"/>
        <color theme="1"/>
        <rFont val="Times New Roman"/>
        <family val="1"/>
        <charset val="204"/>
      </rPr>
      <t>4</t>
    </r>
  </si>
  <si>
    <r>
      <t>K</t>
    </r>
    <r>
      <rPr>
        <vertAlign val="subscript"/>
        <sz val="12"/>
        <color theme="0" tint="-4.9989318521683403E-2"/>
        <rFont val="Times New Roman"/>
        <family val="1"/>
        <charset val="204"/>
      </rPr>
      <t>6</t>
    </r>
    <r>
      <rPr>
        <vertAlign val="superscript"/>
        <sz val="12"/>
        <color theme="0" tint="-4.9989318521683403E-2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</si>
  <si>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k4</t>
    </r>
    <r>
      <rPr>
        <sz val="12"/>
        <color theme="1"/>
        <rFont val="Times New Roman"/>
        <family val="1"/>
        <charset val="204"/>
      </rPr>
      <t xml:space="preserve"> =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</si>
  <si>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5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</si>
  <si>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5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</si>
  <si>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vertAlign val="superscript"/>
        <sz val="12"/>
        <color theme="1"/>
        <rFont val="Times New Roman"/>
        <family val="1"/>
        <charset val="204"/>
      </rPr>
      <t>5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</si>
  <si>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vertAlign val="superscript"/>
        <sz val="12"/>
        <color theme="1"/>
        <rFont val="Times New Roman"/>
        <family val="1"/>
        <charset val="204"/>
      </rPr>
      <t>5</t>
    </r>
  </si>
  <si>
    <r>
      <t>K</t>
    </r>
    <r>
      <rPr>
        <vertAlign val="subscript"/>
        <sz val="12"/>
        <color theme="0" tint="-4.9989318521683403E-2"/>
        <rFont val="Times New Roman"/>
        <family val="1"/>
        <charset val="204"/>
      </rPr>
      <t>6</t>
    </r>
    <r>
      <rPr>
        <vertAlign val="superscript"/>
        <sz val="12"/>
        <color theme="0" tint="-4.9989318521683403E-2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</si>
  <si>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k5</t>
    </r>
    <r>
      <rPr>
        <sz val="12"/>
        <color theme="1"/>
        <rFont val="Times New Roman"/>
        <family val="1"/>
        <charset val="204"/>
      </rPr>
      <t xml:space="preserve"> =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</si>
  <si>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6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</si>
  <si>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</si>
  <si>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k6</t>
    </r>
    <r>
      <rPr>
        <sz val="12"/>
        <color theme="1"/>
        <rFont val="Times New Roman"/>
        <family val="1"/>
        <charset val="204"/>
      </rPr>
      <t xml:space="preserve"> =</t>
    </r>
  </si>
  <si>
    <r>
      <t>K</t>
    </r>
    <r>
      <rPr>
        <vertAlign val="subscript"/>
        <sz val="12"/>
        <color theme="0" tint="-4.9989318521683403E-2"/>
        <rFont val="Times New Roman"/>
        <family val="1"/>
        <charset val="204"/>
      </rPr>
      <t>6</t>
    </r>
    <r>
      <rPr>
        <vertAlign val="superscript"/>
        <sz val="12"/>
        <color theme="0" tint="-4.9989318521683403E-2"/>
        <rFont val="Times New Roman"/>
        <family val="1"/>
        <charset val="204"/>
      </rPr>
      <t>6</t>
    </r>
  </si>
  <si>
    <t>K5</t>
  </si>
  <si>
    <r>
      <t>K</t>
    </r>
    <r>
      <rPr>
        <vertAlign val="subscript"/>
        <sz val="12"/>
        <color theme="0" tint="-4.9989318521683403E-2"/>
        <rFont val="Times New Roman"/>
        <family val="1"/>
        <charset val="204"/>
      </rPr>
      <t>4</t>
    </r>
    <r>
      <rPr>
        <vertAlign val="superscript"/>
        <sz val="12"/>
        <color theme="0" tint="-4.9989318521683403E-2"/>
        <rFont val="Times New Roman"/>
        <family val="1"/>
        <charset val="204"/>
      </rPr>
      <t>6</t>
    </r>
  </si>
  <si>
    <r>
      <t>K</t>
    </r>
    <r>
      <rPr>
        <vertAlign val="subscript"/>
        <sz val="12"/>
        <color theme="0" tint="-4.9989318521683403E-2"/>
        <rFont val="Times New Roman"/>
        <family val="1"/>
        <charset val="204"/>
      </rPr>
      <t>5</t>
    </r>
    <r>
      <rPr>
        <vertAlign val="superscript"/>
        <sz val="12"/>
        <color theme="0" tint="-4.9989318521683403E-2"/>
        <rFont val="Times New Roman"/>
        <family val="1"/>
        <charset val="204"/>
      </rPr>
      <t>6</t>
    </r>
  </si>
  <si>
    <t>K6</t>
  </si>
  <si>
    <t>ВАРИАНТ</t>
  </si>
  <si>
    <t>данные берутся от сюда</t>
  </si>
  <si>
    <t>данные берутся от АХ152</t>
  </si>
  <si>
    <t>при первом варианте</t>
  </si>
  <si>
    <t>как сделать чтобы при 0, не отображалось #Н/Д</t>
  </si>
  <si>
    <t>1) возможно понадобится промежуточные ячейки, что-бы разъединить данные из АХ152</t>
  </si>
  <si>
    <t>2) В 128 страке  (желтым цветом) мы видим название в {} В12,  В16,  В20 данные берутся из АХ152</t>
  </si>
  <si>
    <t>3) они вписываются в матрицу (столбец зеленый)  0 или 1, напротив своего названия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</si>
</sst>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bscript"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2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i/>
      <vertAlign val="subscript"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0" tint="-4.9989318521683403E-2"/>
      <name val="Times New Roman"/>
      <family val="1"/>
      <charset val="204"/>
    </font>
    <font>
      <vertAlign val="subscript"/>
      <sz val="12"/>
      <color theme="0" tint="-4.9989318521683403E-2"/>
      <name val="Times New Roman"/>
      <family val="1"/>
      <charset val="204"/>
    </font>
    <font>
      <vertAlign val="superscript"/>
      <sz val="12"/>
      <color theme="0" tint="-4.9989318521683403E-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FBAED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3" fontId="11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top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2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0" fillId="0" borderId="0" xfId="0" applyBorder="1"/>
    <xf numFmtId="0" fontId="3" fillId="0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9" borderId="0" xfId="0" applyFont="1" applyFill="1" applyAlignment="1">
      <alignment horizontal="left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left" vertical="center"/>
    </xf>
    <xf numFmtId="0" fontId="3" fillId="9" borderId="0" xfId="0" applyFont="1" applyFill="1"/>
    <xf numFmtId="0" fontId="2" fillId="10" borderId="0" xfId="0" applyFont="1" applyFill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left" vertical="center"/>
    </xf>
    <xf numFmtId="0" fontId="2" fillId="11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left" vertical="center"/>
    </xf>
    <xf numFmtId="0" fontId="2" fillId="12" borderId="0" xfId="0" applyFont="1" applyFill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13" borderId="8" xfId="0" applyFont="1" applyFill="1" applyBorder="1" applyAlignment="1">
      <alignment horizontal="left" vertical="center"/>
    </xf>
    <xf numFmtId="0" fontId="2" fillId="13" borderId="0" xfId="0" applyFont="1" applyFill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3" fontId="3" fillId="1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22" xfId="0" applyFont="1" applyBorder="1"/>
    <xf numFmtId="0" fontId="2" fillId="9" borderId="22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3" fillId="0" borderId="24" xfId="0" applyFont="1" applyBorder="1"/>
    <xf numFmtId="0" fontId="3" fillId="0" borderId="23" xfId="0" applyFont="1" applyBorder="1"/>
    <xf numFmtId="0" fontId="3" fillId="0" borderId="23" xfId="0" applyFont="1" applyBorder="1" applyAlignment="1">
      <alignment vertical="center"/>
    </xf>
    <xf numFmtId="0" fontId="3" fillId="0" borderId="25" xfId="0" applyFont="1" applyBorder="1"/>
    <xf numFmtId="0" fontId="3" fillId="0" borderId="26" xfId="0" applyFont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3" fillId="2" borderId="0" xfId="0" applyFont="1" applyFill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3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14" borderId="33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14" borderId="28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FBA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T$27" max="60" min="1" page="10"/>
</file>

<file path=xl/ctrlProps/ctrlProp2.xml><?xml version="1.0" encoding="utf-8"?>
<formControlPr xmlns="http://schemas.microsoft.com/office/spreadsheetml/2009/9/main" objectType="Spin" dx="16" fmlaLink="$AT$27" max="60" min="1" page="10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1097</xdr:colOff>
      <xdr:row>31</xdr:row>
      <xdr:rowOff>16944</xdr:rowOff>
    </xdr:from>
    <xdr:to>
      <xdr:col>37</xdr:col>
      <xdr:colOff>65943</xdr:colOff>
      <xdr:row>33</xdr:row>
      <xdr:rowOff>51720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601238" y="11359021"/>
              <a:ext cx="5055147" cy="5916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𝑔</m:t>
                        </m:r>
                      </m:sub>
                    </m:sSub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begChr m:val="|"/>
                        <m:endChr m:val="|"/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e>
                          <m:sub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𝑖𝑔</m:t>
                            </m:r>
                          </m:sub>
                        </m:sSub>
                      </m:e>
                    </m:d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𝑖</m:t>
                    </m:r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=1,2,…,</m:t>
                    </m:r>
                    <m:sSub>
                      <m:sSub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𝑁</m:t>
                        </m:r>
                      </m:e>
                      <m:sub>
                        <m:r>
                          <a:rPr lang="ru-RU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исх</m:t>
                        </m:r>
                      </m:sub>
                    </m:sSub>
                    <m:r>
                      <a:rPr lang="ru-RU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  <m:sSub>
                      <m:sSubPr>
                        <m:ctrlPr>
                          <a:rPr lang="ru-RU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𝑁</m:t>
                        </m:r>
                      </m:e>
                      <m:sub>
                        <m:r>
                          <a:rPr lang="ru-RU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исх</m:t>
                        </m:r>
                      </m:sub>
                    </m:sSub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=7, </m:t>
                    </m:r>
                    <m:sSub>
                      <m:sSub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𝐵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begChr m:val="{"/>
                        <m:endChr m:val="}"/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𝐵</m:t>
                            </m:r>
                          </m:e>
                          <m:sub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,</m:t>
                        </m:r>
                        <m:sSub>
                          <m:sSubPr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𝐵</m:t>
                            </m:r>
                          </m:e>
                          <m:sub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,….,</m:t>
                        </m:r>
                        <m:sSub>
                          <m:sSubPr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𝐵</m:t>
                            </m:r>
                          </m:e>
                          <m:sub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7</m:t>
                            </m:r>
                          </m:sub>
                        </m:sSub>
                      </m:e>
                    </m:d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</m:oMath>
                </m:oMathPara>
              </a14:m>
              <a:endParaRPr lang="en-US" sz="1400" b="0" i="1">
                <a:solidFill>
                  <a:schemeClr val="tx1"/>
                </a:solidFill>
                <a:effectLst/>
                <a:latin typeface="Cambria Math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𝑗</m:t>
                    </m:r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=1,2…., 7=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𝐾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,…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sup>
                    </m:sSubSup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</m:oMath>
                </m:oMathPara>
              </a14:m>
              <a:endParaRPr lang="ru-RU" sz="1400" i="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601238" y="11359021"/>
              <a:ext cx="5055147" cy="5916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𝐴</a:t>
              </a:r>
              <a:r>
                <a:rPr lang="ru-RU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_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𝑔=|𝑎_𝑖𝑔 |, 𝑖=1,2,…,𝑁_</a:t>
              </a:r>
              <a:r>
                <a:rPr lang="ru-RU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исх, 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</a:t>
              </a:r>
              <a:r>
                <a:rPr lang="ru-RU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_исх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=7, 𝐵_𝑖={𝐵_1,𝐵_2,….,𝐵_7 }, </a:t>
              </a:r>
              <a:endParaRPr lang="en-US" sz="1400" b="0" i="1">
                <a:solidFill>
                  <a:schemeClr val="tx1"/>
                </a:solidFill>
                <a:effectLst/>
                <a:latin typeface="Cambria Math"/>
                <a:ea typeface="+mn-ea"/>
                <a:cs typeface="+mn-cs"/>
              </a:endParaRPr>
            </a:p>
            <a:p>
              <a:pPr/>
              <a:r>
                <a:rPr lang="en-U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𝑗=1,2…., 7=𝐾_𝑇^1, 𝐾 ̂_𝑇^2,…𝐾 ̂_𝑇^𝑚.</a:t>
              </a:r>
              <a:endParaRPr lang="ru-RU" sz="1400" i="0"/>
            </a:p>
          </xdr:txBody>
        </xdr:sp>
      </mc:Fallback>
    </mc:AlternateContent>
    <xdr:clientData/>
  </xdr:twoCellAnchor>
  <xdr:oneCellAnchor>
    <xdr:from>
      <xdr:col>13</xdr:col>
      <xdr:colOff>58646</xdr:colOff>
      <xdr:row>36</xdr:row>
      <xdr:rowOff>264113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103036" y="1292074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103036" y="1292074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𝑇^1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16</xdr:col>
      <xdr:colOff>45049</xdr:colOff>
      <xdr:row>36</xdr:row>
      <xdr:rowOff>258175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2521549" y="12914809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2521549" y="12914809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𝑇^2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19</xdr:col>
      <xdr:colOff>41413</xdr:colOff>
      <xdr:row>36</xdr:row>
      <xdr:rowOff>259185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2950023" y="12915819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3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2950023" y="12915819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𝑇^3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22</xdr:col>
      <xdr:colOff>46060</xdr:colOff>
      <xdr:row>36</xdr:row>
      <xdr:rowOff>258174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3386780" y="12914808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4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3386780" y="12914808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𝑇^4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25</xdr:col>
      <xdr:colOff>49696</xdr:colOff>
      <xdr:row>36</xdr:row>
      <xdr:rowOff>271103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3822525" y="1292773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5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3822525" y="1292773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𝑇^5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28</xdr:col>
      <xdr:colOff>45050</xdr:colOff>
      <xdr:row>36</xdr:row>
      <xdr:rowOff>262821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4249989" y="1291945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6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4249989" y="1291945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𝑇^6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31</xdr:col>
      <xdr:colOff>35756</xdr:colOff>
      <xdr:row>36</xdr:row>
      <xdr:rowOff>272114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4672805" y="12928748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7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4672805" y="12928748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𝑇^7</a:t>
              </a:r>
              <a:endParaRPr lang="ru-RU" sz="1100"/>
            </a:p>
          </xdr:txBody>
        </xdr:sp>
      </mc:Fallback>
    </mc:AlternateContent>
    <xdr:clientData/>
  </xdr:oneCellAnchor>
  <xdr:twoCellAnchor editAs="absolute">
    <xdr:from>
      <xdr:col>8</xdr:col>
      <xdr:colOff>47542</xdr:colOff>
      <xdr:row>34</xdr:row>
      <xdr:rowOff>95983</xdr:rowOff>
    </xdr:from>
    <xdr:to>
      <xdr:col>33</xdr:col>
      <xdr:colOff>131153</xdr:colOff>
      <xdr:row>36</xdr:row>
      <xdr:rowOff>66676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1361992" y="12249883"/>
              <a:ext cx="3655486" cy="523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𝑎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𝑖𝑗</m:t>
                        </m:r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en-US" sz="1400" b="0" i="1">
                            <a:latin typeface="Cambria Math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eqArr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1,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если </m:t>
                            </m:r>
                            <m:sSub>
                              <m:sSubPr>
                                <m:ctrlPr>
                                  <a:rPr lang="ru-RU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400" b="0" i="1">
                                    <a:latin typeface="Cambria Math"/>
                                  </a:rPr>
                                  <m:t>𝐵</m:t>
                                </m:r>
                              </m:e>
                              <m:sub>
                                <m:r>
                                  <a:rPr lang="en-US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ru-RU" sz="1400" b="0" i="1">
                                <a:latin typeface="Cambria Math"/>
                                <a:ea typeface="Cambria Math"/>
                              </a:rPr>
                              <m:t>∈</m:t>
                            </m:r>
                            <m:d>
                              <m:dPr>
                                <m:ctrlPr>
                                  <a:rPr lang="ru-RU" sz="1400" b="0" i="1">
                                    <a:latin typeface="Cambria Math"/>
                                    <a:ea typeface="Cambria Math"/>
                                  </a:rPr>
                                </m:ctrlPr>
                              </m:dPr>
                              <m:e>
                                <m:sSubSup>
                                  <m:sSubSupPr>
                                    <m:ctrlPr>
                                      <a:rPr lang="ru-RU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ru-RU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𝐾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𝑇</m:t>
                                    </m:r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1</m:t>
                                    </m:r>
                                  </m:sup>
                                </m:sSubSup>
                                <m:r>
                                  <a:rPr lang="ru-RU" sz="1400" b="0" i="1">
                                    <a:latin typeface="Cambria Math"/>
                                    <a:ea typeface="Cambria Math"/>
                                  </a:rPr>
                                  <m:t>∨</m:t>
                                </m:r>
                                <m:r>
                                  <a:rPr lang="en-US" sz="1400" b="0" i="1">
                                    <a:latin typeface="Cambria Math"/>
                                    <a:ea typeface="Cambria Math"/>
                                  </a:rPr>
                                  <m:t> </m:t>
                                </m:r>
                                <m:sSubSup>
                                  <m:sSubSupPr>
                                    <m:ctrlP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𝐾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𝑇</m:t>
                                    </m:r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2</m:t>
                                    </m:r>
                                  </m:sup>
                                </m:sSubSup>
                                <m:r>
                                  <a:rPr lang="en-US" sz="1400" b="0" i="1">
                                    <a:latin typeface="Cambria Math"/>
                                    <a:ea typeface="Cambria Math"/>
                                  </a:rPr>
                                  <m:t>∨…</m:t>
                                </m:r>
                                <m:sSubSup>
                                  <m:sSubSupPr>
                                    <m:ctrlP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𝐾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𝑇</m:t>
                                    </m:r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7</m:t>
                                    </m:r>
                                  </m:sup>
                                </m:sSubSup>
                              </m:e>
                            </m:d>
                          </m:e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0,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 в противном случае              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1361992" y="12249883"/>
              <a:ext cx="3655486" cy="5231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𝑎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𝑖𝑗={█(1,</a:t>
              </a:r>
              <a:r>
                <a:rPr lang="ru-RU" sz="1400" b="0" i="0">
                  <a:latin typeface="Cambria Math"/>
                </a:rPr>
                <a:t>если </a:t>
              </a:r>
              <a:r>
                <a:rPr lang="en-US" sz="1400" b="0" i="0">
                  <a:latin typeface="Cambria Math"/>
                </a:rPr>
                <a:t>𝐵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1</a:t>
              </a:r>
              <a:r>
                <a:rPr lang="ru-RU" sz="1400" b="0" i="0">
                  <a:latin typeface="Cambria Math"/>
                  <a:ea typeface="Cambria Math"/>
                </a:rPr>
                <a:t>∈(</a:t>
              </a:r>
              <a:r>
                <a:rPr lang="en-US" sz="1400" b="0" i="0">
                  <a:latin typeface="Cambria Math"/>
                  <a:ea typeface="Cambria Math"/>
                </a:rPr>
                <a:t>𝐾</a:t>
              </a:r>
              <a:r>
                <a:rPr lang="ru-RU" sz="1400" b="0" i="0">
                  <a:latin typeface="Cambria Math"/>
                  <a:ea typeface="Cambria Math"/>
                </a:rPr>
                <a:t> ̂_</a:t>
              </a:r>
              <a:r>
                <a:rPr lang="en-US" sz="1400" b="0" i="0">
                  <a:latin typeface="Cambria Math"/>
                  <a:ea typeface="Cambria Math"/>
                </a:rPr>
                <a:t>𝑇^1</a:t>
              </a:r>
              <a:r>
                <a:rPr lang="ru-RU" sz="1400" b="0" i="0">
                  <a:latin typeface="Cambria Math"/>
                  <a:ea typeface="Cambria Math"/>
                </a:rPr>
                <a:t>∨</a:t>
              </a:r>
              <a:r>
                <a:rPr lang="en-US" sz="1400" b="0" i="0">
                  <a:latin typeface="Cambria Math"/>
                  <a:ea typeface="Cambria Math"/>
                </a:rPr>
                <a:t> 𝐾 ̂_𝑇^2∨…𝐾 ̂_𝑇^7 )@</a:t>
              </a:r>
              <a:r>
                <a:rPr lang="en-US" sz="1400" b="0" i="0">
                  <a:latin typeface="Cambria Math"/>
                </a:rPr>
                <a:t>0,</a:t>
              </a:r>
              <a:r>
                <a:rPr lang="ru-RU" sz="1400" b="0" i="0">
                  <a:latin typeface="Cambria Math"/>
                </a:rPr>
                <a:t> в противном случае              )┤</a:t>
              </a:r>
              <a:endParaRPr lang="ru-RU" sz="1100"/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24</xdr:row>
          <xdr:rowOff>228600</xdr:rowOff>
        </xdr:from>
        <xdr:to>
          <xdr:col>45</xdr:col>
          <xdr:colOff>285750</xdr:colOff>
          <xdr:row>25</xdr:row>
          <xdr:rowOff>409575</xdr:rowOff>
        </xdr:to>
        <xdr:sp macro="" textlink="">
          <xdr:nvSpPr>
            <xdr:cNvPr id="8193" name="Spinner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21</xdr:col>
      <xdr:colOff>141990</xdr:colOff>
      <xdr:row>48</xdr:row>
      <xdr:rowOff>244841</xdr:rowOff>
    </xdr:from>
    <xdr:to>
      <xdr:col>36</xdr:col>
      <xdr:colOff>68036</xdr:colOff>
      <xdr:row>50</xdr:row>
      <xdr:rowOff>58067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3448526" y="16165198"/>
              <a:ext cx="2171224" cy="3575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𝑔</m:t>
                        </m:r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∧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2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∧…∧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7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;</m:t>
                    </m:r>
                  </m:oMath>
                </m:oMathPara>
              </a14:m>
              <a:endParaRPr lang="ru-RU" sz="10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3448526" y="16165198"/>
              <a:ext cx="2171224" cy="3575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𝐴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𝑔=𝐴_𝑇^1</a:t>
              </a:r>
              <a:r>
                <a:rPr lang="en-US" sz="1400" b="0" i="0">
                  <a:latin typeface="Cambria Math"/>
                  <a:ea typeface="Cambria Math"/>
                </a:rPr>
                <a:t>∧𝐴_𝑇^2∧…∧𝐴_𝑇^7;</a:t>
              </a:r>
              <a:endParaRPr lang="ru-RU" sz="1000"/>
            </a:p>
          </xdr:txBody>
        </xdr:sp>
      </mc:Fallback>
    </mc:AlternateContent>
    <xdr:clientData/>
  </xdr:twoCellAnchor>
  <xdr:twoCellAnchor>
    <xdr:from>
      <xdr:col>1</xdr:col>
      <xdr:colOff>28821</xdr:colOff>
      <xdr:row>50</xdr:row>
      <xdr:rowOff>241884</xdr:rowOff>
    </xdr:from>
    <xdr:to>
      <xdr:col>37</xdr:col>
      <xdr:colOff>13607</xdr:colOff>
      <xdr:row>52</xdr:row>
      <xdr:rowOff>43248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/>
            <xdr:cNvSpPr txBox="1"/>
          </xdr:nvSpPr>
          <xdr:spPr>
            <a:xfrm>
              <a:off x="341785" y="16706527"/>
              <a:ext cx="5373215" cy="345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</a:rPr>
                      <m:t>=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</a:rPr>
                      <m:t>,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4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4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5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5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6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6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7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7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341785" y="16706527"/>
              <a:ext cx="5373215" cy="3456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𝐴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𝑇^1=𝐾 ̂_𝑇^1,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𝐴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𝑇^2=𝐾 ̂_𝑇^2,𝐴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𝑇^3=𝐾 ̂_𝑇^3,𝐴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𝑇^4=𝐾 ̂_𝑇^4,𝐴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𝑇^5=𝐾 ̂_𝑇^5,𝐴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𝑇^6=𝐾 ̂_𝑇^6,𝐴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𝑇^7=𝐾 ̂_𝑇^7</a:t>
              </a:r>
              <a:endParaRPr lang="ru-RU" sz="1100"/>
            </a:p>
          </xdr:txBody>
        </xdr:sp>
      </mc:Fallback>
    </mc:AlternateContent>
    <xdr:clientData/>
  </xdr:twoCellAnchor>
  <xdr:twoCellAnchor editAs="absolute">
    <xdr:from>
      <xdr:col>7</xdr:col>
      <xdr:colOff>84610</xdr:colOff>
      <xdr:row>52</xdr:row>
      <xdr:rowOff>217297</xdr:rowOff>
    </xdr:from>
    <xdr:to>
      <xdr:col>23</xdr:col>
      <xdr:colOff>33594</xdr:colOff>
      <xdr:row>54</xdr:row>
      <xdr:rowOff>33430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/>
            <xdr:cNvSpPr txBox="1"/>
          </xdr:nvSpPr>
          <xdr:spPr>
            <a:xfrm>
              <a:off x="1244175" y="17246340"/>
              <a:ext cx="2201854" cy="36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𝑀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𝑔</m:t>
                        </m:r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sSubSup>
                          <m:sSubSup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/>
                              </a:rPr>
                              <m:t>𝑇</m:t>
                            </m:r>
                          </m:sub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1</m:t>
                            </m:r>
                          </m:sup>
                        </m:sSubSup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∧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𝐴</m:t>
                            </m:r>
                          </m:e>
                          <m:sub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𝑇</m:t>
                            </m:r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∧…∧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𝐴</m:t>
                            </m:r>
                          </m:e>
                          <m:sub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𝑇</m:t>
                            </m:r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7</m:t>
                            </m:r>
                          </m:sup>
                        </m:sSubSup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7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1244175" y="17246340"/>
              <a:ext cx="2201854" cy="362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𝑀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𝑔=𝑋_(𝐴_𝑇^1)^1</a:t>
              </a:r>
              <a:r>
                <a:rPr lang="en-US" sz="1400" b="0" i="0">
                  <a:latin typeface="Cambria Math"/>
                  <a:ea typeface="Cambria Math"/>
                </a:rPr>
                <a:t>∧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𝑋_(𝐴_𝑇^2)^2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∧…∧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𝑋_(𝐴_𝑇^7)^7</a:t>
              </a:r>
              <a:endParaRPr lang="ru-RU" sz="1100"/>
            </a:p>
          </xdr:txBody>
        </xdr:sp>
      </mc:Fallback>
    </mc:AlternateContent>
    <xdr:clientData/>
  </xdr:twoCellAnchor>
  <xdr:twoCellAnchor>
    <xdr:from>
      <xdr:col>0</xdr:col>
      <xdr:colOff>0</xdr:colOff>
      <xdr:row>54</xdr:row>
      <xdr:rowOff>205426</xdr:rowOff>
    </xdr:from>
    <xdr:to>
      <xdr:col>15</xdr:col>
      <xdr:colOff>8283</xdr:colOff>
      <xdr:row>56</xdr:row>
      <xdr:rowOff>82568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/>
            <xdr:cNvSpPr txBox="1"/>
          </xdr:nvSpPr>
          <xdr:spPr>
            <a:xfrm>
              <a:off x="0" y="17781122"/>
              <a:ext cx="2294283" cy="3823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r>
                          <a:rPr lang="ru-RU" sz="1400" b="0" i="1">
                            <a:latin typeface="Cambria Math"/>
                          </a:rPr>
                          <m:t>при этом  </m:t>
                        </m:r>
                        <m:r>
                          <a:rPr lang="en-US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sSubSup>
                          <m:sSubSupPr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/>
                              </a:rPr>
                              <m:t>𝑇</m:t>
                            </m:r>
                          </m:sub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1</m:t>
                            </m:r>
                          </m:sup>
                        </m:sSubSup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</a:rPr>
                      <m:t>,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𝐴</m:t>
                            </m:r>
                          </m:e>
                          <m:sub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𝑇</m:t>
                            </m:r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</m:t>
                    </m:r>
                    <m:r>
                      <a:rPr lang="en-US" sz="1400" b="0" i="1">
                        <a:latin typeface="Cambria Math"/>
                      </a:rPr>
                      <m:t>…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sSubSup>
                          <m:sSubSup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/>
                              </a:rPr>
                              <m:t>𝑇</m:t>
                            </m:r>
                          </m:sub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7</m:t>
                            </m:r>
                          </m:sup>
                        </m:sSubSup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7</m:t>
                        </m:r>
                      </m:sup>
                    </m:sSubSup>
                    <m:r>
                      <a:rPr lang="en-US" sz="1400" b="0" i="1">
                        <a:latin typeface="Cambria Math"/>
                      </a:rPr>
                      <m:t>=</m:t>
                    </m:r>
                  </m:oMath>
                </m:oMathPara>
              </a14:m>
              <a:endParaRPr lang="ru-RU" sz="105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0" y="17781122"/>
              <a:ext cx="2294283" cy="3823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ru-RU" sz="1400" i="0">
                  <a:latin typeface="Cambria Math"/>
                </a:rPr>
                <a:t>〖</a:t>
              </a:r>
              <a:r>
                <a:rPr lang="ru-RU" sz="1400" b="0" i="0">
                  <a:latin typeface="Cambria Math"/>
                </a:rPr>
                <a:t>при этом  </a:t>
              </a:r>
              <a:r>
                <a:rPr lang="en-US" sz="1400" b="0" i="0">
                  <a:latin typeface="Cambria Math"/>
                </a:rPr>
                <a:t>𝑋</a:t>
              </a:r>
              <a:r>
                <a:rPr lang="ru-RU" sz="1400" b="0" i="0">
                  <a:latin typeface="Cambria Math"/>
                </a:rPr>
                <a:t>〗_(</a:t>
              </a:r>
              <a:r>
                <a:rPr lang="en-US" sz="1400" b="0" i="0">
                  <a:latin typeface="Cambria Math"/>
                </a:rPr>
                <a:t>𝐴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𝑇^1</a:t>
              </a:r>
              <a:r>
                <a:rPr lang="ru-RU" sz="1400" b="0" i="0">
                  <a:latin typeface="Cambria Math"/>
                </a:rPr>
                <a:t>)</a:t>
              </a:r>
              <a:r>
                <a:rPr lang="en-US" sz="1400" b="0" i="0">
                  <a:latin typeface="Cambria Math"/>
                </a:rPr>
                <a:t>^1,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𝑋_(𝐴_𝑇^2)^2,</a:t>
              </a:r>
              <a:r>
                <a:rPr lang="en-US" sz="1400" b="0" i="0">
                  <a:latin typeface="Cambria Math"/>
                </a:rPr>
                <a:t>…𝑋_(𝐴_𝑇^7)^7=</a:t>
              </a:r>
              <a:endParaRPr lang="ru-RU" sz="1050"/>
            </a:p>
          </xdr:txBody>
        </xdr:sp>
      </mc:Fallback>
    </mc:AlternateContent>
    <xdr:clientData/>
  </xdr:twoCellAnchor>
  <xdr:twoCellAnchor editAs="absolute">
    <xdr:from>
      <xdr:col>11</xdr:col>
      <xdr:colOff>36079</xdr:colOff>
      <xdr:row>75</xdr:row>
      <xdr:rowOff>214603</xdr:rowOff>
    </xdr:from>
    <xdr:to>
      <xdr:col>26</xdr:col>
      <xdr:colOff>24847</xdr:colOff>
      <xdr:row>77</xdr:row>
      <xdr:rowOff>22072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/>
            <xdr:cNvSpPr txBox="1"/>
          </xdr:nvSpPr>
          <xdr:spPr>
            <a:xfrm>
              <a:off x="1758862" y="23488733"/>
              <a:ext cx="2100833" cy="354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400" i="1">
                            <a:latin typeface="Cambria Math"/>
                          </a:rPr>
                        </m:ctrlPr>
                      </m:s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𝑘</m:t>
                        </m:r>
                      </m:sup>
                    </m:sSup>
                    <m:r>
                      <a:rPr lang="en-US" sz="1400" b="0" i="1">
                        <a:latin typeface="Cambria Math"/>
                      </a:rPr>
                      <m:t>=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</a:rPr>
                          <m:t>&lt;</m:t>
                        </m:r>
                        <m:acc>
                          <m:accPr>
                            <m:chr m:val="̂"/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𝑘</m:t>
                        </m:r>
                      </m:sup>
                    </m:sSubSup>
                    <m:r>
                      <a:rPr lang="en-US" sz="1400" b="0" i="1">
                        <a:latin typeface="Cambria Math"/>
                      </a:rPr>
                      <m:t>,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𝑘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…,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sSub>
                          <m:sSub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𝑘</m:t>
                            </m:r>
                          </m:sub>
                        </m:sSub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𝑘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&gt;,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1758862" y="23488733"/>
              <a:ext cx="2100833" cy="354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̂^</a:t>
              </a:r>
              <a:r>
                <a:rPr lang="en-US" sz="1400" b="0" i="0">
                  <a:latin typeface="Cambria Math"/>
                </a:rPr>
                <a:t>𝑘=〖&lt;𝐾 ̂〗_1^𝑘,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𝐾 ̂_2^𝑘…,𝐾 ̂_(𝑀_𝑘)^𝑘&gt;,</a:t>
              </a:r>
              <a:endParaRPr lang="ru-RU" sz="1100"/>
            </a:p>
          </xdr:txBody>
        </xdr:sp>
      </mc:Fallback>
    </mc:AlternateContent>
    <xdr:clientData/>
  </xdr:twoCellAnchor>
  <xdr:twoCellAnchor editAs="absolute">
    <xdr:from>
      <xdr:col>0</xdr:col>
      <xdr:colOff>148672</xdr:colOff>
      <xdr:row>80</xdr:row>
      <xdr:rowOff>20125</xdr:rowOff>
    </xdr:from>
    <xdr:to>
      <xdr:col>41</xdr:col>
      <xdr:colOff>34372</xdr:colOff>
      <xdr:row>81</xdr:row>
      <xdr:rowOff>149255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/>
            <xdr:cNvSpPr txBox="1"/>
          </xdr:nvSpPr>
          <xdr:spPr>
            <a:xfrm>
              <a:off x="148672" y="24660886"/>
              <a:ext cx="5832613" cy="4024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400" i="1">
                            <a:latin typeface="Cambria Math"/>
                          </a:rPr>
                        </m:ctrlPr>
                      </m:s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𝑘</m:t>
                        </m:r>
                      </m:sup>
                    </m:sSup>
                    <m:r>
                      <a:rPr lang="en-US" sz="1400" b="0" i="1">
                        <a:latin typeface="Cambria Math"/>
                      </a:rPr>
                      <m:t>=</m:t>
                    </m:r>
                    <m:d>
                      <m:dPr>
                        <m:begChr m:val="{"/>
                        <m:endChr m:val="}"/>
                        <m:ctrlPr>
                          <a:rPr lang="en-US" sz="1400" b="0" i="1">
                            <a:latin typeface="Cambria Math"/>
                          </a:rPr>
                        </m:ctrlPr>
                      </m:dPr>
                      <m:e>
                        <m:sSubSup>
                          <m:sSubSup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lang="en-US" sz="1400" b="0" i="1">
                                    <a:latin typeface="Cambria Math"/>
                                  </a:rPr>
                                </m:ctrlPr>
                              </m:accPr>
                              <m:e>
                                <m:r>
                                  <a:rPr lang="en-US" sz="1400" b="0" i="1">
                                    <a:latin typeface="Cambria Math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r>
                              <a:rPr lang="en-US" sz="1400" b="0" i="1">
                                <a:latin typeface="Cambria Math"/>
                              </a:rPr>
                              <m:t>1</m:t>
                            </m:r>
                          </m:sub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𝑘</m:t>
                            </m:r>
                          </m:sup>
                        </m:sSubSup>
                        <m:r>
                          <a:rPr lang="en-US" sz="1400" b="0" i="1">
                            <a:latin typeface="Cambria Math"/>
                          </a:rPr>
                          <m:t>,</m:t>
                        </m:r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𝑘</m:t>
                            </m:r>
                          </m:sup>
                        </m:sSub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,…,</m:t>
                        </m:r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sSub>
                              <m:sSub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𝑀</m:t>
                                </m:r>
                              </m:e>
                              <m:sub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</m:sub>
                            </m:sSub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𝑘</m:t>
                            </m:r>
                          </m:sup>
                        </m:sSubSup>
                      </m:e>
                    </m:d>
                    <m:r>
                      <a:rPr lang="en-US" sz="1400" b="0" i="1">
                        <a:latin typeface="Cambria Math"/>
                      </a:rPr>
                      <m:t>, 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acc>
                          <m:accPr>
                            <m:chr m:val="̂"/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p>
                    <m:r>
                      <a:rPr lang="en-US" sz="1400" b="0" i="1">
                        <a:latin typeface="Cambria Math"/>
                      </a:rPr>
                      <m:t>=</m:t>
                    </m:r>
                    <m:d>
                      <m:dPr>
                        <m:begChr m:val="{"/>
                        <m:endChr m:val="}"/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p>
                        </m:sSub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,</m:t>
                        </m:r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p>
                        </m:sSub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,…,</m:t>
                        </m:r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sSub>
                              <m:sSub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𝑀</m:t>
                                </m:r>
                              </m:e>
                              <m:sub>
                                <m:sSup>
                                  <m:sSupPr>
                                    <m:ctrlP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𝑘</m:t>
                                    </m:r>
                                  </m:e>
                                  <m:sup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sup>
                                </m:sSup>
                              </m:sub>
                            </m:sSub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p>
                        </m:sSubSup>
                      </m:e>
                    </m:d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 </m:t>
                    </m:r>
                    <m:sSup>
                      <m:s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begChr m:val="{"/>
                        <m:endChr m:val="}"/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,</m:t>
                        </m:r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,…,</m:t>
                        </m:r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sSub>
                              <m:sSub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𝑀</m:t>
                                </m:r>
                              </m:e>
                              <m:sub>
                                <m:sSup>
                                  <m:sSupPr>
                                    <m:ctrlP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𝑘</m:t>
                                    </m:r>
                                  </m:e>
                                  <m:sup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sub>
                            </m:sSub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148672" y="24660886"/>
              <a:ext cx="5832613" cy="4024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̂^</a:t>
              </a:r>
              <a:r>
                <a:rPr lang="en-US" sz="1400" b="0" i="0">
                  <a:latin typeface="Cambria Math"/>
                </a:rPr>
                <a:t>𝑘={𝐾 ̂_1^𝑘,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𝐾 ̂_2^𝑘,…,𝐾 ̂_(𝑀_𝑘)^𝑘 }</a:t>
              </a:r>
              <a:r>
                <a:rPr lang="en-US" sz="1400" b="0" i="0">
                  <a:latin typeface="Cambria Math"/>
                </a:rPr>
                <a:t>, 𝐾 ̂^1=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{𝐾 ̂_1^1,𝐾 ̂_2^1,…,𝐾 ̂_(𝑀_(𝑘^1 ))^1 }, 𝐾 ̂^2={𝐾 ̂_1^2,𝐾 ̂_2^2,…,𝐾 ̂_(𝑀_(𝑘^2 ))^2 }</a:t>
              </a:r>
              <a:endParaRPr lang="ru-RU" sz="1100"/>
            </a:p>
          </xdr:txBody>
        </xdr:sp>
      </mc:Fallback>
    </mc:AlternateContent>
    <xdr:clientData/>
  </xdr:twoCellAnchor>
  <xdr:twoCellAnchor editAs="absolute">
    <xdr:from>
      <xdr:col>9</xdr:col>
      <xdr:colOff>20024</xdr:colOff>
      <xdr:row>81</xdr:row>
      <xdr:rowOff>142798</xdr:rowOff>
    </xdr:from>
    <xdr:to>
      <xdr:col>27</xdr:col>
      <xdr:colOff>91352</xdr:colOff>
      <xdr:row>83</xdr:row>
      <xdr:rowOff>13426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/>
            <xdr:cNvSpPr txBox="1"/>
          </xdr:nvSpPr>
          <xdr:spPr>
            <a:xfrm>
              <a:off x="1461198" y="25056885"/>
              <a:ext cx="2605806" cy="4172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 </m:t>
                    </m:r>
                    <m:sSup>
                      <m:s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sup>
                    </m:s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begChr m:val="{"/>
                        <m:endChr m:val="}"/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𝑚</m:t>
                            </m:r>
                          </m:sup>
                        </m:sSub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,</m:t>
                        </m:r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𝑚</m:t>
                            </m:r>
                          </m:sup>
                        </m:sSub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,…,</m:t>
                        </m:r>
                        <m:sSubSup>
                          <m:sSub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acc>
                              <m:accPr>
                                <m:chr m:val="̂"/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𝐾</m:t>
                                </m:r>
                              </m:e>
                            </m:acc>
                          </m:e>
                          <m:sub>
                            <m:sSub>
                              <m:sSub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𝑀</m:t>
                                </m:r>
                              </m:e>
                              <m:sub>
                                <m:sSup>
                                  <m:sSupPr>
                                    <m:ctrlP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𝑘</m:t>
                                    </m:r>
                                  </m:e>
                                  <m:sup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𝑚</m:t>
                                    </m:r>
                                  </m:sup>
                                </m:sSup>
                              </m:sub>
                            </m:sSub>
                          </m:sub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𝑚</m:t>
                            </m:r>
                          </m:sup>
                        </m:sSubSup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1461198" y="25056885"/>
              <a:ext cx="2605806" cy="4172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 𝐾 ̂^𝑚={𝐾 ̂_1^𝑚,𝐾 ̂_2^𝑚,…,𝐾 ̂_(𝑀_(𝑘^𝑚 ))^𝑚 }</a:t>
              </a:r>
              <a:endParaRPr lang="ru-RU" sz="1100"/>
            </a:p>
          </xdr:txBody>
        </xdr:sp>
      </mc:Fallback>
    </mc:AlternateContent>
    <xdr:clientData/>
  </xdr:twoCellAnchor>
  <xdr:twoCellAnchor editAs="absolute">
    <xdr:from>
      <xdr:col>0</xdr:col>
      <xdr:colOff>78381</xdr:colOff>
      <xdr:row>82</xdr:row>
      <xdr:rowOff>242972</xdr:rowOff>
    </xdr:from>
    <xdr:to>
      <xdr:col>9</xdr:col>
      <xdr:colOff>31150</xdr:colOff>
      <xdr:row>84</xdr:row>
      <xdr:rowOff>8032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/>
            <xdr:cNvSpPr txBox="1"/>
          </xdr:nvSpPr>
          <xdr:spPr>
            <a:xfrm>
              <a:off x="78381" y="25430385"/>
              <a:ext cx="1393943" cy="3117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r>
                          <a:rPr lang="ru-RU" sz="1400" b="0" i="1">
                            <a:latin typeface="Cambria Math"/>
                          </a:rPr>
                          <m:t>где  </m:t>
                        </m:r>
                        <m:r>
                          <a:rPr lang="en-US" sz="1400" b="0" i="1">
                            <a:latin typeface="Cambria Math"/>
                          </a:rPr>
                          <m:t>𝑀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𝑘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</a:rPr>
                      <m:t>,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</a:rPr>
                          <m:t>𝑀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𝑘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2</m:t>
                        </m:r>
                      </m:sup>
                    </m:sSubSup>
                    <m:r>
                      <a:rPr lang="en-US" sz="1400" b="0" i="1">
                        <a:latin typeface="Cambria Math"/>
                      </a:rPr>
                      <m:t>,</m:t>
                    </m:r>
                    <m:sSub>
                      <m:sSubPr>
                        <m:ctrlPr>
                          <a:rPr lang="en-US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𝑀</m:t>
                        </m:r>
                      </m:e>
                      <m:sub>
                        <m:sSup>
                          <m:sSup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𝑘</m:t>
                            </m:r>
                          </m:e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𝑚</m:t>
                            </m:r>
                          </m:sup>
                        </m:sSup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8" name="TextBox 17"/>
            <xdr:cNvSpPr txBox="1"/>
          </xdr:nvSpPr>
          <xdr:spPr>
            <a:xfrm>
              <a:off x="78381" y="25430385"/>
              <a:ext cx="1393943" cy="3117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400" i="0">
                  <a:latin typeface="Cambria Math"/>
                </a:rPr>
                <a:t>〖</a:t>
              </a:r>
              <a:r>
                <a:rPr lang="ru-RU" sz="1400" b="0" i="0">
                  <a:latin typeface="Cambria Math"/>
                </a:rPr>
                <a:t>где  </a:t>
              </a:r>
              <a:r>
                <a:rPr lang="en-US" sz="1400" b="0" i="0">
                  <a:latin typeface="Cambria Math"/>
                </a:rPr>
                <a:t>𝑀</a:t>
              </a:r>
              <a:r>
                <a:rPr lang="ru-RU" sz="1400" b="0" i="0">
                  <a:latin typeface="Cambria Math"/>
                </a:rPr>
                <a:t>〗_</a:t>
              </a:r>
              <a:r>
                <a:rPr lang="en-US" sz="1400" b="0" i="0">
                  <a:latin typeface="Cambria Math"/>
                </a:rPr>
                <a:t>𝑘^1,𝑀_𝑘^2,𝑀_(𝑘^𝑚 )</a:t>
              </a:r>
              <a:endParaRPr lang="ru-RU" sz="1100"/>
            </a:p>
          </xdr:txBody>
        </xdr:sp>
      </mc:Fallback>
    </mc:AlternateContent>
    <xdr:clientData/>
  </xdr:twoCellAnchor>
  <xdr:twoCellAnchor editAs="absolute">
    <xdr:from>
      <xdr:col>6</xdr:col>
      <xdr:colOff>86942</xdr:colOff>
      <xdr:row>88</xdr:row>
      <xdr:rowOff>253606</xdr:rowOff>
    </xdr:from>
    <xdr:to>
      <xdr:col>31</xdr:col>
      <xdr:colOff>127171</xdr:colOff>
      <xdr:row>90</xdr:row>
      <xdr:rowOff>52937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1105703" y="27080976"/>
              <a:ext cx="3560338" cy="3459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ru-RU" sz="1400" b="0" i="1">
                            <a:latin typeface="Cambria Math"/>
                          </a:rPr>
                          <m:t>А</m:t>
                        </m:r>
                      </m:e>
                      <m:sub>
                        <m:sSup>
                          <m:sSupPr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𝑘</m:t>
                            </m:r>
                          </m:e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1</m:t>
                            </m:r>
                          </m:sup>
                        </m:sSup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d>
                      <m:dPr>
                        <m:begChr m:val="|"/>
                        <m:endChr m:val="|"/>
                        <m:ctrlPr>
                          <a:rPr lang="en-US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𝑎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400" b="0" i="1">
                                    <a:latin typeface="Cambria Math"/>
                                  </a:rPr>
                                  <m:t>𝑖𝑗</m:t>
                                </m:r>
                              </m:e>
                              <m:sub>
                                <m:r>
                                  <a:rPr lang="en-US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</m:sub>
                        </m:sSub>
                      </m:e>
                    </m:d>
                    <m:r>
                      <a:rPr lang="en-US" sz="1400" b="0" i="1">
                        <a:latin typeface="Cambria Math"/>
                      </a:rPr>
                      <m:t>,</m:t>
                    </m:r>
                    <m:sSub>
                      <m:sSub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А</m:t>
                        </m:r>
                      </m:e>
                      <m:sub>
                        <m:sSup>
                          <m:sSupPr>
                            <m:ctrlPr>
                              <a:rPr kumimoji="0" lang="ru-RU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sub>
                    </m:sSub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begChr m:val="|"/>
                        <m:endChr m:val="|"/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e>
                          <m:sub>
                            <m:sSub>
                              <m:sSub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𝑖𝑗</m:t>
                                </m:r>
                              </m:e>
                              <m:sub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sub>
                        </m:sSub>
                      </m:e>
                    </m:d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,…,</m:t>
                    </m:r>
                    <m:sSub>
                      <m:sSub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А</m:t>
                        </m:r>
                      </m:e>
                      <m:sub>
                        <m:sSup>
                          <m:sSupPr>
                            <m:ctrlPr>
                              <a:rPr kumimoji="0" lang="ru-RU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𝑚</m:t>
                            </m:r>
                          </m:sup>
                        </m:sSup>
                      </m:sub>
                    </m:sSub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begChr m:val="|"/>
                        <m:endChr m:val="|"/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e>
                          <m:sub>
                            <m:sSub>
                              <m:sSub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𝑖𝑗</m:t>
                                </m:r>
                              </m:e>
                              <m:sub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</m:sub>
                            </m:sSub>
                          </m:sub>
                        </m:sSub>
                      </m:e>
                    </m:d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.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1105703" y="27080976"/>
              <a:ext cx="3560338" cy="3459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400" b="0" i="0">
                  <a:latin typeface="Cambria Math"/>
                </a:rPr>
                <a:t>А_(</a:t>
              </a:r>
              <a:r>
                <a:rPr lang="en-US" sz="1400" b="0" i="0">
                  <a:latin typeface="Cambria Math"/>
                </a:rPr>
                <a:t>𝑘</a:t>
              </a:r>
              <a:r>
                <a:rPr lang="ru-RU" sz="1400" b="0" i="0">
                  <a:latin typeface="Cambria Math"/>
                </a:rPr>
                <a:t>^</a:t>
              </a:r>
              <a:r>
                <a:rPr lang="en-US" sz="1400" b="0" i="0">
                  <a:latin typeface="Cambria Math"/>
                </a:rPr>
                <a:t>1 </a:t>
              </a:r>
              <a:r>
                <a:rPr lang="ru-RU" sz="1400" b="0" i="0">
                  <a:latin typeface="Cambria Math"/>
                </a:rPr>
                <a:t>)</a:t>
              </a:r>
              <a:r>
                <a:rPr lang="en-US" sz="1400" b="0" i="0">
                  <a:latin typeface="Cambria Math"/>
                </a:rPr>
                <a:t>=|𝑎_(〖𝑖𝑗〗_1 ) |,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А_(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𝑘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^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2 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)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=|𝑎_(〖𝑖𝑗〗_2 ) |,…,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А_(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𝑘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^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𝑚 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)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=|𝑎_(〖𝑖𝑗〗_𝑚 ) |.</a:t>
              </a:r>
              <a:endParaRPr lang="ru-RU" sz="1100"/>
            </a:p>
          </xdr:txBody>
        </xdr:sp>
      </mc:Fallback>
    </mc:AlternateContent>
    <xdr:clientData/>
  </xdr:twoCellAnchor>
  <xdr:twoCellAnchor>
    <xdr:from>
      <xdr:col>0</xdr:col>
      <xdr:colOff>207066</xdr:colOff>
      <xdr:row>91</xdr:row>
      <xdr:rowOff>239458</xdr:rowOff>
    </xdr:from>
    <xdr:to>
      <xdr:col>39</xdr:col>
      <xdr:colOff>99392</xdr:colOff>
      <xdr:row>93</xdr:row>
      <xdr:rowOff>16565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/>
            <xdr:cNvSpPr txBox="1"/>
          </xdr:nvSpPr>
          <xdr:spPr>
            <a:xfrm>
              <a:off x="207066" y="27886806"/>
              <a:ext cx="5557630" cy="323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𝑗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</a:rPr>
                      <m:t>,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2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</a:rPr>
                      <m:t>,…,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𝑀</m:t>
                        </m:r>
                        <m:sSup>
                          <m:sSup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1</m:t>
                            </m:r>
                          </m:sup>
                        </m:sSup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</a:rPr>
                      <m:t>, </m:t>
                    </m:r>
                    <m:sSub>
                      <m:sSub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𝑗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ru-RU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,…,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𝑀</m:t>
                        </m:r>
                        <m:sSup>
                          <m:s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,…,</m:t>
                    </m:r>
                    <m:sSub>
                      <m:sSub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𝑗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sub>
                    </m:sSub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ru-RU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,…,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𝑀</m:t>
                        </m:r>
                        <m:sSup>
                          <m:sSup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𝑚</m:t>
                            </m:r>
                          </m:sup>
                        </m:sSup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</m:t>
                    </m:r>
                  </m:oMath>
                </m:oMathPara>
              </a14:m>
              <a:endParaRPr kumimoji="0" lang="ru-RU" sz="14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207066" y="27886806"/>
              <a:ext cx="5557630" cy="323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0" i="0">
                  <a:latin typeface="Cambria Math"/>
                </a:rPr>
                <a:t>𝑗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1=𝐾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1^1,𝐾 ̂_2^1,…,𝐾 ̂_(𝑀𝐾^1)^1, 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𝑗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2=𝐾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 ̂_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1^2,𝐾 ̂_2^2,…,𝐾 ̂_(𝑀𝐾^2)^2,…,𝑗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𝑚=𝐾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 ̂_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1^𝑚,𝐾 ̂_2^𝑚,…,𝐾 ̂_(𝑀𝐾^𝑚)^𝑚,</a:t>
              </a:r>
              <a:endParaRPr kumimoji="0" lang="ru-RU" sz="14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endParaRPr lang="ru-RU" sz="1100"/>
            </a:p>
          </xdr:txBody>
        </xdr:sp>
      </mc:Fallback>
    </mc:AlternateContent>
    <xdr:clientData/>
  </xdr:twoCellAnchor>
  <xdr:twoCellAnchor>
    <xdr:from>
      <xdr:col>1</xdr:col>
      <xdr:colOff>32377</xdr:colOff>
      <xdr:row>94</xdr:row>
      <xdr:rowOff>208585</xdr:rowOff>
    </xdr:from>
    <xdr:to>
      <xdr:col>38</xdr:col>
      <xdr:colOff>48942</xdr:colOff>
      <xdr:row>97</xdr:row>
      <xdr:rowOff>50447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347116" y="28675911"/>
              <a:ext cx="5226326" cy="6618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  <m:r>
                      <a:rPr lang="ru-RU" sz="1400" i="1">
                        <a:latin typeface="Cambria Math"/>
                        <a:ea typeface="Cambria Math"/>
                      </a:rPr>
                      <m:t>→</m:t>
                    </m:r>
                    <m:sSubSup>
                      <m:sSubSupPr>
                        <m:ctrlPr>
                          <a:rPr lang="ru-RU" sz="140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,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ru-RU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p>
                    </m:sSubSup>
                    <m:r>
                      <a:rPr kumimoji="0" lang="ru-RU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→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2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1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,…,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sSub>
                          <m:sSub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sSup>
                              <m:sSup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𝐾</m:t>
                                </m:r>
                              </m:e>
                              <m:sup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1</m:t>
                                </m:r>
                              </m:sup>
                            </m:sSup>
                          </m:sub>
                        </m:sSub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1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→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𝐴</m:t>
                        </m:r>
                      </m:e>
                      <m:sub>
                        <m:sSub>
                          <m:sSub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sSup>
                              <m:sSup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𝐾</m:t>
                                </m:r>
                              </m:e>
                              <m:sup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1</m:t>
                                </m:r>
                              </m:sup>
                            </m:sSup>
                          </m:sub>
                        </m:sSub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1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; 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ru-RU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ru-RU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→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1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,</m:t>
                    </m:r>
                    <m:sSubSup>
                      <m:sSubSup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ru-RU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→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2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,…,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sSub>
                          <m:sSub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sSup>
                              <m:sSup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𝐾</m:t>
                                </m:r>
                              </m:e>
                              <m:sup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sub>
                        </m:sSub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→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𝐴</m:t>
                        </m:r>
                      </m:e>
                      <m:sub>
                        <m:sSub>
                          <m:sSub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sSup>
                              <m:sSup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𝐾</m:t>
                                </m:r>
                              </m:e>
                              <m:sup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sub>
                        </m:sSub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,…,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1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𝑚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→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1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𝑚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, 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2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𝑚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→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2</m:t>
                        </m:r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𝑚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, 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sSub>
                          <m:sSub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sSup>
                              <m:sSup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𝐾</m:t>
                                </m:r>
                              </m:e>
                              <m:sup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𝑚</m:t>
                                </m:r>
                              </m:sup>
                            </m:sSup>
                          </m:sub>
                        </m:sSub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𝑚</m:t>
                        </m:r>
                      </m:sup>
                    </m:sSubSup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Cambria Math"/>
                        <a:cs typeface="+mn-cs"/>
                      </a:rPr>
                      <m:t>→</m:t>
                    </m:r>
                    <m:sSubSup>
                      <m:sSubSupPr>
                        <m:ctrlP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</m:ctrlPr>
                      </m:sSubSup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𝐴</m:t>
                        </m:r>
                      </m:e>
                      <m:sub>
                        <m:sSub>
                          <m:sSubPr>
                            <m:ctrlP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Cambria Math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sSup>
                              <m:sSupPr>
                                <m:ctrlP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𝐾</m:t>
                                </m:r>
                              </m:e>
                              <m:sup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𝑚</m:t>
                                </m:r>
                              </m:sup>
                            </m:sSup>
                          </m:sub>
                        </m:sSub>
                      </m:sub>
                      <m:sup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Cambria Math"/>
                            <a:cs typeface="+mn-cs"/>
                          </a:rPr>
                          <m:t>𝑚</m:t>
                        </m:r>
                      </m:sup>
                    </m:sSubSup>
                  </m:oMath>
                </m:oMathPara>
              </a14:m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347116" y="28675911"/>
              <a:ext cx="5226326" cy="6618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1^1</a:t>
              </a:r>
              <a:r>
                <a:rPr lang="ru-RU" sz="1400" i="0">
                  <a:latin typeface="Cambria Math"/>
                  <a:ea typeface="Cambria Math"/>
                </a:rPr>
                <a:t>→</a:t>
              </a:r>
              <a:r>
                <a:rPr lang="en-US" sz="1400" b="0" i="0">
                  <a:latin typeface="Cambria Math"/>
                  <a:ea typeface="Cambria Math"/>
                </a:rPr>
                <a:t>𝐴</a:t>
              </a:r>
              <a:r>
                <a:rPr lang="ru-RU" sz="1400" b="0" i="0">
                  <a:latin typeface="Cambria Math"/>
                  <a:ea typeface="Cambria Math"/>
                </a:rPr>
                <a:t>_</a:t>
              </a:r>
              <a:r>
                <a:rPr lang="en-US" sz="1400" b="0" i="0">
                  <a:latin typeface="Cambria Math"/>
                  <a:ea typeface="Cambria Math"/>
                </a:rPr>
                <a:t>1^1,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𝐾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 ̂_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2^1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→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𝐴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2^1,…,𝐾 ̂_(𝑀_(𝐾^1 ))^1→𝐴_(𝑀_(𝐾^1 ))^1; 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𝐾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 ̂_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1^2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→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𝐴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1^2,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𝐾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 ̂_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2^2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→𝐴_2^2,…,𝐾 ̂_(𝑀_(𝐾^2 ))^2→𝐴_(𝑀_(𝐾^2 ))^2,…,𝐾 ̂_1^𝑚→𝐴_1^𝑚, 𝐾 ̂_2^𝑚→𝐴_2^𝑚, 𝐾 ̂_(𝑀_(𝐾^𝑚 ))^𝑚→𝐴_(𝑀_(𝐾^𝑚 ))^𝑚</a:t>
              </a:r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endParaRPr lang="ru-RU" sz="1100"/>
            </a:p>
          </xdr:txBody>
        </xdr:sp>
      </mc:Fallback>
    </mc:AlternateContent>
    <xdr:clientData/>
  </xdr:twoCellAnchor>
  <xdr:twoCellAnchor>
    <xdr:from>
      <xdr:col>0</xdr:col>
      <xdr:colOff>0</xdr:colOff>
      <xdr:row>96</xdr:row>
      <xdr:rowOff>225317</xdr:rowOff>
    </xdr:from>
    <xdr:to>
      <xdr:col>19</xdr:col>
      <xdr:colOff>49696</xdr:colOff>
      <xdr:row>98</xdr:row>
      <xdr:rowOff>25600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/>
            <xdr:cNvSpPr txBox="1"/>
          </xdr:nvSpPr>
          <xdr:spPr>
            <a:xfrm>
              <a:off x="0" y="29239295"/>
              <a:ext cx="2898913" cy="346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ru-RU" sz="1400">
                        <a:effectLst/>
                        <a:latin typeface="Times New Roman"/>
                        <a:ea typeface="Times New Roman"/>
                      </a:rPr>
                      <m:t>Элементы матриц </m:t>
                    </m:r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𝐴</m:t>
                        </m:r>
                      </m:e>
                      <m:sub>
                        <m:sSup>
                          <m:sSupPr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1</m:t>
                            </m:r>
                          </m:sup>
                        </m:sSup>
                      </m:sub>
                    </m:sSub>
                    <m:r>
                      <a:rPr lang="en-US" sz="1400" b="0" i="1">
                        <a:latin typeface="Cambria Math"/>
                      </a:rPr>
                      <m:t>,</m:t>
                    </m:r>
                    <m:sSub>
                      <m:sSub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sSup>
                          <m:sSupPr>
                            <m:ctrlPr>
                              <a:rPr kumimoji="0" lang="ru-RU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sub>
                    </m:sSub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,…,</m:t>
                    </m:r>
                    <m:sSub>
                      <m:sSubPr>
                        <m:ctrlPr>
                          <a:rPr kumimoji="0" lang="ru-RU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0" lang="en-US" sz="14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sSup>
                          <m:sSupPr>
                            <m:ctrlPr>
                              <a:rPr kumimoji="0" lang="ru-RU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  <m:sup>
                            <m:r>
                              <a:rPr kumimoji="0" lang="en-US" sz="14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/>
                                <a:ea typeface="+mn-ea"/>
                                <a:cs typeface="+mn-cs"/>
                              </a:rPr>
                              <m:t>𝑚</m:t>
                            </m:r>
                          </m:sup>
                        </m:sSup>
                      </m:sub>
                    </m:sSub>
                    <m:r>
                      <a:rPr kumimoji="0" lang="en-US" sz="14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/>
                        <a:ea typeface="+mn-ea"/>
                        <a:cs typeface="+mn-cs"/>
                      </a:rPr>
                      <m:t>,</m:t>
                    </m:r>
                  </m:oMath>
                </m:oMathPara>
              </a14:m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26" name="TextBox 25"/>
            <xdr:cNvSpPr txBox="1"/>
          </xdr:nvSpPr>
          <xdr:spPr>
            <a:xfrm>
              <a:off x="0" y="29239295"/>
              <a:ext cx="2898913" cy="346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400" i="0">
                  <a:effectLst/>
                  <a:latin typeface="Cambria Math"/>
                  <a:ea typeface="Times New Roman"/>
                </a:rPr>
                <a:t>"Элементы матриц " </a:t>
              </a:r>
              <a:r>
                <a:rPr lang="en-US" sz="1400" b="0" i="0">
                  <a:latin typeface="Cambria Math"/>
                </a:rPr>
                <a:t>𝐴</a:t>
              </a:r>
              <a:r>
                <a:rPr lang="ru-RU" sz="1400" b="0" i="0">
                  <a:latin typeface="Cambria Math"/>
                </a:rPr>
                <a:t>_(</a:t>
              </a:r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^</a:t>
              </a:r>
              <a:r>
                <a:rPr lang="en-US" sz="1400" b="0" i="0">
                  <a:latin typeface="Cambria Math"/>
                </a:rPr>
                <a:t>1 </a:t>
              </a:r>
              <a:r>
                <a:rPr lang="ru-RU" sz="1400" b="0" i="0">
                  <a:latin typeface="Cambria Math"/>
                </a:rPr>
                <a:t>)</a:t>
              </a:r>
              <a:r>
                <a:rPr lang="en-US" sz="1400" b="0" i="0">
                  <a:latin typeface="Cambria Math"/>
                </a:rPr>
                <a:t>,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𝐴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_(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𝐾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^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2 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)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,…,𝐴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_(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𝐾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^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𝑚 </a:t>
              </a:r>
              <a:r>
                <a:rPr kumimoji="0" lang="ru-RU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)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+mn-ea"/>
                  <a:cs typeface="+mn-cs"/>
                </a:rPr>
                <a:t>,</a:t>
              </a:r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ru-RU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endParaRPr lang="ru-RU" sz="1100"/>
            </a:p>
          </xdr:txBody>
        </xdr:sp>
      </mc:Fallback>
    </mc:AlternateContent>
    <xdr:clientData/>
  </xdr:twoCellAnchor>
  <xdr:twoCellAnchor>
    <xdr:from>
      <xdr:col>8</xdr:col>
      <xdr:colOff>124241</xdr:colOff>
      <xdr:row>97</xdr:row>
      <xdr:rowOff>204133</xdr:rowOff>
    </xdr:from>
    <xdr:to>
      <xdr:col>33</xdr:col>
      <xdr:colOff>33131</xdr:colOff>
      <xdr:row>100</xdr:row>
      <xdr:rowOff>28982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/>
            <xdr:cNvSpPr txBox="1"/>
          </xdr:nvSpPr>
          <xdr:spPr>
            <a:xfrm>
              <a:off x="1424611" y="29491437"/>
              <a:ext cx="3428998" cy="6448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𝑎</m:t>
                        </m:r>
                      </m:e>
                      <m:sub>
                        <m:sSub>
                          <m:sSubPr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𝑖𝑗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en-US" sz="1400" b="0" i="1">
                            <a:latin typeface="Cambria Math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eqArr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1, 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если </m:t>
                            </m:r>
                            <m:sSub>
                              <m:sSubPr>
                                <m:ctrlPr>
                                  <a:rPr lang="ru-RU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400" b="0" i="1">
                                    <a:latin typeface="Cambria Math"/>
                                  </a:rPr>
                                  <m:t>𝐵</m:t>
                                </m:r>
                              </m:e>
                              <m:sub>
                                <m:r>
                                  <a:rPr lang="en-US" sz="1400" b="0" i="1">
                                    <a:latin typeface="Cambria Math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ru-RU" sz="1400" b="0" i="1">
                                <a:latin typeface="Cambria Math"/>
                                <a:ea typeface="Cambria Math"/>
                              </a:rPr>
                              <m:t>∈</m:t>
                            </m:r>
                            <m:r>
                              <a:rPr lang="en-US" sz="1400" b="0" i="1">
                                <a:latin typeface="Cambria Math"/>
                                <a:ea typeface="Cambria Math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400" b="0" i="1">
                                    <a:latin typeface="Cambria Math"/>
                                    <a:ea typeface="Cambria Math"/>
                                  </a:rPr>
                                </m:ctrlPr>
                              </m:dPr>
                              <m:e>
                                <m:sSubSup>
                                  <m:sSubSupPr>
                                    <m:ctrlP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𝐴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1</m:t>
                                    </m:r>
                                  </m:sup>
                                </m:sSubSup>
                                <m:r>
                                  <a:rPr lang="en-US" sz="1400" b="0" i="1">
                                    <a:latin typeface="Cambria Math"/>
                                    <a:ea typeface="Cambria Math"/>
                                  </a:rPr>
                                  <m:t>∨</m:t>
                                </m:r>
                                <m:sSubSup>
                                  <m:sSubSupPr>
                                    <m:ctrlP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Cambria Math"/>
                                        <a:cs typeface="+mn-cs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kumimoji="0" lang="en-US" sz="14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prstClr val="black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/>
                                            <a:ea typeface="Cambria Math"/>
                                            <a:cs typeface="+mn-cs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kumimoji="0" lang="en-US" sz="14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prstClr val="black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/>
                                            <a:ea typeface="Cambria Math"/>
                                            <a:cs typeface="+mn-cs"/>
                                          </a:rPr>
                                          <m:t>𝐴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Cambria Math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  <m:sup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Cambria Math"/>
                                        <a:cs typeface="+mn-cs"/>
                                      </a:rPr>
                                      <m:t>1</m:t>
                                    </m:r>
                                  </m:sup>
                                </m:sSubSup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∨…∨</m:t>
                                </m:r>
                                <m:sSubSup>
                                  <m:sSubSupPr>
                                    <m:ctrlP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𝐴</m:t>
                                    </m:r>
                                  </m:e>
                                  <m:sub>
                                    <m:sSub>
                                      <m:sSubPr>
                                        <m:ctrlP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Sup>
                                          <m:sSubSupPr>
                                            <m:ctrlPr>
                                              <a:rPr lang="en-US" sz="1400" b="0" i="1">
                                                <a:latin typeface="Cambria Math"/>
                                                <a:ea typeface="Cambria Math"/>
                                              </a:rPr>
                                            </m:ctrlPr>
                                          </m:sSubSupPr>
                                          <m:e>
                                            <m:r>
                                              <a:rPr lang="en-US" sz="1400" b="0" i="1">
                                                <a:latin typeface="Cambria Math"/>
                                                <a:ea typeface="Cambria Math"/>
                                              </a:rPr>
                                              <m:t>𝐾</m:t>
                                            </m:r>
                                          </m:e>
                                          <m:sub/>
                                          <m:sup>
                                            <m:r>
                                              <a:rPr lang="en-US" sz="1400" b="0" i="1">
                                                <a:latin typeface="Cambria Math"/>
                                                <a:ea typeface="Cambria Math"/>
                                              </a:rPr>
                                              <m:t>1</m:t>
                                            </m:r>
                                          </m:sup>
                                        </m:sSubSup>
                                      </m:sub>
                                    </m:sSub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1</m:t>
                                    </m:r>
                                  </m:sup>
                                </m:sSubSup>
                              </m:e>
                            </m:d>
                          </m:e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0, 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в противном  случае   </m:t>
                            </m:r>
                            <m:r>
                              <a:rPr lang="en-US" sz="1400" b="0" i="1">
                                <a:latin typeface="Cambria Math"/>
                              </a:rPr>
                              <m:t>            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      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1424611" y="29491437"/>
              <a:ext cx="3428998" cy="6448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𝑎</a:t>
              </a:r>
              <a:r>
                <a:rPr lang="ru-RU" sz="1400" b="0" i="0">
                  <a:latin typeface="Cambria Math"/>
                </a:rPr>
                <a:t>_(〖</a:t>
              </a:r>
              <a:r>
                <a:rPr lang="en-US" sz="1400" b="0" i="0">
                  <a:latin typeface="Cambria Math"/>
                </a:rPr>
                <a:t>𝑖𝑗</a:t>
              </a:r>
              <a:r>
                <a:rPr lang="ru-RU" sz="1400" b="0" i="0">
                  <a:latin typeface="Cambria Math"/>
                </a:rPr>
                <a:t>〗_</a:t>
              </a:r>
              <a:r>
                <a:rPr lang="en-US" sz="1400" b="0" i="0">
                  <a:latin typeface="Cambria Math"/>
                </a:rPr>
                <a:t>1 </a:t>
              </a:r>
              <a:r>
                <a:rPr lang="ru-RU" sz="1400" b="0" i="0">
                  <a:latin typeface="Cambria Math"/>
                </a:rPr>
                <a:t>)</a:t>
              </a:r>
              <a:r>
                <a:rPr lang="en-US" sz="1400" b="0" i="0">
                  <a:latin typeface="Cambria Math"/>
                </a:rPr>
                <a:t>={█(1, </a:t>
              </a:r>
              <a:r>
                <a:rPr lang="ru-RU" sz="1400" b="0" i="0">
                  <a:latin typeface="Cambria Math"/>
                </a:rPr>
                <a:t>если </a:t>
              </a:r>
              <a:r>
                <a:rPr lang="en-US" sz="1400" b="0" i="0">
                  <a:latin typeface="Cambria Math"/>
                </a:rPr>
                <a:t>𝐵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𝑖</a:t>
              </a:r>
              <a:r>
                <a:rPr lang="ru-RU" sz="1400" b="0" i="0">
                  <a:latin typeface="Cambria Math"/>
                  <a:ea typeface="Cambria Math"/>
                </a:rPr>
                <a:t>∈</a:t>
              </a:r>
              <a:r>
                <a:rPr lang="en-US" sz="1400" b="0" i="0">
                  <a:latin typeface="Cambria Math"/>
                  <a:ea typeface="Cambria Math"/>
                </a:rPr>
                <a:t> (𝐴 ̂_1^1∨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𝐴 ̂_2^1∨…∨</a:t>
              </a:r>
              <a:r>
                <a:rPr lang="en-US" sz="1400" b="0" i="0">
                  <a:latin typeface="Cambria Math"/>
                  <a:ea typeface="Cambria Math"/>
                </a:rPr>
                <a:t>𝐴_(𝑀_(𝐾_^1 ))^1 )@</a:t>
              </a:r>
              <a:r>
                <a:rPr lang="en-US" sz="1400" b="0" i="0">
                  <a:latin typeface="Cambria Math"/>
                </a:rPr>
                <a:t>0, </a:t>
              </a:r>
              <a:r>
                <a:rPr lang="ru-RU" sz="1400" b="0" i="0">
                  <a:latin typeface="Cambria Math"/>
                </a:rPr>
                <a:t>в противном  случае   </a:t>
              </a:r>
              <a:r>
                <a:rPr lang="en-US" sz="1400" b="0" i="0">
                  <a:latin typeface="Cambria Math"/>
                </a:rPr>
                <a:t>            </a:t>
              </a:r>
              <a:r>
                <a:rPr lang="ru-RU" sz="1400" b="0" i="0">
                  <a:latin typeface="Cambria Math"/>
                </a:rPr>
                <a:t>      )┤</a:t>
              </a:r>
              <a:endParaRPr lang="ru-RU" sz="1100"/>
            </a:p>
          </xdr:txBody>
        </xdr:sp>
      </mc:Fallback>
    </mc:AlternateContent>
    <xdr:clientData/>
  </xdr:twoCellAnchor>
  <xdr:twoCellAnchor>
    <xdr:from>
      <xdr:col>8</xdr:col>
      <xdr:colOff>82825</xdr:colOff>
      <xdr:row>99</xdr:row>
      <xdr:rowOff>242424</xdr:rowOff>
    </xdr:from>
    <xdr:to>
      <xdr:col>33</xdr:col>
      <xdr:colOff>82826</xdr:colOff>
      <xdr:row>102</xdr:row>
      <xdr:rowOff>67275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/>
            <xdr:cNvSpPr txBox="1"/>
          </xdr:nvSpPr>
          <xdr:spPr>
            <a:xfrm>
              <a:off x="1383195" y="30076381"/>
              <a:ext cx="3520109" cy="6448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𝑎</m:t>
                        </m:r>
                      </m:e>
                      <m:sub>
                        <m:sSub>
                          <m:sSubPr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𝑖𝑗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en-US" sz="1400" b="0" i="1">
                            <a:latin typeface="Cambria Math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eqArr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1, 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если </m:t>
                            </m:r>
                            <m:sSub>
                              <m:sSubPr>
                                <m:ctrlPr>
                                  <a:rPr lang="ru-RU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400" b="0" i="1">
                                    <a:latin typeface="Cambria Math"/>
                                  </a:rPr>
                                  <m:t>𝐵</m:t>
                                </m:r>
                              </m:e>
                              <m:sub>
                                <m:r>
                                  <a:rPr lang="en-US" sz="1400" b="0" i="1">
                                    <a:latin typeface="Cambria Math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ru-RU" sz="1400" b="0" i="1">
                                <a:latin typeface="Cambria Math"/>
                                <a:ea typeface="Cambria Math"/>
                              </a:rPr>
                              <m:t>∈</m:t>
                            </m:r>
                            <m:r>
                              <a:rPr lang="en-US" sz="1400" b="0" i="1">
                                <a:latin typeface="Cambria Math"/>
                                <a:ea typeface="Cambria Math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400" b="0" i="1">
                                    <a:latin typeface="Cambria Math"/>
                                    <a:ea typeface="Cambria Math"/>
                                  </a:rPr>
                                </m:ctrlPr>
                              </m:dPr>
                              <m:e>
                                <m:sSubSup>
                                  <m:sSubSupPr>
                                    <m:ctrlP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𝐴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2</m:t>
                                    </m:r>
                                  </m:sup>
                                </m:sSubSup>
                                <m:r>
                                  <a:rPr lang="en-US" sz="1400" b="0" i="1">
                                    <a:latin typeface="Cambria Math"/>
                                    <a:ea typeface="Cambria Math"/>
                                  </a:rPr>
                                  <m:t>∨</m:t>
                                </m:r>
                                <m:sSubSup>
                                  <m:sSubSupPr>
                                    <m:ctrlP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Cambria Math"/>
                                        <a:cs typeface="+mn-cs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kumimoji="0" lang="en-US" sz="14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prstClr val="black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/>
                                            <a:ea typeface="Cambria Math"/>
                                            <a:cs typeface="+mn-cs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kumimoji="0" lang="en-US" sz="14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prstClr val="black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/>
                                            <a:ea typeface="Cambria Math"/>
                                            <a:cs typeface="+mn-cs"/>
                                          </a:rPr>
                                          <m:t>𝐴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Cambria Math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  <m:sup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Cambria Math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bSup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∨…∨</m:t>
                                </m:r>
                                <m:sSubSup>
                                  <m:sSubSupPr>
                                    <m:ctrlP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𝐴</m:t>
                                    </m:r>
                                  </m:e>
                                  <m:sub>
                                    <m:sSub>
                                      <m:sSubPr>
                                        <m:ctrlP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Sup>
                                          <m:sSubSupPr>
                                            <m:ctrlPr>
                                              <a:rPr lang="en-US" sz="1400" b="0" i="1">
                                                <a:latin typeface="Cambria Math"/>
                                                <a:ea typeface="Cambria Math"/>
                                              </a:rPr>
                                            </m:ctrlPr>
                                          </m:sSubSupPr>
                                          <m:e>
                                            <m:r>
                                              <a:rPr lang="en-US" sz="1400" b="0" i="1">
                                                <a:latin typeface="Cambria Math"/>
                                                <a:ea typeface="Cambria Math"/>
                                              </a:rPr>
                                              <m:t>𝐾</m:t>
                                            </m:r>
                                          </m:e>
                                          <m:sub/>
                                          <m:sup>
                                            <m:r>
                                              <a:rPr lang="en-US" sz="1400" b="0" i="1">
                                                <a:latin typeface="Cambria Math"/>
                                                <a:ea typeface="Cambria Math"/>
                                              </a:rPr>
                                              <m:t>2</m:t>
                                            </m:r>
                                          </m:sup>
                                        </m:sSubSup>
                                      </m:sub>
                                    </m:sSub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2</m:t>
                                    </m:r>
                                  </m:sup>
                                </m:sSubSup>
                              </m:e>
                            </m:d>
                          </m:e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0, 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в противном  случае   </m:t>
                            </m:r>
                            <m:r>
                              <a:rPr lang="en-US" sz="1400" b="0" i="1">
                                <a:latin typeface="Cambria Math"/>
                              </a:rPr>
                              <m:t>            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      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9" name="TextBox 28"/>
            <xdr:cNvSpPr txBox="1"/>
          </xdr:nvSpPr>
          <xdr:spPr>
            <a:xfrm>
              <a:off x="1383195" y="30076381"/>
              <a:ext cx="3520109" cy="6448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𝑎</a:t>
              </a:r>
              <a:r>
                <a:rPr lang="ru-RU" sz="1400" b="0" i="0">
                  <a:latin typeface="Cambria Math"/>
                </a:rPr>
                <a:t>_(〖</a:t>
              </a:r>
              <a:r>
                <a:rPr lang="en-US" sz="1400" b="0" i="0">
                  <a:latin typeface="Cambria Math"/>
                </a:rPr>
                <a:t>𝑖𝑗</a:t>
              </a:r>
              <a:r>
                <a:rPr lang="ru-RU" sz="1400" b="0" i="0">
                  <a:latin typeface="Cambria Math"/>
                </a:rPr>
                <a:t>〗_</a:t>
              </a:r>
              <a:r>
                <a:rPr lang="en-US" sz="1400" b="0" i="0">
                  <a:latin typeface="Cambria Math"/>
                </a:rPr>
                <a:t>2 </a:t>
              </a:r>
              <a:r>
                <a:rPr lang="ru-RU" sz="1400" b="0" i="0">
                  <a:latin typeface="Cambria Math"/>
                </a:rPr>
                <a:t>)</a:t>
              </a:r>
              <a:r>
                <a:rPr lang="en-US" sz="1400" b="0" i="0">
                  <a:latin typeface="Cambria Math"/>
                </a:rPr>
                <a:t>={█(1, </a:t>
              </a:r>
              <a:r>
                <a:rPr lang="ru-RU" sz="1400" b="0" i="0">
                  <a:latin typeface="Cambria Math"/>
                </a:rPr>
                <a:t>если </a:t>
              </a:r>
              <a:r>
                <a:rPr lang="en-US" sz="1400" b="0" i="0">
                  <a:latin typeface="Cambria Math"/>
                </a:rPr>
                <a:t>𝐵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𝑖</a:t>
              </a:r>
              <a:r>
                <a:rPr lang="ru-RU" sz="1400" b="0" i="0">
                  <a:latin typeface="Cambria Math"/>
                  <a:ea typeface="Cambria Math"/>
                </a:rPr>
                <a:t>∈</a:t>
              </a:r>
              <a:r>
                <a:rPr lang="en-US" sz="1400" b="0" i="0">
                  <a:latin typeface="Cambria Math"/>
                  <a:ea typeface="Cambria Math"/>
                </a:rPr>
                <a:t> (𝐴 ̂_1^2∨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𝐴 ̂_2^2∨…∨</a:t>
              </a:r>
              <a:r>
                <a:rPr lang="en-US" sz="1400" b="0" i="0">
                  <a:latin typeface="Cambria Math"/>
                  <a:ea typeface="Cambria Math"/>
                </a:rPr>
                <a:t>𝐴_(𝑀_(𝐾_^2 ))^2 )@</a:t>
              </a:r>
              <a:r>
                <a:rPr lang="en-US" sz="1400" b="0" i="0">
                  <a:latin typeface="Cambria Math"/>
                </a:rPr>
                <a:t>0, </a:t>
              </a:r>
              <a:r>
                <a:rPr lang="ru-RU" sz="1400" b="0" i="0">
                  <a:latin typeface="Cambria Math"/>
                </a:rPr>
                <a:t>в противном  случае   </a:t>
              </a:r>
              <a:r>
                <a:rPr lang="en-US" sz="1400" b="0" i="0">
                  <a:latin typeface="Cambria Math"/>
                </a:rPr>
                <a:t>            </a:t>
              </a:r>
              <a:r>
                <a:rPr lang="ru-RU" sz="1400" b="0" i="0">
                  <a:latin typeface="Cambria Math"/>
                </a:rPr>
                <a:t>      )┤</a:t>
              </a:r>
              <a:endParaRPr lang="ru-RU" sz="1100"/>
            </a:p>
          </xdr:txBody>
        </xdr:sp>
      </mc:Fallback>
    </mc:AlternateContent>
    <xdr:clientData/>
  </xdr:twoCellAnchor>
  <xdr:twoCellAnchor>
    <xdr:from>
      <xdr:col>7</xdr:col>
      <xdr:colOff>73905</xdr:colOff>
      <xdr:row>103</xdr:row>
      <xdr:rowOff>25802</xdr:rowOff>
    </xdr:from>
    <xdr:to>
      <xdr:col>34</xdr:col>
      <xdr:colOff>130783</xdr:colOff>
      <xdr:row>105</xdr:row>
      <xdr:rowOff>120213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/>
            <xdr:cNvSpPr txBox="1"/>
          </xdr:nvSpPr>
          <xdr:spPr>
            <a:xfrm>
              <a:off x="1233470" y="30953063"/>
              <a:ext cx="3858596" cy="6410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𝑎</m:t>
                        </m:r>
                      </m:e>
                      <m:sub>
                        <m:sSub>
                          <m:sSubPr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𝑖𝑗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/>
                              </a:rPr>
                              <m:t>𝑚</m:t>
                            </m:r>
                          </m:sub>
                        </m:sSub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en-US" sz="1400" b="0" i="1">
                            <a:latin typeface="Cambria Math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eqArr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1, 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если </m:t>
                            </m:r>
                            <m:sSub>
                              <m:sSubPr>
                                <m:ctrlPr>
                                  <a:rPr lang="ru-RU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400" b="0" i="1">
                                    <a:latin typeface="Cambria Math"/>
                                  </a:rPr>
                                  <m:t>𝐵</m:t>
                                </m:r>
                              </m:e>
                              <m:sub>
                                <m:r>
                                  <a:rPr lang="en-US" sz="1400" b="0" i="1">
                                    <a:latin typeface="Cambria Math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ru-RU" sz="1400" b="0" i="1">
                                <a:latin typeface="Cambria Math"/>
                                <a:ea typeface="Cambria Math"/>
                              </a:rPr>
                              <m:t>∈</m:t>
                            </m:r>
                            <m:r>
                              <a:rPr lang="en-US" sz="1400" b="0" i="1">
                                <a:latin typeface="Cambria Math"/>
                                <a:ea typeface="Cambria Math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en-US" sz="1400" b="0" i="1">
                                    <a:latin typeface="Cambria Math"/>
                                    <a:ea typeface="Cambria Math"/>
                                  </a:rPr>
                                </m:ctrlPr>
                              </m:dPr>
                              <m:e>
                                <m:sSubSup>
                                  <m:sSubSupPr>
                                    <m:ctrlP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𝐴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𝑚</m:t>
                                    </m:r>
                                  </m:sup>
                                </m:sSubSup>
                                <m:r>
                                  <a:rPr lang="en-US" sz="1400" b="0" i="1">
                                    <a:latin typeface="Cambria Math"/>
                                    <a:ea typeface="Cambria Math"/>
                                  </a:rPr>
                                  <m:t>∨</m:t>
                                </m:r>
                                <m:sSubSup>
                                  <m:sSubSupPr>
                                    <m:ctrlP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Cambria Math"/>
                                        <a:cs typeface="+mn-cs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kumimoji="0" lang="en-US" sz="14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prstClr val="black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/>
                                            <a:ea typeface="Cambria Math"/>
                                            <a:cs typeface="+mn-cs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kumimoji="0" lang="en-US" sz="1400" b="0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prstClr val="black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/>
                                            <a:ea typeface="Cambria Math"/>
                                            <a:cs typeface="+mn-cs"/>
                                          </a:rPr>
                                          <m:t>𝐴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Cambria Math"/>
                                        <a:cs typeface="+mn-cs"/>
                                      </a:rPr>
                                      <m:t>2</m:t>
                                    </m:r>
                                  </m:sub>
                                  <m:sup>
                                    <m:r>
                                      <a:rPr kumimoji="0" lang="en-US" sz="1400" b="0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prstClr val="black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/>
                                        <a:ea typeface="Cambria Math"/>
                                        <a:cs typeface="+mn-cs"/>
                                      </a:rPr>
                                      <m:t>𝑚</m:t>
                                    </m:r>
                                  </m:sup>
                                </m:sSubSup>
                                <m:r>
                                  <a:rPr kumimoji="0" lang="en-US" sz="14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/>
                                    <a:ea typeface="Cambria Math"/>
                                    <a:cs typeface="+mn-cs"/>
                                  </a:rPr>
                                  <m:t>∨…∨</m:t>
                                </m:r>
                                <m:sSubSup>
                                  <m:sSubSupPr>
                                    <m:ctrlP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𝐴</m:t>
                                    </m:r>
                                  </m:e>
                                  <m:sub>
                                    <m:sSub>
                                      <m:sSubPr>
                                        <m:ctrlP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Sup>
                                          <m:sSubSupPr>
                                            <m:ctrlPr>
                                              <a:rPr lang="en-US" sz="1400" b="0" i="1">
                                                <a:latin typeface="Cambria Math"/>
                                                <a:ea typeface="Cambria Math"/>
                                              </a:rPr>
                                            </m:ctrlPr>
                                          </m:sSubSupPr>
                                          <m:e>
                                            <m:r>
                                              <a:rPr lang="en-US" sz="1400" b="0" i="1">
                                                <a:latin typeface="Cambria Math"/>
                                                <a:ea typeface="Cambria Math"/>
                                              </a:rPr>
                                              <m:t>𝐾</m:t>
                                            </m:r>
                                          </m:e>
                                          <m:sub/>
                                          <m:sup>
                                            <m:r>
                                              <a:rPr lang="en-US" sz="1400" b="0" i="1">
                                                <a:latin typeface="Cambria Math"/>
                                                <a:ea typeface="Cambria Math"/>
                                              </a:rPr>
                                              <m:t>𝑚</m:t>
                                            </m:r>
                                          </m:sup>
                                        </m:sSubSup>
                                      </m:sub>
                                    </m:sSub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𝑚</m:t>
                                    </m:r>
                                  </m:sup>
                                </m:sSubSup>
                              </m:e>
                            </m:d>
                          </m:e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0, 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в противном  случае   </m:t>
                            </m:r>
                            <m:r>
                              <a:rPr lang="en-US" sz="1400" b="0" i="1">
                                <a:latin typeface="Cambria Math"/>
                              </a:rPr>
                              <m:t>            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      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0" name="TextBox 29"/>
            <xdr:cNvSpPr txBox="1"/>
          </xdr:nvSpPr>
          <xdr:spPr>
            <a:xfrm>
              <a:off x="1233470" y="30953063"/>
              <a:ext cx="3858596" cy="6410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𝑎</a:t>
              </a:r>
              <a:r>
                <a:rPr lang="ru-RU" sz="1400" b="0" i="0">
                  <a:latin typeface="Cambria Math"/>
                </a:rPr>
                <a:t>_(〖</a:t>
              </a:r>
              <a:r>
                <a:rPr lang="en-US" sz="1400" b="0" i="0">
                  <a:latin typeface="Cambria Math"/>
                </a:rPr>
                <a:t>𝑖𝑗</a:t>
              </a:r>
              <a:r>
                <a:rPr lang="ru-RU" sz="1400" b="0" i="0">
                  <a:latin typeface="Cambria Math"/>
                </a:rPr>
                <a:t>〗_</a:t>
              </a:r>
              <a:r>
                <a:rPr lang="en-US" sz="1400" b="0" i="0">
                  <a:latin typeface="Cambria Math"/>
                </a:rPr>
                <a:t>𝑚 </a:t>
              </a:r>
              <a:r>
                <a:rPr lang="ru-RU" sz="1400" b="0" i="0">
                  <a:latin typeface="Cambria Math"/>
                </a:rPr>
                <a:t>)</a:t>
              </a:r>
              <a:r>
                <a:rPr lang="en-US" sz="1400" b="0" i="0">
                  <a:latin typeface="Cambria Math"/>
                </a:rPr>
                <a:t>={█(1, </a:t>
              </a:r>
              <a:r>
                <a:rPr lang="ru-RU" sz="1400" b="0" i="0">
                  <a:latin typeface="Cambria Math"/>
                </a:rPr>
                <a:t>если </a:t>
              </a:r>
              <a:r>
                <a:rPr lang="en-US" sz="1400" b="0" i="0">
                  <a:latin typeface="Cambria Math"/>
                </a:rPr>
                <a:t>𝐵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𝑖</a:t>
              </a:r>
              <a:r>
                <a:rPr lang="ru-RU" sz="1400" b="0" i="0">
                  <a:latin typeface="Cambria Math"/>
                  <a:ea typeface="Cambria Math"/>
                </a:rPr>
                <a:t>∈</a:t>
              </a:r>
              <a:r>
                <a:rPr lang="en-US" sz="1400" b="0" i="0">
                  <a:latin typeface="Cambria Math"/>
                  <a:ea typeface="Cambria Math"/>
                </a:rPr>
                <a:t> (𝐴 ̂_1^𝑚∨</a:t>
              </a:r>
              <a:r>
                <a:rPr kumimoji="0" lang="en-US" sz="1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/>
                  <a:ea typeface="Cambria Math"/>
                  <a:cs typeface="+mn-cs"/>
                </a:rPr>
                <a:t>𝐴 ̂_2^𝑚∨…∨</a:t>
              </a:r>
              <a:r>
                <a:rPr lang="en-US" sz="1400" b="0" i="0">
                  <a:latin typeface="Cambria Math"/>
                  <a:ea typeface="Cambria Math"/>
                </a:rPr>
                <a:t>𝐴_(𝑀_(𝐾_^𝑚 ))^𝑚 )@</a:t>
              </a:r>
              <a:r>
                <a:rPr lang="en-US" sz="1400" b="0" i="0">
                  <a:latin typeface="Cambria Math"/>
                </a:rPr>
                <a:t>0, </a:t>
              </a:r>
              <a:r>
                <a:rPr lang="ru-RU" sz="1400" b="0" i="0">
                  <a:latin typeface="Cambria Math"/>
                </a:rPr>
                <a:t>в противном  случае   </a:t>
              </a:r>
              <a:r>
                <a:rPr lang="en-US" sz="1400" b="0" i="0">
                  <a:latin typeface="Cambria Math"/>
                </a:rPr>
                <a:t>            </a:t>
              </a:r>
              <a:r>
                <a:rPr lang="ru-RU" sz="1400" b="0" i="0">
                  <a:latin typeface="Cambria Math"/>
                </a:rPr>
                <a:t>      )┤</a:t>
              </a:r>
              <a:endParaRPr lang="ru-RU" sz="1100"/>
            </a:p>
          </xdr:txBody>
        </xdr:sp>
      </mc:Fallback>
    </mc:AlternateContent>
    <xdr:clientData/>
  </xdr:twoCellAnchor>
  <xdr:twoCellAnchor>
    <xdr:from>
      <xdr:col>14</xdr:col>
      <xdr:colOff>84259</xdr:colOff>
      <xdr:row>110</xdr:row>
      <xdr:rowOff>246629</xdr:rowOff>
    </xdr:from>
    <xdr:to>
      <xdr:col>34</xdr:col>
      <xdr:colOff>38966</xdr:colOff>
      <xdr:row>111</xdr:row>
      <xdr:rowOff>219932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2255959" y="33384104"/>
              <a:ext cx="2812207" cy="2781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𝐴</m:t>
                        </m:r>
                      </m:e>
                      <m:sub>
                        <m:r>
                          <a:rPr lang="ru-RU" sz="1400" b="0" i="1">
                            <a:latin typeface="Cambria Math"/>
                          </a:rPr>
                          <m:t>нх</m:t>
                        </m:r>
                      </m:sub>
                    </m:sSub>
                    <m:r>
                      <a:rPr lang="ru-RU" sz="14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ru-RU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𝑔</m:t>
                        </m:r>
                      </m:sub>
                    </m:sSub>
                    <m:r>
                      <a:rPr lang="ru-RU" sz="1400" b="0" i="1">
                        <a:latin typeface="Cambria Math"/>
                        <a:ea typeface="Cambria Math"/>
                      </a:rPr>
                      <m:t>∧</m:t>
                    </m:r>
                    <m:r>
                      <a:rPr lang="en-US" sz="1400" b="0" i="1">
                        <a:latin typeface="Cambria Math"/>
                        <a:ea typeface="Cambria Math"/>
                      </a:rPr>
                      <m:t>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∧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2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∧ …∧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𝑚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2255959" y="33384104"/>
              <a:ext cx="2812207" cy="2781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𝐴</a:t>
              </a:r>
              <a:r>
                <a:rPr lang="ru-RU" sz="1400" b="0" i="0">
                  <a:latin typeface="Cambria Math"/>
                </a:rPr>
                <a:t>_нх=</a:t>
              </a:r>
              <a:r>
                <a:rPr lang="en-US" sz="1400" b="0" i="0">
                  <a:latin typeface="Cambria Math"/>
                </a:rPr>
                <a:t>𝐴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𝑔</a:t>
              </a:r>
              <a:r>
                <a:rPr lang="ru-RU" sz="1400" b="0" i="0">
                  <a:latin typeface="Cambria Math"/>
                  <a:ea typeface="Cambria Math"/>
                </a:rPr>
                <a:t>∧</a:t>
              </a:r>
              <a:r>
                <a:rPr lang="en-US" sz="1400" b="0" i="0">
                  <a:latin typeface="Cambria Math"/>
                  <a:ea typeface="Cambria Math"/>
                </a:rPr>
                <a:t> 𝐴_1^1∧ 𝐴_1^2∧ …∧ 𝐴_1^𝑚</a:t>
              </a:r>
              <a:endParaRPr lang="ru-RU" sz="1100"/>
            </a:p>
          </xdr:txBody>
        </xdr:sp>
      </mc:Fallback>
    </mc:AlternateContent>
    <xdr:clientData/>
  </xdr:twoCellAnchor>
  <xdr:twoCellAnchor>
    <xdr:from>
      <xdr:col>14</xdr:col>
      <xdr:colOff>11724</xdr:colOff>
      <xdr:row>113</xdr:row>
      <xdr:rowOff>208817</xdr:rowOff>
    </xdr:from>
    <xdr:to>
      <xdr:col>33</xdr:col>
      <xdr:colOff>109306</xdr:colOff>
      <xdr:row>114</xdr:row>
      <xdr:rowOff>229745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/>
            <xdr:cNvSpPr txBox="1"/>
          </xdr:nvSpPr>
          <xdr:spPr>
            <a:xfrm>
              <a:off x="2183424" y="34203542"/>
              <a:ext cx="2812207" cy="297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𝑀</m:t>
                        </m:r>
                      </m:e>
                      <m:sub>
                        <m:r>
                          <a:rPr lang="ru-RU" sz="1400" b="0" i="1">
                            <a:latin typeface="Cambria Math"/>
                          </a:rPr>
                          <m:t>нх</m:t>
                        </m:r>
                      </m:sub>
                    </m:sSub>
                    <m:r>
                      <a:rPr lang="ru-RU" sz="14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ru-RU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𝑔</m:t>
                        </m:r>
                      </m:sub>
                    </m:sSub>
                    <m:r>
                      <a:rPr lang="ru-RU" sz="1400" b="0" i="1">
                        <a:latin typeface="Cambria Math"/>
                        <a:ea typeface="Cambria Math"/>
                      </a:rPr>
                      <m:t>∧</m:t>
                    </m:r>
                    <m:r>
                      <a:rPr lang="en-US" sz="1400" b="0" i="1">
                        <a:latin typeface="Cambria Math"/>
                        <a:ea typeface="Cambria Math"/>
                      </a:rPr>
                      <m:t>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∧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2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∧ …∧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𝑚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1" name="TextBox 30"/>
            <xdr:cNvSpPr txBox="1"/>
          </xdr:nvSpPr>
          <xdr:spPr>
            <a:xfrm>
              <a:off x="2183424" y="34203542"/>
              <a:ext cx="2812207" cy="297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𝑀</a:t>
              </a:r>
              <a:r>
                <a:rPr lang="ru-RU" sz="1400" b="0" i="0">
                  <a:latin typeface="Cambria Math"/>
                </a:rPr>
                <a:t>_нх=</a:t>
              </a:r>
              <a:r>
                <a:rPr lang="en-US" sz="1400" b="0" i="0">
                  <a:latin typeface="Cambria Math"/>
                </a:rPr>
                <a:t>𝑋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𝑔</a:t>
              </a:r>
              <a:r>
                <a:rPr lang="ru-RU" sz="1400" b="0" i="0">
                  <a:latin typeface="Cambria Math"/>
                  <a:ea typeface="Cambria Math"/>
                </a:rPr>
                <a:t>∧</a:t>
              </a:r>
              <a:r>
                <a:rPr lang="en-US" sz="1400" b="0" i="0">
                  <a:latin typeface="Cambria Math"/>
                  <a:ea typeface="Cambria Math"/>
                </a:rPr>
                <a:t> 𝑋_1^1∧ 𝑋_1^2∧ …∧ 𝑋_1^𝑚</a:t>
              </a:r>
              <a:endParaRPr lang="ru-RU" sz="1100"/>
            </a:p>
          </xdr:txBody>
        </xdr:sp>
      </mc:Fallback>
    </mc:AlternateContent>
    <xdr:clientData/>
  </xdr:twoCellAnchor>
  <xdr:twoCellAnchor>
    <xdr:from>
      <xdr:col>0</xdr:col>
      <xdr:colOff>271631</xdr:colOff>
      <xdr:row>114</xdr:row>
      <xdr:rowOff>256144</xdr:rowOff>
    </xdr:from>
    <xdr:to>
      <xdr:col>15</xdr:col>
      <xdr:colOff>85726</xdr:colOff>
      <xdr:row>116</xdr:row>
      <xdr:rowOff>8840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/>
            <xdr:cNvSpPr txBox="1"/>
          </xdr:nvSpPr>
          <xdr:spPr>
            <a:xfrm>
              <a:off x="271631" y="34527094"/>
              <a:ext cx="2128670" cy="3051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𝑔</m:t>
                        </m:r>
                      </m:sub>
                    </m:sSub>
                    <m:r>
                      <a:rPr lang="ru-RU" sz="1400" b="0" i="1">
                        <a:latin typeface="Cambria Math"/>
                        <a:ea typeface="Cambria Math"/>
                      </a:rPr>
                      <m:t>∧</m:t>
                    </m:r>
                    <m:r>
                      <a:rPr lang="en-US" sz="1400" b="0" i="1">
                        <a:latin typeface="Cambria Math"/>
                        <a:ea typeface="Cambria Math"/>
                      </a:rPr>
                      <m:t>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∧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2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∧ …∧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𝑚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2" name="TextBox 31"/>
            <xdr:cNvSpPr txBox="1"/>
          </xdr:nvSpPr>
          <xdr:spPr>
            <a:xfrm>
              <a:off x="271631" y="34527094"/>
              <a:ext cx="2128670" cy="3051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𝑋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𝑔</a:t>
              </a:r>
              <a:r>
                <a:rPr lang="ru-RU" sz="1400" b="0" i="0">
                  <a:latin typeface="Cambria Math"/>
                  <a:ea typeface="Cambria Math"/>
                </a:rPr>
                <a:t>∧</a:t>
              </a:r>
              <a:r>
                <a:rPr lang="en-US" sz="1400" b="0" i="0">
                  <a:latin typeface="Cambria Math"/>
                  <a:ea typeface="Cambria Math"/>
                </a:rPr>
                <a:t> 𝑋_1^1∧ 𝑋_1^2∧ …∧ 𝑋_1^𝑚</a:t>
              </a:r>
              <a:endParaRPr lang="ru-RU" sz="1100"/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533400</xdr:colOff>
          <xdr:row>123</xdr:row>
          <xdr:rowOff>0</xdr:rowOff>
        </xdr:from>
        <xdr:to>
          <xdr:col>47</xdr:col>
          <xdr:colOff>200025</xdr:colOff>
          <xdr:row>126</xdr:row>
          <xdr:rowOff>47625</xdr:rowOff>
        </xdr:to>
        <xdr:sp macro="" textlink="">
          <xdr:nvSpPr>
            <xdr:cNvPr id="8194" name="Spinner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topLeftCell="A73" zoomScale="85" zoomScaleNormal="85" workbookViewId="0">
      <selection activeCell="G10" sqref="G10"/>
    </sheetView>
  </sheetViews>
  <sheetFormatPr defaultRowHeight="15.75" outlineLevelCol="1" x14ac:dyDescent="0.25"/>
  <cols>
    <col min="1" max="1" width="9.140625" style="5"/>
    <col min="2" max="2" width="12.140625" style="5" customWidth="1"/>
    <col min="3" max="3" width="30.28515625" style="5" customWidth="1"/>
    <col min="4" max="4" width="38.7109375" style="5" customWidth="1" outlineLevel="1"/>
    <col min="5" max="14" width="8.7109375" style="5" customWidth="1"/>
    <col min="15" max="15" width="4" style="5" customWidth="1"/>
  </cols>
  <sheetData>
    <row r="1" spans="1:14" x14ac:dyDescent="0.25">
      <c r="A1" s="6"/>
      <c r="B1" s="6"/>
    </row>
    <row r="2" spans="1:14" x14ac:dyDescent="0.25">
      <c r="A2" s="6" t="s">
        <v>5</v>
      </c>
      <c r="B2" s="6"/>
    </row>
    <row r="3" spans="1:14" x14ac:dyDescent="0.25">
      <c r="A3" s="6"/>
      <c r="B3" s="6" t="s">
        <v>6</v>
      </c>
    </row>
    <row r="4" spans="1:14" ht="16.5" thickBot="1" x14ac:dyDescent="0.3"/>
    <row r="5" spans="1:14" ht="21" customHeight="1" thickBot="1" x14ac:dyDescent="0.3">
      <c r="B5" s="2" t="s">
        <v>7</v>
      </c>
      <c r="C5" s="3" t="s">
        <v>8</v>
      </c>
      <c r="D5" s="74"/>
    </row>
    <row r="6" spans="1:14" ht="16.5" thickBot="1" x14ac:dyDescent="0.3">
      <c r="B6" s="4">
        <v>1</v>
      </c>
      <c r="C6" s="17" t="s">
        <v>9</v>
      </c>
      <c r="D6" s="68" t="str">
        <f t="shared" ref="D6:D23" si="0">"B"&amp;E6&amp;", "&amp;"B"&amp;F6&amp;", "&amp;"B"&amp;G6&amp;", "&amp;"B"&amp;H6&amp;", "&amp;"B"&amp;I6&amp;", "&amp;"B"&amp;J6&amp;", "&amp;"B"&amp;K6&amp;", "&amp;"B"&amp;L6&amp;", "&amp;"B"&amp;M6&amp;", "&amp;"B"&amp;N6</f>
        <v>B1, B2, B3, B4, B11, B12, B13, B16, B17, B20</v>
      </c>
      <c r="E6" s="71">
        <v>1</v>
      </c>
      <c r="F6" s="71">
        <v>2</v>
      </c>
      <c r="G6" s="71">
        <v>3</v>
      </c>
      <c r="H6" s="71">
        <v>4</v>
      </c>
      <c r="I6" s="71">
        <v>11</v>
      </c>
      <c r="J6" s="71">
        <v>12</v>
      </c>
      <c r="K6" s="71">
        <v>13</v>
      </c>
      <c r="L6" s="71">
        <v>16</v>
      </c>
      <c r="M6" s="71">
        <v>17</v>
      </c>
      <c r="N6" s="71">
        <v>20</v>
      </c>
    </row>
    <row r="7" spans="1:14" ht="16.5" thickBot="1" x14ac:dyDescent="0.3">
      <c r="B7" s="4">
        <v>2</v>
      </c>
      <c r="C7" s="17" t="s">
        <v>10</v>
      </c>
      <c r="D7" s="68" t="str">
        <f t="shared" si="0"/>
        <v>B5, B6, B7, B8, B14, B18, B22, B23, B24, B25</v>
      </c>
      <c r="E7" s="71">
        <v>5</v>
      </c>
      <c r="F7" s="71">
        <v>6</v>
      </c>
      <c r="G7" s="71">
        <v>7</v>
      </c>
      <c r="H7" s="71">
        <v>8</v>
      </c>
      <c r="I7" s="71">
        <v>14</v>
      </c>
      <c r="J7" s="71">
        <v>18</v>
      </c>
      <c r="K7" s="71">
        <v>22</v>
      </c>
      <c r="L7" s="71">
        <v>23</v>
      </c>
      <c r="M7" s="71">
        <v>24</v>
      </c>
      <c r="N7" s="71">
        <v>25</v>
      </c>
    </row>
    <row r="8" spans="1:14" ht="16.5" thickBot="1" x14ac:dyDescent="0.3">
      <c r="B8" s="4">
        <v>3</v>
      </c>
      <c r="C8" s="17" t="s">
        <v>11</v>
      </c>
      <c r="D8" s="68" t="str">
        <f t="shared" si="0"/>
        <v>B9, B10, B15, B17, B19, B26, B27, B28, B34, B36</v>
      </c>
      <c r="E8" s="71">
        <v>9</v>
      </c>
      <c r="F8" s="71">
        <v>10</v>
      </c>
      <c r="G8" s="71">
        <v>15</v>
      </c>
      <c r="H8" s="71">
        <v>17</v>
      </c>
      <c r="I8" s="71">
        <v>19</v>
      </c>
      <c r="J8" s="71">
        <v>26</v>
      </c>
      <c r="K8" s="71">
        <v>27</v>
      </c>
      <c r="L8" s="71">
        <v>28</v>
      </c>
      <c r="M8" s="71">
        <v>34</v>
      </c>
      <c r="N8" s="71">
        <v>36</v>
      </c>
    </row>
    <row r="9" spans="1:14" ht="16.5" thickBot="1" x14ac:dyDescent="0.3">
      <c r="B9" s="4">
        <v>4</v>
      </c>
      <c r="C9" s="17" t="s">
        <v>12</v>
      </c>
      <c r="D9" s="68" t="str">
        <f t="shared" si="0"/>
        <v>B18, B21, B29, B30, B33, B35, B37, B38, B39, B40</v>
      </c>
      <c r="E9" s="71">
        <v>18</v>
      </c>
      <c r="F9" s="71">
        <v>21</v>
      </c>
      <c r="G9" s="71">
        <v>29</v>
      </c>
      <c r="H9" s="71">
        <v>30</v>
      </c>
      <c r="I9" s="71">
        <v>33</v>
      </c>
      <c r="J9" s="71">
        <v>35</v>
      </c>
      <c r="K9" s="71">
        <v>37</v>
      </c>
      <c r="L9" s="71">
        <v>38</v>
      </c>
      <c r="M9" s="71">
        <v>39</v>
      </c>
      <c r="N9" s="71">
        <v>40</v>
      </c>
    </row>
    <row r="10" spans="1:14" ht="16.5" thickBot="1" x14ac:dyDescent="0.3">
      <c r="B10" s="4">
        <v>5</v>
      </c>
      <c r="C10" s="17" t="s">
        <v>13</v>
      </c>
      <c r="D10" s="68" t="str">
        <f t="shared" si="0"/>
        <v>B1, B2, B5, B6, B12, B17, B22, B27, B31, B32</v>
      </c>
      <c r="E10" s="71">
        <v>1</v>
      </c>
      <c r="F10" s="71">
        <v>2</v>
      </c>
      <c r="G10" s="71">
        <v>5</v>
      </c>
      <c r="H10" s="71">
        <v>6</v>
      </c>
      <c r="I10" s="71">
        <v>12</v>
      </c>
      <c r="J10" s="71">
        <v>17</v>
      </c>
      <c r="K10" s="71">
        <v>22</v>
      </c>
      <c r="L10" s="71">
        <v>27</v>
      </c>
      <c r="M10" s="71">
        <v>31</v>
      </c>
      <c r="N10" s="71">
        <v>32</v>
      </c>
    </row>
    <row r="11" spans="1:14" ht="16.5" thickBot="1" x14ac:dyDescent="0.3">
      <c r="B11" s="4">
        <v>6</v>
      </c>
      <c r="C11" s="17" t="s">
        <v>14</v>
      </c>
      <c r="D11" s="68" t="str">
        <f t="shared" si="0"/>
        <v>B1, B2, B7, B8, B11, B13, B16, B18, B23, B34</v>
      </c>
      <c r="E11" s="71">
        <v>1</v>
      </c>
      <c r="F11" s="71">
        <v>2</v>
      </c>
      <c r="G11" s="71">
        <v>7</v>
      </c>
      <c r="H11" s="71">
        <v>8</v>
      </c>
      <c r="I11" s="71">
        <v>11</v>
      </c>
      <c r="J11" s="71">
        <v>13</v>
      </c>
      <c r="K11" s="71">
        <v>16</v>
      </c>
      <c r="L11" s="71">
        <v>18</v>
      </c>
      <c r="M11" s="71">
        <v>23</v>
      </c>
      <c r="N11" s="71">
        <v>34</v>
      </c>
    </row>
    <row r="12" spans="1:14" ht="16.5" thickBot="1" x14ac:dyDescent="0.3">
      <c r="B12" s="4">
        <v>7</v>
      </c>
      <c r="C12" s="17" t="s">
        <v>15</v>
      </c>
      <c r="D12" s="68" t="str">
        <f t="shared" si="0"/>
        <v>B1, B2, B9, B10, B14, B17, B20, B24, B25, B36</v>
      </c>
      <c r="E12" s="71">
        <v>1</v>
      </c>
      <c r="F12" s="71">
        <v>2</v>
      </c>
      <c r="G12" s="71">
        <v>9</v>
      </c>
      <c r="H12" s="71">
        <v>10</v>
      </c>
      <c r="I12" s="71">
        <v>14</v>
      </c>
      <c r="J12" s="71">
        <v>17</v>
      </c>
      <c r="K12" s="71">
        <v>20</v>
      </c>
      <c r="L12" s="71">
        <v>24</v>
      </c>
      <c r="M12" s="71">
        <v>25</v>
      </c>
      <c r="N12" s="71">
        <v>36</v>
      </c>
    </row>
    <row r="13" spans="1:14" ht="16.5" thickBot="1" x14ac:dyDescent="0.3">
      <c r="B13" s="4">
        <v>8</v>
      </c>
      <c r="C13" s="17" t="s">
        <v>16</v>
      </c>
      <c r="D13" s="68" t="str">
        <f t="shared" si="0"/>
        <v>B1, B2, B15, B18, B19, B26, B28, B37, B38, B39</v>
      </c>
      <c r="E13" s="71">
        <v>1</v>
      </c>
      <c r="F13" s="71">
        <v>2</v>
      </c>
      <c r="G13" s="71">
        <v>15</v>
      </c>
      <c r="H13" s="71">
        <v>18</v>
      </c>
      <c r="I13" s="71">
        <v>19</v>
      </c>
      <c r="J13" s="71">
        <v>26</v>
      </c>
      <c r="K13" s="71">
        <v>28</v>
      </c>
      <c r="L13" s="71">
        <v>37</v>
      </c>
      <c r="M13" s="71">
        <v>38</v>
      </c>
      <c r="N13" s="71">
        <v>39</v>
      </c>
    </row>
    <row r="14" spans="1:14" ht="16.5" thickBot="1" x14ac:dyDescent="0.3">
      <c r="B14" s="4">
        <v>9</v>
      </c>
      <c r="C14" s="17" t="s">
        <v>17</v>
      </c>
      <c r="D14" s="68" t="str">
        <f t="shared" si="0"/>
        <v>B1, B2, B12, B17, B20, B21, B25, B29, B30, B33</v>
      </c>
      <c r="E14" s="71">
        <v>1</v>
      </c>
      <c r="F14" s="71">
        <v>2</v>
      </c>
      <c r="G14" s="71">
        <v>12</v>
      </c>
      <c r="H14" s="71">
        <v>17</v>
      </c>
      <c r="I14" s="71">
        <v>20</v>
      </c>
      <c r="J14" s="71">
        <v>21</v>
      </c>
      <c r="K14" s="71">
        <v>25</v>
      </c>
      <c r="L14" s="71">
        <v>29</v>
      </c>
      <c r="M14" s="71">
        <v>30</v>
      </c>
      <c r="N14" s="71">
        <v>33</v>
      </c>
    </row>
    <row r="15" spans="1:14" ht="16.5" thickBot="1" x14ac:dyDescent="0.3">
      <c r="B15" s="4">
        <v>10</v>
      </c>
      <c r="C15" s="17" t="s">
        <v>18</v>
      </c>
      <c r="D15" s="68" t="str">
        <f t="shared" si="0"/>
        <v>B1, B2, B12, B16, B18, B27, B31, B32, B35, B40</v>
      </c>
      <c r="E15" s="71">
        <v>1</v>
      </c>
      <c r="F15" s="71">
        <v>2</v>
      </c>
      <c r="G15" s="71">
        <v>12</v>
      </c>
      <c r="H15" s="71">
        <v>16</v>
      </c>
      <c r="I15" s="71">
        <v>18</v>
      </c>
      <c r="J15" s="71">
        <v>27</v>
      </c>
      <c r="K15" s="71">
        <v>31</v>
      </c>
      <c r="L15" s="71">
        <v>32</v>
      </c>
      <c r="M15" s="71">
        <v>35</v>
      </c>
      <c r="N15" s="71">
        <v>40</v>
      </c>
    </row>
    <row r="16" spans="1:14" ht="16.5" thickBot="1" x14ac:dyDescent="0.3">
      <c r="B16" s="4">
        <v>11</v>
      </c>
      <c r="C16" s="17" t="s">
        <v>19</v>
      </c>
      <c r="D16" s="68" t="str">
        <f t="shared" si="0"/>
        <v>B3, B4, B5, B6, B17, B31, B32, B34, B37, B38</v>
      </c>
      <c r="E16" s="71">
        <v>3</v>
      </c>
      <c r="F16" s="71">
        <v>4</v>
      </c>
      <c r="G16" s="71">
        <v>5</v>
      </c>
      <c r="H16" s="71">
        <v>6</v>
      </c>
      <c r="I16" s="71">
        <v>17</v>
      </c>
      <c r="J16" s="71">
        <v>31</v>
      </c>
      <c r="K16" s="71">
        <v>32</v>
      </c>
      <c r="L16" s="71">
        <v>34</v>
      </c>
      <c r="M16" s="71">
        <v>37</v>
      </c>
      <c r="N16" s="71">
        <v>38</v>
      </c>
    </row>
    <row r="17" spans="2:14" ht="16.5" thickBot="1" x14ac:dyDescent="0.3">
      <c r="B17" s="4">
        <v>12</v>
      </c>
      <c r="C17" s="17" t="s">
        <v>20</v>
      </c>
      <c r="D17" s="68" t="str">
        <f t="shared" si="0"/>
        <v>B3, B4, B7, B8, B18, B23, B25, B29, B30, B39</v>
      </c>
      <c r="E17" s="71">
        <v>3</v>
      </c>
      <c r="F17" s="71">
        <v>4</v>
      </c>
      <c r="G17" s="71">
        <v>7</v>
      </c>
      <c r="H17" s="71">
        <v>8</v>
      </c>
      <c r="I17" s="71">
        <v>18</v>
      </c>
      <c r="J17" s="71">
        <v>23</v>
      </c>
      <c r="K17" s="71">
        <v>25</v>
      </c>
      <c r="L17" s="71">
        <v>29</v>
      </c>
      <c r="M17" s="71">
        <v>30</v>
      </c>
      <c r="N17" s="71">
        <v>39</v>
      </c>
    </row>
    <row r="18" spans="2:14" ht="16.5" thickBot="1" x14ac:dyDescent="0.3">
      <c r="B18" s="4">
        <v>13</v>
      </c>
      <c r="C18" s="17" t="s">
        <v>21</v>
      </c>
      <c r="D18" s="68" t="str">
        <f t="shared" si="0"/>
        <v>B3, B4, B9, B10, B17, B22, B26, B28, B34, B36</v>
      </c>
      <c r="E18" s="71">
        <v>3</v>
      </c>
      <c r="F18" s="71">
        <v>4</v>
      </c>
      <c r="G18" s="71">
        <v>9</v>
      </c>
      <c r="H18" s="71">
        <v>10</v>
      </c>
      <c r="I18" s="71">
        <v>17</v>
      </c>
      <c r="J18" s="71">
        <v>22</v>
      </c>
      <c r="K18" s="71">
        <v>26</v>
      </c>
      <c r="L18" s="71">
        <v>28</v>
      </c>
      <c r="M18" s="71">
        <v>34</v>
      </c>
      <c r="N18" s="71">
        <v>36</v>
      </c>
    </row>
    <row r="19" spans="2:14" ht="16.5" thickBot="1" x14ac:dyDescent="0.3">
      <c r="B19" s="4">
        <v>14</v>
      </c>
      <c r="C19" s="17" t="s">
        <v>22</v>
      </c>
      <c r="D19" s="68" t="str">
        <f t="shared" si="0"/>
        <v>B3, B4, B11, B13, B15, B18, B19, B36, B37, B38</v>
      </c>
      <c r="E19" s="71">
        <v>3</v>
      </c>
      <c r="F19" s="71">
        <v>4</v>
      </c>
      <c r="G19" s="71">
        <v>11</v>
      </c>
      <c r="H19" s="71">
        <v>13</v>
      </c>
      <c r="I19" s="71">
        <v>15</v>
      </c>
      <c r="J19" s="71">
        <v>18</v>
      </c>
      <c r="K19" s="71">
        <v>19</v>
      </c>
      <c r="L19" s="71">
        <v>36</v>
      </c>
      <c r="M19" s="71">
        <v>37</v>
      </c>
      <c r="N19" s="71">
        <v>38</v>
      </c>
    </row>
    <row r="20" spans="2:14" ht="16.5" thickBot="1" x14ac:dyDescent="0.3">
      <c r="B20" s="4">
        <v>15</v>
      </c>
      <c r="C20" s="17" t="s">
        <v>23</v>
      </c>
      <c r="D20" s="68" t="str">
        <f t="shared" si="0"/>
        <v>B3, B4, B11, B13, B16, B17, B19, B21, B22, B34</v>
      </c>
      <c r="E20" s="71">
        <v>3</v>
      </c>
      <c r="F20" s="71">
        <v>4</v>
      </c>
      <c r="G20" s="71">
        <v>11</v>
      </c>
      <c r="H20" s="71">
        <v>13</v>
      </c>
      <c r="I20" s="71">
        <v>16</v>
      </c>
      <c r="J20" s="71">
        <v>17</v>
      </c>
      <c r="K20" s="71">
        <v>19</v>
      </c>
      <c r="L20" s="71">
        <v>21</v>
      </c>
      <c r="M20" s="71">
        <v>22</v>
      </c>
      <c r="N20" s="71">
        <v>34</v>
      </c>
    </row>
    <row r="21" spans="2:14" ht="16.5" thickBot="1" x14ac:dyDescent="0.3">
      <c r="B21" s="4">
        <v>16</v>
      </c>
      <c r="C21" s="17" t="s">
        <v>24</v>
      </c>
      <c r="D21" s="68" t="str">
        <f t="shared" si="0"/>
        <v>B3, B4, B18, B20, B21, B26, B28, B33, B36, B37</v>
      </c>
      <c r="E21" s="71">
        <v>3</v>
      </c>
      <c r="F21" s="71">
        <v>4</v>
      </c>
      <c r="G21" s="71">
        <v>18</v>
      </c>
      <c r="H21" s="71">
        <v>20</v>
      </c>
      <c r="I21" s="71">
        <v>21</v>
      </c>
      <c r="J21" s="71">
        <v>26</v>
      </c>
      <c r="K21" s="71">
        <v>28</v>
      </c>
      <c r="L21" s="71">
        <v>33</v>
      </c>
      <c r="M21" s="71">
        <v>36</v>
      </c>
      <c r="N21" s="71">
        <v>37</v>
      </c>
    </row>
    <row r="22" spans="2:14" ht="16.5" thickBot="1" x14ac:dyDescent="0.3">
      <c r="B22" s="4">
        <v>17</v>
      </c>
      <c r="C22" s="17" t="s">
        <v>25</v>
      </c>
      <c r="D22" s="68" t="str">
        <f t="shared" si="0"/>
        <v>B3, B4, B17, B22, B23, B31, B32, B34, B35, B40</v>
      </c>
      <c r="E22" s="71">
        <v>3</v>
      </c>
      <c r="F22" s="71">
        <v>4</v>
      </c>
      <c r="G22" s="71">
        <v>17</v>
      </c>
      <c r="H22" s="71">
        <v>22</v>
      </c>
      <c r="I22" s="71">
        <v>23</v>
      </c>
      <c r="J22" s="71">
        <v>31</v>
      </c>
      <c r="K22" s="71">
        <v>32</v>
      </c>
      <c r="L22" s="71">
        <v>34</v>
      </c>
      <c r="M22" s="71">
        <v>35</v>
      </c>
      <c r="N22" s="71">
        <v>40</v>
      </c>
    </row>
    <row r="23" spans="2:14" ht="16.5" thickBot="1" x14ac:dyDescent="0.3">
      <c r="B23" s="4">
        <v>18</v>
      </c>
      <c r="C23" s="17" t="s">
        <v>26</v>
      </c>
      <c r="D23" s="68" t="str">
        <f t="shared" si="0"/>
        <v>B5, B6, B7, B8, B18, B27, B29, B30, B34, B38</v>
      </c>
      <c r="E23" s="71">
        <v>5</v>
      </c>
      <c r="F23" s="71">
        <v>6</v>
      </c>
      <c r="G23" s="71">
        <v>7</v>
      </c>
      <c r="H23" s="71">
        <v>8</v>
      </c>
      <c r="I23" s="71">
        <v>18</v>
      </c>
      <c r="J23" s="71">
        <v>27</v>
      </c>
      <c r="K23" s="71">
        <v>29</v>
      </c>
      <c r="L23" s="71">
        <v>30</v>
      </c>
      <c r="M23" s="71">
        <v>34</v>
      </c>
      <c r="N23" s="71">
        <v>38</v>
      </c>
    </row>
    <row r="24" spans="2:14" ht="16.5" thickBot="1" x14ac:dyDescent="0.3">
      <c r="B24" s="19">
        <v>19</v>
      </c>
      <c r="C24" s="11" t="s">
        <v>27</v>
      </c>
      <c r="D24" s="69" t="str">
        <f>"B"&amp;E24&amp;", "&amp;"B"&amp;F24&amp;", "&amp;"B"&amp;G24&amp;", "&amp;"B"&amp;H24&amp;", "&amp;"B"&amp;I24&amp;", "&amp;"B"&amp;J24&amp;", "&amp;"B"&amp;K24&amp;", "&amp;"B"&amp;L24&amp;", "&amp;"B"&amp;M24&amp;", "&amp;"B"&amp;N24</f>
        <v>B5, B6, B9, B10, B14, B18, B24, B27, B38, B39</v>
      </c>
      <c r="E24" s="72">
        <v>5</v>
      </c>
      <c r="F24" s="72">
        <v>6</v>
      </c>
      <c r="G24" s="72">
        <v>9</v>
      </c>
      <c r="H24" s="72">
        <v>10</v>
      </c>
      <c r="I24" s="72">
        <v>14</v>
      </c>
      <c r="J24" s="72">
        <v>18</v>
      </c>
      <c r="K24" s="72">
        <v>24</v>
      </c>
      <c r="L24" s="72">
        <v>27</v>
      </c>
      <c r="M24" s="72">
        <v>38</v>
      </c>
      <c r="N24" s="72">
        <v>39</v>
      </c>
    </row>
    <row r="25" spans="2:14" ht="16.5" thickBot="1" x14ac:dyDescent="0.3">
      <c r="B25" s="4">
        <v>20</v>
      </c>
      <c r="C25" s="17" t="s">
        <v>28</v>
      </c>
      <c r="D25" s="68" t="str">
        <f>"B"&amp;E25&amp;", "&amp;"B"&amp;F25&amp;", "&amp;"B"&amp;G25&amp;", "&amp;"B"&amp;H25&amp;", "&amp;"B"&amp;I25&amp;", "&amp;"B"&amp;J25&amp;", "&amp;"B"&amp;K25&amp;", "&amp;"B"&amp;L25&amp;", "&amp;"B"&amp;M25&amp;", "&amp;"B"&amp;N25</f>
        <v>B5, B6, B12, B14, B15, B18, B19, B20, B28, B39</v>
      </c>
      <c r="E25" s="71">
        <v>5</v>
      </c>
      <c r="F25" s="71">
        <v>6</v>
      </c>
      <c r="G25" s="71">
        <v>12</v>
      </c>
      <c r="H25" s="71">
        <v>14</v>
      </c>
      <c r="I25" s="71">
        <v>15</v>
      </c>
      <c r="J25" s="71">
        <v>18</v>
      </c>
      <c r="K25" s="71">
        <v>19</v>
      </c>
      <c r="L25" s="71">
        <v>20</v>
      </c>
      <c r="M25" s="71">
        <v>28</v>
      </c>
      <c r="N25" s="71">
        <v>39</v>
      </c>
    </row>
    <row r="26" spans="2:14" ht="16.5" thickBot="1" x14ac:dyDescent="0.3">
      <c r="B26" s="4">
        <v>21</v>
      </c>
      <c r="C26" s="7" t="s">
        <v>29</v>
      </c>
      <c r="D26" s="68" t="str">
        <f t="shared" ref="D26:D28" si="1">"B"&amp;E26&amp;", "&amp;"B"&amp;F26&amp;", "&amp;"B"&amp;G26&amp;", "&amp;"B"&amp;H26&amp;", "&amp;"B"&amp;I26&amp;", "&amp;"B"&amp;J26&amp;", "&amp;"B"&amp;K26&amp;", "&amp;"B"&amp;L26&amp;", "&amp;"B"&amp;M26&amp;", "&amp;"B"&amp;N26</f>
        <v>B5, B6, B11, B12, B17, B21, B22, B31, B34, B35</v>
      </c>
      <c r="E26" s="22">
        <v>5</v>
      </c>
      <c r="F26" s="22">
        <v>6</v>
      </c>
      <c r="G26" s="22">
        <v>11</v>
      </c>
      <c r="H26" s="22">
        <v>12</v>
      </c>
      <c r="I26" s="22">
        <v>17</v>
      </c>
      <c r="J26" s="22">
        <v>21</v>
      </c>
      <c r="K26" s="22">
        <v>22</v>
      </c>
      <c r="L26" s="22">
        <v>31</v>
      </c>
      <c r="M26" s="22">
        <v>34</v>
      </c>
      <c r="N26" s="22">
        <v>35</v>
      </c>
    </row>
    <row r="27" spans="2:14" ht="16.5" thickBot="1" x14ac:dyDescent="0.3">
      <c r="B27" s="4">
        <v>22</v>
      </c>
      <c r="C27" s="7" t="s">
        <v>30</v>
      </c>
      <c r="D27" s="68" t="str">
        <f t="shared" si="1"/>
        <v>B5, B6, B13, B16, B17, B20, B32, B33, B38, B40</v>
      </c>
      <c r="E27" s="22">
        <v>5</v>
      </c>
      <c r="F27" s="22">
        <v>6</v>
      </c>
      <c r="G27" s="22">
        <v>13</v>
      </c>
      <c r="H27" s="22">
        <v>16</v>
      </c>
      <c r="I27" s="22">
        <v>17</v>
      </c>
      <c r="J27" s="22">
        <v>20</v>
      </c>
      <c r="K27" s="22">
        <v>32</v>
      </c>
      <c r="L27" s="22">
        <v>33</v>
      </c>
      <c r="M27" s="22">
        <v>38</v>
      </c>
      <c r="N27" s="22">
        <v>40</v>
      </c>
    </row>
    <row r="28" spans="2:14" ht="16.5" thickBot="1" x14ac:dyDescent="0.3">
      <c r="B28" s="4">
        <v>23</v>
      </c>
      <c r="C28" s="7" t="s">
        <v>31</v>
      </c>
      <c r="D28" s="68" t="str">
        <f t="shared" si="1"/>
        <v>B5, B6, B14, B18, B21, B23, B25, B30, B39, B40</v>
      </c>
      <c r="E28" s="22">
        <v>5</v>
      </c>
      <c r="F28" s="22">
        <v>6</v>
      </c>
      <c r="G28" s="22">
        <v>14</v>
      </c>
      <c r="H28" s="22">
        <v>18</v>
      </c>
      <c r="I28" s="22">
        <v>21</v>
      </c>
      <c r="J28" s="22">
        <v>23</v>
      </c>
      <c r="K28" s="22">
        <v>25</v>
      </c>
      <c r="L28" s="22">
        <v>30</v>
      </c>
      <c r="M28" s="22">
        <v>39</v>
      </c>
      <c r="N28" s="22">
        <v>40</v>
      </c>
    </row>
    <row r="29" spans="2:14" ht="16.5" thickBot="1" x14ac:dyDescent="0.3">
      <c r="B29" s="19">
        <v>24</v>
      </c>
      <c r="C29" s="11" t="s">
        <v>32</v>
      </c>
      <c r="D29" s="69" t="str">
        <f>"B"&amp;E29&amp;", "&amp;"B"&amp;F29&amp;", "&amp;"B"&amp;G29&amp;", "&amp;"B"&amp;H29&amp;", "&amp;"B"&amp;I29&amp;", "&amp;"B"&amp;J29&amp;", "&amp;"B"&amp;K29&amp;", "&amp;"B"&amp;L29&amp;", "&amp;"B"&amp;M29&amp;", "&amp;"B"&amp;N29</f>
        <v>B5, B6, B7, B10, B13, B17, B25, B29, B37, B38</v>
      </c>
      <c r="E29" s="72">
        <v>5</v>
      </c>
      <c r="F29" s="72">
        <v>6</v>
      </c>
      <c r="G29" s="72">
        <v>7</v>
      </c>
      <c r="H29" s="72">
        <v>10</v>
      </c>
      <c r="I29" s="72">
        <v>13</v>
      </c>
      <c r="J29" s="72">
        <v>17</v>
      </c>
      <c r="K29" s="72">
        <v>25</v>
      </c>
      <c r="L29" s="72">
        <v>29</v>
      </c>
      <c r="M29" s="72">
        <v>37</v>
      </c>
      <c r="N29" s="72">
        <v>38</v>
      </c>
    </row>
    <row r="30" spans="2:14" ht="16.5" thickBot="1" x14ac:dyDescent="0.3">
      <c r="B30" s="4">
        <v>25</v>
      </c>
      <c r="C30" s="7" t="s">
        <v>33</v>
      </c>
      <c r="D30" s="68" t="str">
        <f>"B"&amp;E30&amp;", "&amp;"B"&amp;F30&amp;", "&amp;"B"&amp;G30&amp;", "&amp;"B"&amp;H30&amp;", "&amp;"B"&amp;I30&amp;", "&amp;"B"&amp;J30&amp;", "&amp;"B"&amp;K30&amp;", "&amp;"B"&amp;L30&amp;", "&amp;"B"&amp;M30&amp;", "&amp;"B"&amp;N30</f>
        <v>B7, B8, B9, B10, B18, B23, B24, B25, B26, B34</v>
      </c>
      <c r="E30" s="22">
        <v>7</v>
      </c>
      <c r="F30" s="22">
        <v>8</v>
      </c>
      <c r="G30" s="22">
        <v>9</v>
      </c>
      <c r="H30" s="22">
        <v>10</v>
      </c>
      <c r="I30" s="22">
        <v>18</v>
      </c>
      <c r="J30" s="22">
        <v>23</v>
      </c>
      <c r="K30" s="22">
        <v>24</v>
      </c>
      <c r="L30" s="22">
        <v>25</v>
      </c>
      <c r="M30" s="22">
        <v>26</v>
      </c>
      <c r="N30" s="22">
        <v>34</v>
      </c>
    </row>
    <row r="31" spans="2:14" ht="16.5" thickBot="1" x14ac:dyDescent="0.3">
      <c r="B31" s="19">
        <v>26</v>
      </c>
      <c r="C31" s="11" t="s">
        <v>34</v>
      </c>
      <c r="D31" s="69" t="str">
        <f>"B"&amp;E31&amp;", "&amp;"B"&amp;F31&amp;", "&amp;"B"&amp;G31&amp;", "&amp;"B"&amp;H31&amp;", "&amp;"B"&amp;I31&amp;", "&amp;"B"&amp;J31&amp;", "&amp;"B"&amp;K31&amp;", "&amp;"B"&amp;L31&amp;", "&amp;"B"&amp;M31&amp;", "&amp;"B"&amp;N31</f>
        <v>B7, B8, B15, B16, B17, B19, B20, B22, B28, B29</v>
      </c>
      <c r="E31" s="72">
        <v>7</v>
      </c>
      <c r="F31" s="72">
        <v>8</v>
      </c>
      <c r="G31" s="72">
        <v>15</v>
      </c>
      <c r="H31" s="72">
        <v>16</v>
      </c>
      <c r="I31" s="72">
        <v>17</v>
      </c>
      <c r="J31" s="72">
        <v>19</v>
      </c>
      <c r="K31" s="72">
        <v>20</v>
      </c>
      <c r="L31" s="72">
        <v>22</v>
      </c>
      <c r="M31" s="72">
        <v>28</v>
      </c>
      <c r="N31" s="72">
        <v>29</v>
      </c>
    </row>
    <row r="32" spans="2:14" ht="16.5" thickBot="1" x14ac:dyDescent="0.3">
      <c r="B32" s="4">
        <v>27</v>
      </c>
      <c r="C32" s="7" t="s">
        <v>35</v>
      </c>
      <c r="D32" s="68" t="str">
        <f t="shared" ref="D32:D33" si="2">"B"&amp;E32&amp;", "&amp;"B"&amp;F32&amp;", "&amp;"B"&amp;G32&amp;", "&amp;"B"&amp;H32&amp;", "&amp;"B"&amp;I32&amp;", "&amp;"B"&amp;J32&amp;", "&amp;"B"&amp;K32&amp;", "&amp;"B"&amp;L32&amp;", "&amp;"B"&amp;M32&amp;", "&amp;"B"&amp;N32</f>
        <v>B7, B8, B18, B21, B22, B30, B31, B33, B34, B37</v>
      </c>
      <c r="E32" s="22">
        <v>7</v>
      </c>
      <c r="F32" s="22">
        <v>8</v>
      </c>
      <c r="G32" s="22">
        <v>18</v>
      </c>
      <c r="H32" s="22">
        <v>21</v>
      </c>
      <c r="I32" s="22">
        <v>22</v>
      </c>
      <c r="J32" s="22">
        <v>30</v>
      </c>
      <c r="K32" s="22">
        <v>31</v>
      </c>
      <c r="L32" s="22">
        <v>33</v>
      </c>
      <c r="M32" s="22">
        <v>34</v>
      </c>
      <c r="N32" s="22">
        <v>37</v>
      </c>
    </row>
    <row r="33" spans="2:21" ht="16.5" thickBot="1" x14ac:dyDescent="0.3">
      <c r="B33" s="4">
        <v>28</v>
      </c>
      <c r="C33" s="7" t="s">
        <v>36</v>
      </c>
      <c r="D33" s="68" t="str">
        <f t="shared" si="2"/>
        <v>B7, B8, B17, B22, B25, B32, B34, B35, B36, B40</v>
      </c>
      <c r="E33" s="22">
        <v>7</v>
      </c>
      <c r="F33" s="22">
        <v>8</v>
      </c>
      <c r="G33" s="22">
        <v>17</v>
      </c>
      <c r="H33" s="22">
        <v>22</v>
      </c>
      <c r="I33" s="22">
        <v>25</v>
      </c>
      <c r="J33" s="22">
        <v>32</v>
      </c>
      <c r="K33" s="22">
        <v>34</v>
      </c>
      <c r="L33" s="22">
        <v>35</v>
      </c>
      <c r="M33" s="22">
        <v>36</v>
      </c>
      <c r="N33" s="22">
        <v>40</v>
      </c>
    </row>
    <row r="34" spans="2:21" ht="16.5" thickBot="1" x14ac:dyDescent="0.3">
      <c r="B34" s="19">
        <v>29</v>
      </c>
      <c r="C34" s="11" t="s">
        <v>37</v>
      </c>
      <c r="D34" s="69" t="str">
        <f>"B"&amp;E34&amp;", "&amp;"B"&amp;F34&amp;", "&amp;"B"&amp;G34&amp;", "&amp;"B"&amp;H34&amp;", "&amp;"B"&amp;I34&amp;", "&amp;"B"&amp;J34&amp;", "&amp;"B"&amp;K34&amp;", "&amp;"B"&amp;L34&amp;", "&amp;"B"&amp;M34&amp;", "&amp;"B"&amp;N34</f>
        <v>B9, B10, B12, B13, B15, B16, B18, B19, B20, B24</v>
      </c>
      <c r="E34" s="72">
        <v>9</v>
      </c>
      <c r="F34" s="72">
        <v>10</v>
      </c>
      <c r="G34" s="72">
        <v>12</v>
      </c>
      <c r="H34" s="72">
        <v>13</v>
      </c>
      <c r="I34" s="72">
        <v>15</v>
      </c>
      <c r="J34" s="72">
        <v>16</v>
      </c>
      <c r="K34" s="72">
        <v>18</v>
      </c>
      <c r="L34" s="72">
        <v>19</v>
      </c>
      <c r="M34" s="72">
        <v>20</v>
      </c>
      <c r="N34" s="72">
        <v>24</v>
      </c>
    </row>
    <row r="35" spans="2:21" ht="16.5" thickBot="1" x14ac:dyDescent="0.3">
      <c r="B35" s="19">
        <v>30</v>
      </c>
      <c r="C35" s="11" t="s">
        <v>38</v>
      </c>
      <c r="D35" s="69" t="str">
        <f>"B"&amp;E35&amp;", "&amp;"B"&amp;F35&amp;", "&amp;"B"&amp;G35&amp;", "&amp;"B"&amp;H35&amp;", "&amp;"B"&amp;I35&amp;", "&amp;"B"&amp;J35&amp;", "&amp;"B"&amp;K35&amp;", "&amp;"B"&amp;L35&amp;", "&amp;"B"&amp;M35&amp;", "&amp;"B"&amp;N35</f>
        <v>B9, B10, B12, B17, B21, B22, B25, B28, B30, B33</v>
      </c>
      <c r="E35" s="72">
        <v>9</v>
      </c>
      <c r="F35" s="72">
        <v>10</v>
      </c>
      <c r="G35" s="72">
        <v>12</v>
      </c>
      <c r="H35" s="72">
        <v>17</v>
      </c>
      <c r="I35" s="72">
        <v>21</v>
      </c>
      <c r="J35" s="72">
        <v>22</v>
      </c>
      <c r="K35" s="72">
        <v>25</v>
      </c>
      <c r="L35" s="72">
        <v>28</v>
      </c>
      <c r="M35" s="72">
        <v>30</v>
      </c>
      <c r="N35" s="72">
        <v>33</v>
      </c>
    </row>
    <row r="36" spans="2:21" ht="16.5" thickBot="1" x14ac:dyDescent="0.3">
      <c r="B36" s="4">
        <v>31</v>
      </c>
      <c r="C36" s="7" t="s">
        <v>39</v>
      </c>
      <c r="D36" s="68" t="str">
        <f t="shared" ref="D36:D39" si="3">"B"&amp;E36&amp;", "&amp;"B"&amp;F36&amp;", "&amp;"B"&amp;G36&amp;", "&amp;"B"&amp;H36&amp;", "&amp;"B"&amp;I36&amp;", "&amp;"B"&amp;J36&amp;", "&amp;"B"&amp;K36&amp;", "&amp;"B"&amp;L36&amp;", "&amp;"B"&amp;M36&amp;", "&amp;"B"&amp;N36</f>
        <v>B9, B10, B16, B18, B29, B31, B34, B35, B39, B40</v>
      </c>
      <c r="E36" s="22">
        <v>9</v>
      </c>
      <c r="F36" s="22">
        <v>10</v>
      </c>
      <c r="G36" s="22">
        <v>16</v>
      </c>
      <c r="H36" s="22">
        <v>18</v>
      </c>
      <c r="I36" s="22">
        <v>29</v>
      </c>
      <c r="J36" s="22">
        <v>31</v>
      </c>
      <c r="K36" s="22">
        <v>34</v>
      </c>
      <c r="L36" s="22">
        <v>35</v>
      </c>
      <c r="M36" s="22">
        <v>39</v>
      </c>
      <c r="N36" s="22">
        <v>40</v>
      </c>
      <c r="S36" s="70"/>
      <c r="T36" s="70"/>
      <c r="U36" s="70"/>
    </row>
    <row r="37" spans="2:21" ht="16.5" thickBot="1" x14ac:dyDescent="0.3">
      <c r="B37" s="4">
        <v>32</v>
      </c>
      <c r="C37" s="7" t="s">
        <v>41</v>
      </c>
      <c r="D37" s="68" t="str">
        <f t="shared" si="3"/>
        <v>B9, B10, B14, B16, B17, B28, B33, B38, B39, B40</v>
      </c>
      <c r="E37" s="22">
        <v>9</v>
      </c>
      <c r="F37" s="22">
        <v>10</v>
      </c>
      <c r="G37" s="22">
        <v>14</v>
      </c>
      <c r="H37" s="22">
        <v>16</v>
      </c>
      <c r="I37" s="22">
        <v>17</v>
      </c>
      <c r="J37" s="22">
        <v>28</v>
      </c>
      <c r="K37" s="22">
        <v>33</v>
      </c>
      <c r="L37" s="22">
        <v>38</v>
      </c>
      <c r="M37" s="22">
        <v>39</v>
      </c>
      <c r="N37" s="22">
        <v>40</v>
      </c>
      <c r="S37" s="70"/>
      <c r="T37" s="70"/>
      <c r="U37" s="70"/>
    </row>
    <row r="38" spans="2:21" ht="16.5" thickBot="1" x14ac:dyDescent="0.3">
      <c r="B38" s="4">
        <v>33</v>
      </c>
      <c r="C38" s="7" t="s">
        <v>42</v>
      </c>
      <c r="D38" s="68" t="str">
        <f t="shared" si="3"/>
        <v>B13, B15, B18, B19, B20, B21, B23, B30, B33, B34</v>
      </c>
      <c r="E38" s="22">
        <v>13</v>
      </c>
      <c r="F38" s="22">
        <v>15</v>
      </c>
      <c r="G38" s="22">
        <v>18</v>
      </c>
      <c r="H38" s="22">
        <v>19</v>
      </c>
      <c r="I38" s="22">
        <v>20</v>
      </c>
      <c r="J38" s="22">
        <v>21</v>
      </c>
      <c r="K38" s="22">
        <v>23</v>
      </c>
      <c r="L38" s="22">
        <v>30</v>
      </c>
      <c r="M38" s="22">
        <v>33</v>
      </c>
      <c r="N38" s="22">
        <v>34</v>
      </c>
      <c r="S38" s="70"/>
      <c r="T38" s="70"/>
      <c r="U38" s="70"/>
    </row>
    <row r="39" spans="2:21" ht="16.5" thickBot="1" x14ac:dyDescent="0.3">
      <c r="B39" s="4">
        <v>34</v>
      </c>
      <c r="C39" s="7" t="s">
        <v>43</v>
      </c>
      <c r="D39" s="68" t="str">
        <f t="shared" si="3"/>
        <v>B12, B15, B16, B17, B19, B24, B30, B35, B37, B40</v>
      </c>
      <c r="E39" s="22">
        <v>12</v>
      </c>
      <c r="F39" s="22">
        <v>15</v>
      </c>
      <c r="G39" s="22">
        <v>16</v>
      </c>
      <c r="H39" s="22">
        <v>17</v>
      </c>
      <c r="I39" s="22">
        <v>19</v>
      </c>
      <c r="J39" s="22">
        <v>24</v>
      </c>
      <c r="K39" s="22">
        <v>30</v>
      </c>
      <c r="L39" s="22">
        <v>35</v>
      </c>
      <c r="M39" s="22">
        <v>37</v>
      </c>
      <c r="N39" s="22">
        <v>40</v>
      </c>
      <c r="S39" s="70"/>
      <c r="T39" s="70"/>
      <c r="U39" s="70"/>
    </row>
    <row r="40" spans="2:21" ht="16.5" thickBot="1" x14ac:dyDescent="0.3">
      <c r="B40" s="19">
        <v>35</v>
      </c>
      <c r="C40" s="11" t="s">
        <v>44</v>
      </c>
      <c r="D40" s="69" t="str">
        <f>"B"&amp;E40&amp;", "&amp;"B"&amp;F40&amp;", "&amp;"B"&amp;G40&amp;", "&amp;"B"&amp;H40&amp;", "&amp;"B"&amp;I40&amp;", "&amp;"B"&amp;J40&amp;", "&amp;"B"&amp;K40&amp;", "&amp;"B"&amp;L40&amp;", "&amp;"B"&amp;M40&amp;", "&amp;"B"&amp;N40</f>
        <v>B11, B13, B16, B18, B21, B33, B35, B38, B39, B40</v>
      </c>
      <c r="E40" s="72">
        <v>11</v>
      </c>
      <c r="F40" s="72">
        <v>13</v>
      </c>
      <c r="G40" s="72">
        <v>16</v>
      </c>
      <c r="H40" s="72">
        <v>18</v>
      </c>
      <c r="I40" s="72">
        <v>21</v>
      </c>
      <c r="J40" s="72">
        <v>33</v>
      </c>
      <c r="K40" s="72">
        <v>35</v>
      </c>
      <c r="L40" s="72">
        <v>38</v>
      </c>
      <c r="M40" s="72">
        <v>39</v>
      </c>
      <c r="N40" s="72">
        <v>40</v>
      </c>
    </row>
    <row r="41" spans="2:21" ht="16.5" thickBot="1" x14ac:dyDescent="0.3">
      <c r="B41" s="4">
        <v>36</v>
      </c>
      <c r="C41" s="7" t="s">
        <v>45</v>
      </c>
      <c r="D41" s="68" t="str">
        <f t="shared" ref="D41:D65" si="4">"B"&amp;E41&amp;", "&amp;"B"&amp;F41&amp;", "&amp;"B"&amp;G41&amp;", "&amp;"B"&amp;H41&amp;", "&amp;"B"&amp;I41&amp;", "&amp;"B"&amp;J41&amp;", "&amp;"B"&amp;K41&amp;", "&amp;"B"&amp;L41&amp;", "&amp;"B"&amp;M41&amp;", "&amp;"B"&amp;N41</f>
        <v>B1, B1, B1, B1, B1, B1, B1, B1, B1, B1</v>
      </c>
      <c r="E41" s="22">
        <v>1</v>
      </c>
      <c r="F41" s="22">
        <v>1</v>
      </c>
      <c r="G41" s="22">
        <v>1</v>
      </c>
      <c r="H41" s="22">
        <v>1</v>
      </c>
      <c r="I41" s="22">
        <v>1</v>
      </c>
      <c r="J41" s="22">
        <v>1</v>
      </c>
      <c r="K41" s="22">
        <v>1</v>
      </c>
      <c r="L41" s="22">
        <v>1</v>
      </c>
      <c r="M41" s="22">
        <v>1</v>
      </c>
      <c r="N41" s="22">
        <v>1</v>
      </c>
      <c r="S41" s="70"/>
    </row>
    <row r="42" spans="2:21" ht="16.5" thickBot="1" x14ac:dyDescent="0.3">
      <c r="B42" s="4">
        <v>37</v>
      </c>
      <c r="C42" s="7" t="s">
        <v>46</v>
      </c>
      <c r="D42" s="68" t="str">
        <f t="shared" si="4"/>
        <v>B1, B1, B1, B1, B1, B1, B1, B1, B1, B1</v>
      </c>
      <c r="E42" s="22">
        <v>1</v>
      </c>
      <c r="F42" s="22">
        <v>1</v>
      </c>
      <c r="G42" s="22">
        <v>1</v>
      </c>
      <c r="H42" s="22">
        <v>1</v>
      </c>
      <c r="I42" s="22">
        <v>1</v>
      </c>
      <c r="J42" s="22">
        <v>1</v>
      </c>
      <c r="K42" s="22">
        <v>1</v>
      </c>
      <c r="L42" s="22">
        <v>1</v>
      </c>
      <c r="M42" s="22">
        <v>1</v>
      </c>
      <c r="N42" s="22">
        <v>1</v>
      </c>
    </row>
    <row r="43" spans="2:21" ht="16.5" thickBot="1" x14ac:dyDescent="0.3">
      <c r="B43" s="4">
        <v>38</v>
      </c>
      <c r="C43" s="7" t="s">
        <v>47</v>
      </c>
      <c r="D43" s="68" t="str">
        <f t="shared" si="4"/>
        <v>B1, B1, B1, B1, B1, B1, B1, B1, B1, B1</v>
      </c>
      <c r="E43" s="22">
        <v>1</v>
      </c>
      <c r="F43" s="22">
        <v>1</v>
      </c>
      <c r="G43" s="22">
        <v>1</v>
      </c>
      <c r="H43" s="22">
        <v>1</v>
      </c>
      <c r="I43" s="22">
        <v>1</v>
      </c>
      <c r="J43" s="22">
        <v>1</v>
      </c>
      <c r="K43" s="22">
        <v>1</v>
      </c>
      <c r="L43" s="22">
        <v>1</v>
      </c>
      <c r="M43" s="22">
        <v>1</v>
      </c>
      <c r="N43" s="22">
        <v>1</v>
      </c>
    </row>
    <row r="44" spans="2:21" ht="16.5" thickBot="1" x14ac:dyDescent="0.3">
      <c r="B44" s="4">
        <v>39</v>
      </c>
      <c r="C44" s="7" t="s">
        <v>48</v>
      </c>
      <c r="D44" s="68" t="str">
        <f t="shared" si="4"/>
        <v>B1, B1, B1, B1, B1, B1, B1, B1, B1, B1</v>
      </c>
      <c r="E44" s="22">
        <v>1</v>
      </c>
      <c r="F44" s="22">
        <v>1</v>
      </c>
      <c r="G44" s="22">
        <v>1</v>
      </c>
      <c r="H44" s="22">
        <v>1</v>
      </c>
      <c r="I44" s="22">
        <v>1</v>
      </c>
      <c r="J44" s="22">
        <v>1</v>
      </c>
      <c r="K44" s="22">
        <v>1</v>
      </c>
      <c r="L44" s="22">
        <v>1</v>
      </c>
      <c r="M44" s="22">
        <v>1</v>
      </c>
      <c r="N44" s="22">
        <v>1</v>
      </c>
    </row>
    <row r="45" spans="2:21" ht="16.5" thickBot="1" x14ac:dyDescent="0.3">
      <c r="B45" s="4">
        <v>40</v>
      </c>
      <c r="C45" s="7" t="s">
        <v>49</v>
      </c>
      <c r="D45" s="68" t="str">
        <f t="shared" si="4"/>
        <v>B1, B1, B1, B1, B1, B1, B1, B1, B1, B1</v>
      </c>
      <c r="E45" s="22">
        <v>1</v>
      </c>
      <c r="F45" s="22">
        <v>1</v>
      </c>
      <c r="G45" s="22">
        <v>1</v>
      </c>
      <c r="H45" s="22">
        <v>1</v>
      </c>
      <c r="I45" s="22">
        <v>1</v>
      </c>
      <c r="J45" s="22">
        <v>1</v>
      </c>
      <c r="K45" s="22">
        <v>1</v>
      </c>
      <c r="L45" s="22">
        <v>1</v>
      </c>
      <c r="M45" s="22">
        <v>1</v>
      </c>
      <c r="N45" s="22">
        <v>1</v>
      </c>
    </row>
    <row r="46" spans="2:21" ht="16.5" thickBot="1" x14ac:dyDescent="0.3">
      <c r="B46" s="4">
        <v>41</v>
      </c>
      <c r="C46" s="7" t="s">
        <v>50</v>
      </c>
      <c r="D46" s="68" t="str">
        <f t="shared" si="4"/>
        <v>B1, B1, B1, B1, B1, B1, B1, B1, B1, B1</v>
      </c>
      <c r="E46" s="22">
        <v>1</v>
      </c>
      <c r="F46" s="22">
        <v>1</v>
      </c>
      <c r="G46" s="22">
        <v>1</v>
      </c>
      <c r="H46" s="22">
        <v>1</v>
      </c>
      <c r="I46" s="22">
        <v>1</v>
      </c>
      <c r="J46" s="22">
        <v>1</v>
      </c>
      <c r="K46" s="22">
        <v>1</v>
      </c>
      <c r="L46" s="22">
        <v>1</v>
      </c>
      <c r="M46" s="22">
        <v>1</v>
      </c>
      <c r="N46" s="22">
        <v>1</v>
      </c>
    </row>
    <row r="47" spans="2:21" ht="16.5" thickBot="1" x14ac:dyDescent="0.3">
      <c r="B47" s="4">
        <v>42</v>
      </c>
      <c r="C47" s="7" t="s">
        <v>51</v>
      </c>
      <c r="D47" s="68" t="str">
        <f t="shared" si="4"/>
        <v>B1, B1, B1, B1, B1, B1, B1, B1, B1, B1</v>
      </c>
      <c r="E47" s="22">
        <v>1</v>
      </c>
      <c r="F47" s="22">
        <v>1</v>
      </c>
      <c r="G47" s="22">
        <v>1</v>
      </c>
      <c r="H47" s="22">
        <v>1</v>
      </c>
      <c r="I47" s="22">
        <v>1</v>
      </c>
      <c r="J47" s="22">
        <v>1</v>
      </c>
      <c r="K47" s="22">
        <v>1</v>
      </c>
      <c r="L47" s="22">
        <v>1</v>
      </c>
      <c r="M47" s="22">
        <v>1</v>
      </c>
      <c r="N47" s="22">
        <v>1</v>
      </c>
    </row>
    <row r="48" spans="2:21" ht="16.5" thickBot="1" x14ac:dyDescent="0.3">
      <c r="B48" s="4">
        <v>43</v>
      </c>
      <c r="C48" s="7" t="s">
        <v>52</v>
      </c>
      <c r="D48" s="68" t="str">
        <f t="shared" si="4"/>
        <v>B1, B1, B1, B1, B1, B1, B1, B1, B1, B1</v>
      </c>
      <c r="E48" s="22">
        <v>1</v>
      </c>
      <c r="F48" s="22">
        <v>1</v>
      </c>
      <c r="G48" s="22">
        <v>1</v>
      </c>
      <c r="H48" s="22">
        <v>1</v>
      </c>
      <c r="I48" s="22">
        <v>1</v>
      </c>
      <c r="J48" s="22">
        <v>1</v>
      </c>
      <c r="K48" s="22">
        <v>1</v>
      </c>
      <c r="L48" s="22">
        <v>1</v>
      </c>
      <c r="M48" s="22">
        <v>1</v>
      </c>
      <c r="N48" s="22">
        <v>1</v>
      </c>
    </row>
    <row r="49" spans="2:18" ht="16.5" thickBot="1" x14ac:dyDescent="0.3">
      <c r="B49" s="4">
        <v>44</v>
      </c>
      <c r="C49" s="7" t="s">
        <v>53</v>
      </c>
      <c r="D49" s="68" t="str">
        <f t="shared" si="4"/>
        <v>B1, B1, B1, B1, B1, B1, B1, B1, B1, B1</v>
      </c>
      <c r="E49" s="22">
        <v>1</v>
      </c>
      <c r="F49" s="22">
        <v>1</v>
      </c>
      <c r="G49" s="22">
        <v>1</v>
      </c>
      <c r="H49" s="22">
        <v>1</v>
      </c>
      <c r="I49" s="22">
        <v>1</v>
      </c>
      <c r="J49" s="22">
        <v>1</v>
      </c>
      <c r="K49" s="22">
        <v>1</v>
      </c>
      <c r="L49" s="22">
        <v>1</v>
      </c>
      <c r="M49" s="22">
        <v>1</v>
      </c>
      <c r="N49" s="22">
        <v>1</v>
      </c>
    </row>
    <row r="50" spans="2:18" ht="16.5" thickBot="1" x14ac:dyDescent="0.3">
      <c r="B50" s="4">
        <v>45</v>
      </c>
      <c r="C50" s="7" t="s">
        <v>54</v>
      </c>
      <c r="D50" s="68" t="str">
        <f t="shared" si="4"/>
        <v>B1, B1, B1, B1, B1, B1, B1, B1, B1, B1</v>
      </c>
      <c r="E50" s="22">
        <v>1</v>
      </c>
      <c r="F50" s="22">
        <v>1</v>
      </c>
      <c r="G50" s="22">
        <v>1</v>
      </c>
      <c r="H50" s="22">
        <v>1</v>
      </c>
      <c r="I50" s="22">
        <v>1</v>
      </c>
      <c r="J50" s="22">
        <v>1</v>
      </c>
      <c r="K50" s="22">
        <v>1</v>
      </c>
      <c r="L50" s="22">
        <v>1</v>
      </c>
      <c r="M50" s="22">
        <v>1</v>
      </c>
      <c r="N50" s="22">
        <v>1</v>
      </c>
      <c r="R50" t="s">
        <v>40</v>
      </c>
    </row>
    <row r="51" spans="2:18" ht="16.5" thickBot="1" x14ac:dyDescent="0.3">
      <c r="B51" s="4">
        <v>46</v>
      </c>
      <c r="C51" s="7" t="s">
        <v>55</v>
      </c>
      <c r="D51" s="68" t="str">
        <f t="shared" si="4"/>
        <v>B1, B1, B1, B1, B1, B1, B1, B1, B1, B1</v>
      </c>
      <c r="E51" s="22">
        <v>1</v>
      </c>
      <c r="F51" s="22">
        <v>1</v>
      </c>
      <c r="G51" s="22">
        <v>1</v>
      </c>
      <c r="H51" s="22">
        <v>1</v>
      </c>
      <c r="I51" s="22">
        <v>1</v>
      </c>
      <c r="J51" s="22">
        <v>1</v>
      </c>
      <c r="K51" s="22">
        <v>1</v>
      </c>
      <c r="L51" s="22">
        <v>1</v>
      </c>
      <c r="M51" s="22">
        <v>1</v>
      </c>
      <c r="N51" s="22">
        <v>1</v>
      </c>
    </row>
    <row r="52" spans="2:18" ht="16.5" thickBot="1" x14ac:dyDescent="0.3">
      <c r="B52" s="4">
        <v>47</v>
      </c>
      <c r="C52" s="7" t="s">
        <v>56</v>
      </c>
      <c r="D52" s="68" t="str">
        <f t="shared" si="4"/>
        <v>B1, B1, B1, B1, B1, B1, B1, B1, B1, B1</v>
      </c>
      <c r="E52" s="22">
        <v>1</v>
      </c>
      <c r="F52" s="22">
        <v>1</v>
      </c>
      <c r="G52" s="22">
        <v>1</v>
      </c>
      <c r="H52" s="22">
        <v>1</v>
      </c>
      <c r="I52" s="22">
        <v>1</v>
      </c>
      <c r="J52" s="22">
        <v>1</v>
      </c>
      <c r="K52" s="22">
        <v>1</v>
      </c>
      <c r="L52" s="22">
        <v>1</v>
      </c>
      <c r="M52" s="22">
        <v>1</v>
      </c>
      <c r="N52" s="22">
        <v>1</v>
      </c>
    </row>
    <row r="53" spans="2:18" ht="16.5" thickBot="1" x14ac:dyDescent="0.3">
      <c r="B53" s="4">
        <v>48</v>
      </c>
      <c r="C53" s="7" t="s">
        <v>57</v>
      </c>
      <c r="D53" s="68" t="str">
        <f t="shared" si="4"/>
        <v>B1, B1, B1, B1, B1, B1, B1, B1, B1, B1</v>
      </c>
      <c r="E53" s="22">
        <v>1</v>
      </c>
      <c r="F53" s="22">
        <v>1</v>
      </c>
      <c r="G53" s="22">
        <v>1</v>
      </c>
      <c r="H53" s="22">
        <v>1</v>
      </c>
      <c r="I53" s="22">
        <v>1</v>
      </c>
      <c r="J53" s="22">
        <v>1</v>
      </c>
      <c r="K53" s="22">
        <v>1</v>
      </c>
      <c r="L53" s="22">
        <v>1</v>
      </c>
      <c r="M53" s="22">
        <v>1</v>
      </c>
      <c r="N53" s="22">
        <v>1</v>
      </c>
    </row>
    <row r="54" spans="2:18" ht="16.5" thickBot="1" x14ac:dyDescent="0.3">
      <c r="B54" s="4">
        <v>49</v>
      </c>
      <c r="C54" s="7" t="s">
        <v>58</v>
      </c>
      <c r="D54" s="68" t="str">
        <f t="shared" si="4"/>
        <v>B1, B1, B1, B1, B1, B1, B1, B1, B1, B1</v>
      </c>
      <c r="E54" s="22">
        <v>1</v>
      </c>
      <c r="F54" s="22">
        <v>1</v>
      </c>
      <c r="G54" s="22">
        <v>1</v>
      </c>
      <c r="H54" s="22">
        <v>1</v>
      </c>
      <c r="I54" s="22">
        <v>1</v>
      </c>
      <c r="J54" s="22">
        <v>1</v>
      </c>
      <c r="K54" s="22">
        <v>1</v>
      </c>
      <c r="L54" s="22">
        <v>1</v>
      </c>
      <c r="M54" s="22">
        <v>1</v>
      </c>
      <c r="N54" s="22">
        <v>1</v>
      </c>
    </row>
    <row r="55" spans="2:18" ht="16.5" thickBot="1" x14ac:dyDescent="0.3">
      <c r="B55" s="4">
        <v>50</v>
      </c>
      <c r="C55" s="7" t="s">
        <v>59</v>
      </c>
      <c r="D55" s="68" t="str">
        <f t="shared" si="4"/>
        <v>B1, B1, B1, B1, B1, B1, B1, B1, B1, B1</v>
      </c>
      <c r="E55" s="22">
        <v>1</v>
      </c>
      <c r="F55" s="22">
        <v>1</v>
      </c>
      <c r="G55" s="22">
        <v>1</v>
      </c>
      <c r="H55" s="22">
        <v>1</v>
      </c>
      <c r="I55" s="22">
        <v>1</v>
      </c>
      <c r="J55" s="22">
        <v>1</v>
      </c>
      <c r="K55" s="22">
        <v>1</v>
      </c>
      <c r="L55" s="22">
        <v>1</v>
      </c>
      <c r="M55" s="22">
        <v>1</v>
      </c>
      <c r="N55" s="22">
        <v>1</v>
      </c>
    </row>
    <row r="56" spans="2:18" ht="16.5" thickBot="1" x14ac:dyDescent="0.3">
      <c r="B56" s="4">
        <v>51</v>
      </c>
      <c r="C56" s="7" t="s">
        <v>60</v>
      </c>
      <c r="D56" s="68" t="str">
        <f t="shared" si="4"/>
        <v>B1, B1, B1, B1, B1, B1, B1, B1, B1, B1</v>
      </c>
      <c r="E56" s="22">
        <v>1</v>
      </c>
      <c r="F56" s="22">
        <v>1</v>
      </c>
      <c r="G56" s="22">
        <v>1</v>
      </c>
      <c r="H56" s="22">
        <v>1</v>
      </c>
      <c r="I56" s="22">
        <v>1</v>
      </c>
      <c r="J56" s="22">
        <v>1</v>
      </c>
      <c r="K56" s="22">
        <v>1</v>
      </c>
      <c r="L56" s="22">
        <v>1</v>
      </c>
      <c r="M56" s="22">
        <v>1</v>
      </c>
      <c r="N56" s="22">
        <v>1</v>
      </c>
    </row>
    <row r="57" spans="2:18" ht="16.5" thickBot="1" x14ac:dyDescent="0.3">
      <c r="B57" s="4">
        <v>52</v>
      </c>
      <c r="C57" s="7" t="s">
        <v>61</v>
      </c>
      <c r="D57" s="68" t="str">
        <f t="shared" si="4"/>
        <v>B1, B1, B1, B1, B1, B1, B1, B1, B1, B1</v>
      </c>
      <c r="E57" s="22">
        <v>1</v>
      </c>
      <c r="F57" s="22">
        <v>1</v>
      </c>
      <c r="G57" s="22">
        <v>1</v>
      </c>
      <c r="H57" s="22">
        <v>1</v>
      </c>
      <c r="I57" s="22">
        <v>1</v>
      </c>
      <c r="J57" s="22">
        <v>1</v>
      </c>
      <c r="K57" s="22">
        <v>1</v>
      </c>
      <c r="L57" s="22">
        <v>1</v>
      </c>
      <c r="M57" s="22">
        <v>1</v>
      </c>
      <c r="N57" s="22">
        <v>1</v>
      </c>
    </row>
    <row r="58" spans="2:18" ht="16.5" thickBot="1" x14ac:dyDescent="0.3">
      <c r="B58" s="4">
        <v>53</v>
      </c>
      <c r="C58" s="7" t="s">
        <v>62</v>
      </c>
      <c r="D58" s="68" t="str">
        <f t="shared" si="4"/>
        <v>B1, B1, B1, B1, B1, B1, B1, B1, B1, B1</v>
      </c>
      <c r="E58" s="22">
        <v>1</v>
      </c>
      <c r="F58" s="22">
        <v>1</v>
      </c>
      <c r="G58" s="22">
        <v>1</v>
      </c>
      <c r="H58" s="22">
        <v>1</v>
      </c>
      <c r="I58" s="22">
        <v>1</v>
      </c>
      <c r="J58" s="22">
        <v>1</v>
      </c>
      <c r="K58" s="22">
        <v>1</v>
      </c>
      <c r="L58" s="22">
        <v>1</v>
      </c>
      <c r="M58" s="22">
        <v>1</v>
      </c>
      <c r="N58" s="22">
        <v>1</v>
      </c>
    </row>
    <row r="59" spans="2:18" ht="16.5" thickBot="1" x14ac:dyDescent="0.3">
      <c r="B59" s="4">
        <v>54</v>
      </c>
      <c r="C59" s="7" t="s">
        <v>63</v>
      </c>
      <c r="D59" s="68" t="str">
        <f t="shared" si="4"/>
        <v>B1, B1, B1, B1, B1, B1, B1, B1, B1, B1</v>
      </c>
      <c r="E59" s="22">
        <v>1</v>
      </c>
      <c r="F59" s="22">
        <v>1</v>
      </c>
      <c r="G59" s="22">
        <v>1</v>
      </c>
      <c r="H59" s="22">
        <v>1</v>
      </c>
      <c r="I59" s="22">
        <v>1</v>
      </c>
      <c r="J59" s="22">
        <v>1</v>
      </c>
      <c r="K59" s="22">
        <v>1</v>
      </c>
      <c r="L59" s="22">
        <v>1</v>
      </c>
      <c r="M59" s="22">
        <v>1</v>
      </c>
      <c r="N59" s="22">
        <v>1</v>
      </c>
    </row>
    <row r="60" spans="2:18" ht="16.5" thickBot="1" x14ac:dyDescent="0.3">
      <c r="B60" s="4">
        <v>55</v>
      </c>
      <c r="C60" s="7" t="s">
        <v>64</v>
      </c>
      <c r="D60" s="68" t="str">
        <f t="shared" si="4"/>
        <v>B1, B1, B1, B1, B1, B1, B1, B1, B1, B1</v>
      </c>
      <c r="E60" s="22">
        <v>1</v>
      </c>
      <c r="F60" s="22">
        <v>1</v>
      </c>
      <c r="G60" s="22">
        <v>1</v>
      </c>
      <c r="H60" s="22">
        <v>1</v>
      </c>
      <c r="I60" s="22">
        <v>1</v>
      </c>
      <c r="J60" s="22">
        <v>1</v>
      </c>
      <c r="K60" s="22">
        <v>1</v>
      </c>
      <c r="L60" s="22">
        <v>1</v>
      </c>
      <c r="M60" s="22">
        <v>1</v>
      </c>
      <c r="N60" s="22">
        <v>1</v>
      </c>
    </row>
    <row r="61" spans="2:18" ht="16.5" thickBot="1" x14ac:dyDescent="0.3">
      <c r="B61" s="4">
        <v>56</v>
      </c>
      <c r="C61" s="7" t="s">
        <v>65</v>
      </c>
      <c r="D61" s="68" t="str">
        <f t="shared" si="4"/>
        <v>B1, B1, B1, B1, B1, B1, B1, B1, B1, B1</v>
      </c>
      <c r="E61" s="22">
        <v>1</v>
      </c>
      <c r="F61" s="22">
        <v>1</v>
      </c>
      <c r="G61" s="22">
        <v>1</v>
      </c>
      <c r="H61" s="22">
        <v>1</v>
      </c>
      <c r="I61" s="22">
        <v>1</v>
      </c>
      <c r="J61" s="22">
        <v>1</v>
      </c>
      <c r="K61" s="22">
        <v>1</v>
      </c>
      <c r="L61" s="22">
        <v>1</v>
      </c>
      <c r="M61" s="22">
        <v>1</v>
      </c>
      <c r="N61" s="22">
        <v>1</v>
      </c>
    </row>
    <row r="62" spans="2:18" ht="16.5" thickBot="1" x14ac:dyDescent="0.3">
      <c r="B62" s="4">
        <v>57</v>
      </c>
      <c r="C62" s="7" t="s">
        <v>66</v>
      </c>
      <c r="D62" s="68" t="str">
        <f t="shared" si="4"/>
        <v>B1, B1, B1, B1, B1, B1, B1, B1, B1, B1</v>
      </c>
      <c r="E62" s="22">
        <v>1</v>
      </c>
      <c r="F62" s="22">
        <v>1</v>
      </c>
      <c r="G62" s="22">
        <v>1</v>
      </c>
      <c r="H62" s="22">
        <v>1</v>
      </c>
      <c r="I62" s="22">
        <v>1</v>
      </c>
      <c r="J62" s="22">
        <v>1</v>
      </c>
      <c r="K62" s="22">
        <v>1</v>
      </c>
      <c r="L62" s="22">
        <v>1</v>
      </c>
      <c r="M62" s="22">
        <v>1</v>
      </c>
      <c r="N62" s="22">
        <v>1</v>
      </c>
    </row>
    <row r="63" spans="2:18" ht="16.5" thickBot="1" x14ac:dyDescent="0.3">
      <c r="B63" s="4">
        <v>58</v>
      </c>
      <c r="C63" s="7" t="s">
        <v>67</v>
      </c>
      <c r="D63" s="68" t="str">
        <f t="shared" si="4"/>
        <v>B1, B1, B1, B1, B1, B1, B1, B1, B1, B1</v>
      </c>
      <c r="E63" s="22">
        <v>1</v>
      </c>
      <c r="F63" s="22">
        <v>1</v>
      </c>
      <c r="G63" s="22">
        <v>1</v>
      </c>
      <c r="H63" s="22">
        <v>1</v>
      </c>
      <c r="I63" s="22">
        <v>1</v>
      </c>
      <c r="J63" s="22">
        <v>1</v>
      </c>
      <c r="K63" s="22">
        <v>1</v>
      </c>
      <c r="L63" s="22">
        <v>1</v>
      </c>
      <c r="M63" s="22">
        <v>1</v>
      </c>
      <c r="N63" s="22">
        <v>1</v>
      </c>
    </row>
    <row r="64" spans="2:18" ht="16.5" thickBot="1" x14ac:dyDescent="0.3">
      <c r="B64" s="4">
        <v>59</v>
      </c>
      <c r="C64" s="7" t="s">
        <v>68</v>
      </c>
      <c r="D64" s="68" t="str">
        <f t="shared" si="4"/>
        <v>B1, B1, B1, B1, B1, B1, B1, B1, B1, B1</v>
      </c>
      <c r="E64" s="22">
        <v>1</v>
      </c>
      <c r="F64" s="22">
        <v>1</v>
      </c>
      <c r="G64" s="22">
        <v>1</v>
      </c>
      <c r="H64" s="22">
        <v>1</v>
      </c>
      <c r="I64" s="22">
        <v>1</v>
      </c>
      <c r="J64" s="22">
        <v>1</v>
      </c>
      <c r="K64" s="22">
        <v>1</v>
      </c>
      <c r="L64" s="22">
        <v>1</v>
      </c>
      <c r="M64" s="22">
        <v>1</v>
      </c>
      <c r="N64" s="22">
        <v>1</v>
      </c>
    </row>
    <row r="65" spans="2:14" ht="16.5" thickBot="1" x14ac:dyDescent="0.3">
      <c r="B65" s="4">
        <v>60</v>
      </c>
      <c r="C65" s="7" t="s">
        <v>69</v>
      </c>
      <c r="D65" s="73" t="str">
        <f t="shared" si="4"/>
        <v>B1, B1, B1, B1, B1, B1, B1, B1, B1, B1</v>
      </c>
      <c r="E65" s="22">
        <v>1</v>
      </c>
      <c r="F65" s="22">
        <v>1</v>
      </c>
      <c r="G65" s="22">
        <v>1</v>
      </c>
      <c r="H65" s="22">
        <v>1</v>
      </c>
      <c r="I65" s="22">
        <v>1</v>
      </c>
      <c r="J65" s="22">
        <v>1</v>
      </c>
      <c r="K65" s="22">
        <v>1</v>
      </c>
      <c r="L65" s="22">
        <v>1</v>
      </c>
      <c r="M65" s="22">
        <v>1</v>
      </c>
      <c r="N65" s="22">
        <v>1</v>
      </c>
    </row>
    <row r="68" spans="2:14" ht="19.5" thickBot="1" x14ac:dyDescent="0.3">
      <c r="B68" s="10" t="s">
        <v>70</v>
      </c>
    </row>
    <row r="69" spans="2:14" ht="75" customHeight="1" thickBot="1" x14ac:dyDescent="0.3">
      <c r="B69" s="8" t="s">
        <v>71</v>
      </c>
      <c r="C69" s="9" t="s">
        <v>72</v>
      </c>
      <c r="D69" s="9" t="s">
        <v>73</v>
      </c>
      <c r="E69" s="9" t="s">
        <v>74</v>
      </c>
      <c r="F69" s="9" t="s">
        <v>75</v>
      </c>
      <c r="G69" s="9" t="s">
        <v>76</v>
      </c>
      <c r="H69" s="9" t="s">
        <v>77</v>
      </c>
      <c r="I69" s="9" t="s">
        <v>78</v>
      </c>
      <c r="J69" s="9" t="s">
        <v>79</v>
      </c>
    </row>
    <row r="70" spans="2:14" ht="16.5" thickBot="1" x14ac:dyDescent="0.3">
      <c r="B70" s="34">
        <v>1</v>
      </c>
      <c r="C70" s="7" t="s">
        <v>80</v>
      </c>
      <c r="D70" s="1">
        <v>520</v>
      </c>
      <c r="E70" s="1">
        <v>63</v>
      </c>
      <c r="F70" s="1">
        <v>128</v>
      </c>
      <c r="G70" s="1">
        <v>4</v>
      </c>
      <c r="H70" s="1">
        <v>2</v>
      </c>
      <c r="I70" s="1">
        <v>2</v>
      </c>
      <c r="J70" s="1">
        <v>34609</v>
      </c>
    </row>
    <row r="71" spans="2:14" ht="16.5" thickBot="1" x14ac:dyDescent="0.3">
      <c r="B71" s="35">
        <v>2</v>
      </c>
      <c r="C71" s="7" t="s">
        <v>81</v>
      </c>
      <c r="D71" s="1">
        <v>520</v>
      </c>
      <c r="E71" s="1">
        <v>128</v>
      </c>
      <c r="F71" s="1">
        <v>128</v>
      </c>
      <c r="G71" s="1">
        <v>4</v>
      </c>
      <c r="H71" s="1">
        <v>2</v>
      </c>
      <c r="I71" s="1">
        <v>2</v>
      </c>
      <c r="J71" s="1">
        <v>49497</v>
      </c>
    </row>
    <row r="72" spans="2:14" ht="16.5" thickBot="1" x14ac:dyDescent="0.3">
      <c r="B72" s="34">
        <v>3</v>
      </c>
      <c r="C72" s="7" t="s">
        <v>82</v>
      </c>
      <c r="D72" s="1">
        <v>520</v>
      </c>
      <c r="E72" s="1">
        <v>128</v>
      </c>
      <c r="F72" s="1">
        <v>128</v>
      </c>
      <c r="G72" s="1">
        <v>4</v>
      </c>
      <c r="H72" s="1">
        <v>2</v>
      </c>
      <c r="I72" s="1">
        <v>2</v>
      </c>
      <c r="J72" s="1">
        <v>85495</v>
      </c>
    </row>
    <row r="73" spans="2:14" ht="16.5" thickBot="1" x14ac:dyDescent="0.3">
      <c r="B73" s="35">
        <v>4</v>
      </c>
      <c r="C73" s="7" t="s">
        <v>83</v>
      </c>
      <c r="D73" s="1">
        <v>520</v>
      </c>
      <c r="E73" s="1">
        <v>128</v>
      </c>
      <c r="F73" s="1">
        <v>48</v>
      </c>
      <c r="G73" s="1">
        <v>1</v>
      </c>
      <c r="H73" s="1">
        <v>2</v>
      </c>
      <c r="I73" s="1">
        <v>1</v>
      </c>
      <c r="J73" s="1">
        <v>41293</v>
      </c>
    </row>
    <row r="74" spans="2:14" ht="16.5" thickBot="1" x14ac:dyDescent="0.3">
      <c r="B74" s="34">
        <v>5</v>
      </c>
      <c r="C74" s="7" t="s">
        <v>84</v>
      </c>
      <c r="D74" s="1">
        <v>520</v>
      </c>
      <c r="E74" s="1">
        <v>128</v>
      </c>
      <c r="F74" s="1">
        <v>96</v>
      </c>
      <c r="G74" s="1">
        <v>1</v>
      </c>
      <c r="H74" s="1">
        <v>1</v>
      </c>
      <c r="I74" s="1">
        <v>2</v>
      </c>
      <c r="J74" s="1">
        <v>60996</v>
      </c>
    </row>
    <row r="75" spans="2:14" ht="16.5" thickBot="1" x14ac:dyDescent="0.3">
      <c r="B75" s="35">
        <v>6</v>
      </c>
      <c r="C75" s="7" t="s">
        <v>85</v>
      </c>
      <c r="D75" s="1">
        <v>520</v>
      </c>
      <c r="E75" s="1">
        <v>96</v>
      </c>
      <c r="F75" s="1">
        <v>128</v>
      </c>
      <c r="G75" s="1">
        <v>4</v>
      </c>
      <c r="H75" s="1">
        <v>2</v>
      </c>
      <c r="I75" s="1">
        <v>2</v>
      </c>
      <c r="J75" s="1">
        <v>45997</v>
      </c>
    </row>
    <row r="76" spans="2:14" ht="16.5" thickBot="1" x14ac:dyDescent="0.3">
      <c r="B76" s="34">
        <v>7</v>
      </c>
      <c r="C76" s="7" t="s">
        <v>86</v>
      </c>
      <c r="D76" s="1">
        <v>520</v>
      </c>
      <c r="E76" s="1">
        <v>128</v>
      </c>
      <c r="F76" s="1">
        <v>128</v>
      </c>
      <c r="G76" s="1">
        <v>8</v>
      </c>
      <c r="H76" s="1">
        <v>2</v>
      </c>
      <c r="I76" s="1">
        <v>2</v>
      </c>
      <c r="J76" s="1">
        <v>52997</v>
      </c>
    </row>
    <row r="77" spans="2:14" ht="16.5" thickBot="1" x14ac:dyDescent="0.3">
      <c r="B77" s="35">
        <v>8</v>
      </c>
      <c r="C77" s="7" t="s">
        <v>87</v>
      </c>
      <c r="D77" s="1">
        <v>520</v>
      </c>
      <c r="E77" s="1">
        <v>96</v>
      </c>
      <c r="F77" s="1">
        <v>128</v>
      </c>
      <c r="G77" s="1">
        <v>8</v>
      </c>
      <c r="H77" s="1">
        <v>2</v>
      </c>
      <c r="I77" s="1">
        <v>2</v>
      </c>
      <c r="J77" s="1">
        <v>49497</v>
      </c>
    </row>
    <row r="78" spans="2:14" ht="16.5" thickBot="1" x14ac:dyDescent="0.3">
      <c r="B78" s="34">
        <v>9</v>
      </c>
      <c r="C78" s="7" t="s">
        <v>88</v>
      </c>
      <c r="D78" s="1">
        <v>520</v>
      </c>
      <c r="E78" s="1">
        <v>96</v>
      </c>
      <c r="F78" s="1">
        <v>128</v>
      </c>
      <c r="G78" s="1">
        <v>8</v>
      </c>
      <c r="H78" s="1">
        <v>2</v>
      </c>
      <c r="I78" s="1">
        <v>2</v>
      </c>
      <c r="J78" s="1">
        <v>66496</v>
      </c>
    </row>
    <row r="79" spans="2:14" ht="16.5" thickBot="1" x14ac:dyDescent="0.3">
      <c r="B79" s="35">
        <v>10</v>
      </c>
      <c r="C79" s="7" t="s">
        <v>89</v>
      </c>
      <c r="D79" s="1">
        <v>520</v>
      </c>
      <c r="E79" s="1">
        <v>96</v>
      </c>
      <c r="F79" s="1">
        <v>128</v>
      </c>
      <c r="G79" s="1">
        <v>8</v>
      </c>
      <c r="H79" s="1">
        <v>3</v>
      </c>
      <c r="I79" s="1">
        <v>2</v>
      </c>
      <c r="J79" s="1">
        <v>64496</v>
      </c>
    </row>
    <row r="80" spans="2:14" ht="16.5" thickBot="1" x14ac:dyDescent="0.3">
      <c r="B80" s="34">
        <v>11</v>
      </c>
      <c r="C80" s="7" t="s">
        <v>90</v>
      </c>
      <c r="D80" s="1">
        <v>500</v>
      </c>
      <c r="E80" s="1">
        <v>1024</v>
      </c>
      <c r="F80" s="1">
        <v>4096</v>
      </c>
      <c r="G80" s="1">
        <v>3</v>
      </c>
      <c r="H80" s="1">
        <v>3</v>
      </c>
      <c r="I80" s="1">
        <v>2</v>
      </c>
      <c r="J80" s="1">
        <v>63496</v>
      </c>
    </row>
    <row r="81" spans="2:10" ht="16.5" thickBot="1" x14ac:dyDescent="0.3">
      <c r="B81" s="36">
        <v>12</v>
      </c>
      <c r="C81" s="7" t="s">
        <v>91</v>
      </c>
      <c r="D81" s="1">
        <v>1100</v>
      </c>
      <c r="E81" s="1">
        <v>512</v>
      </c>
      <c r="F81" s="1">
        <v>4096</v>
      </c>
      <c r="G81" s="1">
        <v>4</v>
      </c>
      <c r="H81" s="1">
        <v>3</v>
      </c>
      <c r="I81" s="1">
        <v>3</v>
      </c>
      <c r="J81" s="1">
        <v>69102</v>
      </c>
    </row>
    <row r="82" spans="2:10" ht="16.5" thickBot="1" x14ac:dyDescent="0.3">
      <c r="B82" s="35">
        <v>13</v>
      </c>
      <c r="C82" s="7" t="s">
        <v>92</v>
      </c>
      <c r="D82" s="1">
        <v>500</v>
      </c>
      <c r="E82" s="1">
        <v>1024</v>
      </c>
      <c r="F82" s="1">
        <v>4096</v>
      </c>
      <c r="G82" s="1">
        <v>3</v>
      </c>
      <c r="H82" s="1">
        <v>3</v>
      </c>
      <c r="I82" s="1">
        <v>2</v>
      </c>
      <c r="J82" s="1">
        <v>65397</v>
      </c>
    </row>
    <row r="83" spans="2:10" ht="16.5" thickBot="1" x14ac:dyDescent="0.3">
      <c r="B83" s="34">
        <v>14</v>
      </c>
      <c r="C83" s="7" t="s">
        <v>119</v>
      </c>
      <c r="D83" s="1">
        <v>500</v>
      </c>
      <c r="E83" s="1">
        <v>1024</v>
      </c>
      <c r="F83" s="1">
        <v>4096</v>
      </c>
      <c r="G83" s="1">
        <v>6</v>
      </c>
      <c r="H83" s="1">
        <v>2</v>
      </c>
      <c r="I83" s="1">
        <v>2</v>
      </c>
      <c r="J83" s="1">
        <v>82781</v>
      </c>
    </row>
    <row r="84" spans="2:10" ht="16.5" thickBot="1" x14ac:dyDescent="0.3">
      <c r="B84" s="36">
        <v>15</v>
      </c>
      <c r="C84" s="7" t="s">
        <v>93</v>
      </c>
      <c r="D84" s="1">
        <v>520</v>
      </c>
      <c r="E84" s="1">
        <v>128</v>
      </c>
      <c r="F84" s="1">
        <v>128</v>
      </c>
      <c r="G84" s="1">
        <v>8</v>
      </c>
      <c r="H84" s="1">
        <v>2</v>
      </c>
      <c r="I84" s="1">
        <v>2</v>
      </c>
      <c r="J84" s="1">
        <v>51497</v>
      </c>
    </row>
    <row r="85" spans="2:10" ht="16.5" thickBot="1" x14ac:dyDescent="0.3">
      <c r="B85" s="34">
        <v>16</v>
      </c>
      <c r="C85" s="7" t="s">
        <v>94</v>
      </c>
      <c r="D85" s="1">
        <v>1100</v>
      </c>
      <c r="E85" s="1">
        <v>512</v>
      </c>
      <c r="F85" s="1">
        <v>4096</v>
      </c>
      <c r="G85" s="1">
        <v>3</v>
      </c>
      <c r="H85" s="1">
        <v>3</v>
      </c>
      <c r="I85" s="1">
        <v>2</v>
      </c>
      <c r="J85" s="1">
        <v>57496</v>
      </c>
    </row>
    <row r="86" spans="2:10" ht="16.5" thickBot="1" x14ac:dyDescent="0.3">
      <c r="B86" s="34">
        <v>17</v>
      </c>
      <c r="C86" s="7" t="s">
        <v>95</v>
      </c>
      <c r="D86" s="1">
        <v>206</v>
      </c>
      <c r="E86" s="1">
        <v>64</v>
      </c>
      <c r="F86" s="1">
        <v>32</v>
      </c>
      <c r="G86" s="1">
        <v>7</v>
      </c>
      <c r="H86" s="1">
        <v>1</v>
      </c>
      <c r="I86" s="1">
        <v>2</v>
      </c>
      <c r="J86" s="1">
        <v>35842</v>
      </c>
    </row>
    <row r="87" spans="2:10" ht="16.5" thickBot="1" x14ac:dyDescent="0.3">
      <c r="B87" s="36">
        <v>18</v>
      </c>
      <c r="C87" s="7" t="s">
        <v>96</v>
      </c>
      <c r="D87" s="1">
        <v>206</v>
      </c>
      <c r="E87" s="1">
        <v>64</v>
      </c>
      <c r="F87" s="1">
        <v>32</v>
      </c>
      <c r="G87" s="1">
        <v>7</v>
      </c>
      <c r="H87" s="1">
        <v>2</v>
      </c>
      <c r="I87" s="1">
        <v>2</v>
      </c>
      <c r="J87" s="1">
        <v>38850</v>
      </c>
    </row>
    <row r="88" spans="2:10" ht="16.5" thickBot="1" x14ac:dyDescent="0.3">
      <c r="B88" s="37">
        <v>19</v>
      </c>
      <c r="C88" s="7" t="s">
        <v>97</v>
      </c>
      <c r="D88" s="1">
        <v>520</v>
      </c>
      <c r="E88" s="1">
        <v>128</v>
      </c>
      <c r="F88" s="1">
        <v>128</v>
      </c>
      <c r="G88" s="1">
        <v>4</v>
      </c>
      <c r="H88" s="1">
        <v>2</v>
      </c>
      <c r="I88" s="1">
        <v>2</v>
      </c>
      <c r="J88" s="1">
        <v>51497</v>
      </c>
    </row>
    <row r="89" spans="2:10" ht="16.5" thickBot="1" x14ac:dyDescent="0.3">
      <c r="B89" s="4">
        <v>20</v>
      </c>
      <c r="C89" s="7" t="s">
        <v>98</v>
      </c>
      <c r="D89" s="1">
        <v>1100</v>
      </c>
      <c r="E89" s="1">
        <v>512</v>
      </c>
      <c r="F89" s="1">
        <v>4096</v>
      </c>
      <c r="G89" s="1">
        <v>7</v>
      </c>
      <c r="H89" s="1">
        <v>3</v>
      </c>
      <c r="I89" s="1">
        <v>2</v>
      </c>
      <c r="J89" s="1">
        <v>84941</v>
      </c>
    </row>
    <row r="90" spans="2:10" ht="16.5" thickBot="1" x14ac:dyDescent="0.3">
      <c r="B90" s="4">
        <v>21</v>
      </c>
      <c r="C90" s="7" t="s">
        <v>99</v>
      </c>
      <c r="D90" s="1">
        <v>520</v>
      </c>
      <c r="E90" s="1">
        <v>128</v>
      </c>
      <c r="F90" s="1">
        <v>64</v>
      </c>
      <c r="G90" s="1">
        <v>2</v>
      </c>
      <c r="H90" s="1">
        <v>2</v>
      </c>
      <c r="I90" s="1">
        <v>1</v>
      </c>
      <c r="J90" s="1">
        <v>32924</v>
      </c>
    </row>
    <row r="91" spans="2:10" ht="16.5" thickBot="1" x14ac:dyDescent="0.3">
      <c r="B91" s="4">
        <v>22</v>
      </c>
      <c r="C91" s="7" t="s">
        <v>100</v>
      </c>
      <c r="D91" s="1">
        <v>1100</v>
      </c>
      <c r="E91" s="1">
        <v>512</v>
      </c>
      <c r="F91" s="1">
        <v>4096</v>
      </c>
      <c r="G91" s="1">
        <v>7</v>
      </c>
      <c r="H91" s="1">
        <v>3</v>
      </c>
      <c r="I91" s="1">
        <v>2</v>
      </c>
      <c r="J91" s="1">
        <v>65088</v>
      </c>
    </row>
    <row r="92" spans="2:10" ht="16.5" thickBot="1" x14ac:dyDescent="0.3">
      <c r="B92" s="4">
        <v>23</v>
      </c>
      <c r="C92" s="7" t="s">
        <v>101</v>
      </c>
      <c r="D92" s="1">
        <v>1100</v>
      </c>
      <c r="E92" s="1">
        <v>512</v>
      </c>
      <c r="F92" s="1">
        <v>4096</v>
      </c>
      <c r="G92" s="1">
        <v>1</v>
      </c>
      <c r="H92" s="1">
        <v>3</v>
      </c>
      <c r="I92" s="1">
        <v>2</v>
      </c>
      <c r="J92" s="1">
        <v>64355</v>
      </c>
    </row>
    <row r="93" spans="2:10" ht="16.5" thickBot="1" x14ac:dyDescent="0.3">
      <c r="B93" s="4">
        <v>24</v>
      </c>
      <c r="C93" s="7" t="s">
        <v>102</v>
      </c>
      <c r="D93" s="1">
        <v>500</v>
      </c>
      <c r="E93" s="1">
        <v>1024</v>
      </c>
      <c r="F93" s="1">
        <v>4096</v>
      </c>
      <c r="G93" s="1">
        <v>2</v>
      </c>
      <c r="H93" s="1">
        <v>5</v>
      </c>
      <c r="I93" s="1">
        <v>2</v>
      </c>
      <c r="J93" s="1">
        <v>63830</v>
      </c>
    </row>
    <row r="94" spans="2:10" ht="16.5" thickBot="1" x14ac:dyDescent="0.3">
      <c r="B94" s="4">
        <v>25</v>
      </c>
      <c r="C94" s="7" t="s">
        <v>103</v>
      </c>
      <c r="D94" s="1">
        <v>1100</v>
      </c>
      <c r="E94" s="1">
        <v>2048</v>
      </c>
      <c r="F94" s="1">
        <v>32768</v>
      </c>
      <c r="G94" s="1">
        <v>1</v>
      </c>
      <c r="H94" s="1">
        <v>4</v>
      </c>
      <c r="I94" s="1">
        <v>2</v>
      </c>
      <c r="J94" s="1">
        <v>86356</v>
      </c>
    </row>
    <row r="95" spans="2:10" ht="16.5" thickBot="1" x14ac:dyDescent="0.3">
      <c r="B95" s="4">
        <v>26</v>
      </c>
      <c r="C95" s="7" t="s">
        <v>104</v>
      </c>
      <c r="D95" s="1">
        <v>500</v>
      </c>
      <c r="E95" s="1">
        <v>1024</v>
      </c>
      <c r="F95" s="1">
        <v>4096</v>
      </c>
      <c r="G95" s="1">
        <v>7</v>
      </c>
      <c r="H95" s="1">
        <v>4</v>
      </c>
      <c r="I95" s="1">
        <v>2</v>
      </c>
      <c r="J95" s="1">
        <v>75702</v>
      </c>
    </row>
    <row r="96" spans="2:10" ht="16.5" thickBot="1" x14ac:dyDescent="0.3">
      <c r="B96" s="4">
        <v>27</v>
      </c>
      <c r="C96" s="7" t="s">
        <v>105</v>
      </c>
      <c r="D96" s="1">
        <v>1100</v>
      </c>
      <c r="E96" s="1">
        <v>256</v>
      </c>
      <c r="F96" s="1">
        <v>512</v>
      </c>
      <c r="G96" s="1">
        <v>8</v>
      </c>
      <c r="H96" s="1">
        <v>4</v>
      </c>
      <c r="I96" s="1">
        <v>2</v>
      </c>
      <c r="J96" s="1">
        <v>57850</v>
      </c>
    </row>
    <row r="97" spans="2:10" ht="16.5" thickBot="1" x14ac:dyDescent="0.3">
      <c r="B97" s="4">
        <v>28</v>
      </c>
      <c r="C97" s="7" t="s">
        <v>106</v>
      </c>
      <c r="D97" s="1">
        <v>500</v>
      </c>
      <c r="E97" s="1">
        <v>1024</v>
      </c>
      <c r="F97" s="1">
        <v>4096</v>
      </c>
      <c r="G97" s="1">
        <v>6</v>
      </c>
      <c r="H97" s="1">
        <v>5</v>
      </c>
      <c r="I97" s="1">
        <v>2</v>
      </c>
      <c r="J97" s="1">
        <v>93275</v>
      </c>
    </row>
    <row r="98" spans="2:10" ht="16.5" thickBot="1" x14ac:dyDescent="0.3">
      <c r="B98" s="4">
        <v>29</v>
      </c>
      <c r="C98" s="7" t="s">
        <v>107</v>
      </c>
      <c r="D98" s="1">
        <v>500</v>
      </c>
      <c r="E98" s="1">
        <v>1024</v>
      </c>
      <c r="F98" s="1">
        <v>4096</v>
      </c>
      <c r="G98" s="1">
        <v>3</v>
      </c>
      <c r="H98" s="1">
        <v>3</v>
      </c>
      <c r="I98" s="1">
        <v>2</v>
      </c>
      <c r="J98" s="1">
        <v>96012</v>
      </c>
    </row>
    <row r="99" spans="2:10" ht="16.5" thickBot="1" x14ac:dyDescent="0.3">
      <c r="B99" s="4">
        <v>30</v>
      </c>
      <c r="C99" s="7" t="s">
        <v>108</v>
      </c>
      <c r="D99" s="1">
        <v>500</v>
      </c>
      <c r="E99" s="1">
        <v>1024</v>
      </c>
      <c r="F99" s="1">
        <v>4096</v>
      </c>
      <c r="G99" s="1">
        <v>7</v>
      </c>
      <c r="H99" s="1">
        <v>4</v>
      </c>
      <c r="I99" s="1">
        <v>2</v>
      </c>
      <c r="J99" s="1">
        <v>102570</v>
      </c>
    </row>
    <row r="100" spans="2:10" ht="16.5" thickBot="1" x14ac:dyDescent="0.3">
      <c r="B100" s="4">
        <v>31</v>
      </c>
      <c r="C100" s="7" t="s">
        <v>109</v>
      </c>
      <c r="D100" s="1">
        <v>500</v>
      </c>
      <c r="E100" s="1">
        <v>512</v>
      </c>
      <c r="F100" s="1">
        <v>4096</v>
      </c>
      <c r="G100" s="1">
        <v>3</v>
      </c>
      <c r="H100" s="1">
        <v>5</v>
      </c>
      <c r="I100" s="1">
        <v>2</v>
      </c>
      <c r="J100" s="1">
        <v>97955</v>
      </c>
    </row>
    <row r="101" spans="2:10" ht="16.5" thickBot="1" x14ac:dyDescent="0.3">
      <c r="B101" s="4">
        <v>32</v>
      </c>
      <c r="C101" s="7" t="s">
        <v>110</v>
      </c>
      <c r="D101" s="1">
        <v>500</v>
      </c>
      <c r="E101" s="1">
        <v>512</v>
      </c>
      <c r="F101" s="1">
        <v>4096</v>
      </c>
      <c r="G101" s="1">
        <v>7</v>
      </c>
      <c r="H101" s="1">
        <v>5</v>
      </c>
      <c r="I101" s="1">
        <v>2</v>
      </c>
      <c r="J101" s="1">
        <v>107185</v>
      </c>
    </row>
    <row r="102" spans="2:10" ht="16.5" thickBot="1" x14ac:dyDescent="0.3">
      <c r="B102" s="4">
        <v>33</v>
      </c>
      <c r="C102" s="7" t="s">
        <v>111</v>
      </c>
      <c r="D102" s="1">
        <v>520</v>
      </c>
      <c r="E102" s="1">
        <v>128</v>
      </c>
      <c r="F102" s="1">
        <v>128</v>
      </c>
      <c r="G102" s="1">
        <v>1</v>
      </c>
      <c r="H102" s="1">
        <v>3</v>
      </c>
      <c r="I102" s="1">
        <v>2</v>
      </c>
      <c r="J102" s="1">
        <v>68250</v>
      </c>
    </row>
    <row r="103" spans="2:10" ht="16.5" thickBot="1" x14ac:dyDescent="0.3">
      <c r="B103" s="4">
        <v>34</v>
      </c>
      <c r="C103" s="7" t="s">
        <v>112</v>
      </c>
      <c r="D103" s="1">
        <v>1100</v>
      </c>
      <c r="E103" s="1">
        <v>512</v>
      </c>
      <c r="F103" s="1">
        <v>512</v>
      </c>
      <c r="G103" s="1">
        <v>4</v>
      </c>
      <c r="H103" s="1">
        <v>5</v>
      </c>
      <c r="I103" s="1">
        <v>2</v>
      </c>
      <c r="J103" s="1">
        <v>63310</v>
      </c>
    </row>
    <row r="104" spans="2:10" ht="16.5" thickBot="1" x14ac:dyDescent="0.3">
      <c r="B104" s="4">
        <v>35</v>
      </c>
      <c r="C104" s="7" t="s">
        <v>113</v>
      </c>
      <c r="D104" s="1">
        <v>520</v>
      </c>
      <c r="E104" s="1">
        <v>128</v>
      </c>
      <c r="F104" s="1">
        <v>128</v>
      </c>
      <c r="G104" s="1">
        <v>4</v>
      </c>
      <c r="H104" s="1">
        <v>4</v>
      </c>
      <c r="I104" s="1">
        <v>1</v>
      </c>
      <c r="J104" s="1">
        <v>52715</v>
      </c>
    </row>
    <row r="105" spans="2:10" ht="16.5" thickBot="1" x14ac:dyDescent="0.3">
      <c r="B105" s="4">
        <v>36</v>
      </c>
      <c r="C105" s="7" t="s">
        <v>114</v>
      </c>
      <c r="D105" s="1">
        <v>1100</v>
      </c>
      <c r="E105" s="1">
        <v>512</v>
      </c>
      <c r="F105" s="1">
        <v>512</v>
      </c>
      <c r="G105" s="1">
        <v>8</v>
      </c>
      <c r="H105" s="1">
        <v>5</v>
      </c>
      <c r="I105" s="1">
        <v>2</v>
      </c>
      <c r="J105" s="1">
        <v>52780</v>
      </c>
    </row>
    <row r="106" spans="2:10" ht="16.5" thickBot="1" x14ac:dyDescent="0.3">
      <c r="B106" s="4">
        <v>37</v>
      </c>
      <c r="C106" s="7" t="s">
        <v>115</v>
      </c>
      <c r="D106" s="1">
        <v>1100</v>
      </c>
      <c r="E106" s="1">
        <v>2048</v>
      </c>
      <c r="F106" s="1">
        <v>32768</v>
      </c>
      <c r="G106" s="1">
        <v>1</v>
      </c>
      <c r="H106" s="1">
        <v>5</v>
      </c>
      <c r="I106" s="1">
        <v>2</v>
      </c>
      <c r="J106" s="1">
        <v>85150</v>
      </c>
    </row>
    <row r="107" spans="2:10" ht="16.5" thickBot="1" x14ac:dyDescent="0.3">
      <c r="B107" s="4">
        <v>38</v>
      </c>
      <c r="C107" s="7" t="s">
        <v>116</v>
      </c>
      <c r="D107" s="1">
        <v>1100</v>
      </c>
      <c r="E107" s="1">
        <v>2048</v>
      </c>
      <c r="F107" s="1">
        <v>32768</v>
      </c>
      <c r="G107" s="1">
        <v>3</v>
      </c>
      <c r="H107" s="1">
        <v>4</v>
      </c>
      <c r="I107" s="1">
        <v>2</v>
      </c>
      <c r="J107" s="1">
        <v>86320</v>
      </c>
    </row>
    <row r="108" spans="2:10" ht="16.5" thickBot="1" x14ac:dyDescent="0.3">
      <c r="B108" s="4">
        <v>39</v>
      </c>
      <c r="C108" s="7" t="s">
        <v>117</v>
      </c>
      <c r="D108" s="1">
        <v>1100</v>
      </c>
      <c r="E108" s="1">
        <v>2048</v>
      </c>
      <c r="F108" s="1">
        <v>32768</v>
      </c>
      <c r="G108" s="1">
        <v>7</v>
      </c>
      <c r="H108" s="1">
        <v>5</v>
      </c>
      <c r="I108" s="1">
        <v>2</v>
      </c>
      <c r="J108" s="1">
        <v>89765</v>
      </c>
    </row>
    <row r="109" spans="2:10" ht="16.5" thickBot="1" x14ac:dyDescent="0.3">
      <c r="B109" s="4">
        <v>40</v>
      </c>
      <c r="C109" s="7" t="s">
        <v>118</v>
      </c>
      <c r="D109" s="1">
        <v>520</v>
      </c>
      <c r="E109" s="1">
        <v>512</v>
      </c>
      <c r="F109" s="1">
        <v>48</v>
      </c>
      <c r="G109" s="1">
        <v>4</v>
      </c>
      <c r="H109" s="1">
        <v>4</v>
      </c>
      <c r="I109" s="1">
        <v>2</v>
      </c>
      <c r="J109" s="1">
        <v>78195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234"/>
  <sheetViews>
    <sheetView tabSelected="1" topLeftCell="A121" zoomScale="85" zoomScaleNormal="85" workbookViewId="0">
      <selection activeCell="AS135" sqref="AS135"/>
    </sheetView>
  </sheetViews>
  <sheetFormatPr defaultRowHeight="15.75" x14ac:dyDescent="0.25"/>
  <cols>
    <col min="1" max="1" width="4.7109375" style="5" customWidth="1"/>
    <col min="2" max="43" width="2.140625" style="5" customWidth="1"/>
    <col min="44" max="47" width="8.7109375" style="5" customWidth="1"/>
    <col min="48" max="49" width="8.7109375" style="39" customWidth="1"/>
    <col min="50" max="50" width="30.85546875" style="39" customWidth="1"/>
    <col min="51" max="51" width="7.85546875" style="39" customWidth="1"/>
    <col min="52" max="52" width="8.7109375" style="39" customWidth="1"/>
    <col min="53" max="53" width="24.7109375" style="39" customWidth="1"/>
    <col min="54" max="55" width="13" style="39" customWidth="1"/>
    <col min="56" max="56" width="27" style="39" customWidth="1"/>
    <col min="57" max="58" width="8.7109375" style="39" customWidth="1"/>
    <col min="59" max="59" width="24.7109375" style="39" customWidth="1"/>
    <col min="60" max="61" width="8.7109375" style="39" customWidth="1"/>
    <col min="62" max="62" width="28.85546875" style="39" customWidth="1"/>
    <col min="63" max="64" width="8.7109375" style="39" customWidth="1"/>
    <col min="65" max="65" width="55.140625" style="39" customWidth="1"/>
    <col min="66" max="66" width="8.7109375" style="39" customWidth="1"/>
    <col min="67" max="67" width="11.28515625" style="39" customWidth="1"/>
    <col min="68" max="68" width="26" style="39" customWidth="1"/>
    <col min="69" max="69" width="8.7109375" style="39" customWidth="1"/>
    <col min="70" max="70" width="9.140625" style="39"/>
    <col min="71" max="74" width="8.7109375" style="39" customWidth="1"/>
    <col min="75" max="77" width="12.7109375" style="39" customWidth="1"/>
    <col min="78" max="78" width="17.85546875" style="39" customWidth="1"/>
    <col min="79" max="79" width="19.85546875" style="39" customWidth="1"/>
    <col min="80" max="80" width="20.7109375" style="39" customWidth="1"/>
    <col min="81" max="81" width="18.7109375" style="39" customWidth="1"/>
    <col min="82" max="82" width="12.7109375" style="39" customWidth="1"/>
    <col min="83" max="94" width="8.7109375" style="39" customWidth="1"/>
    <col min="95" max="96" width="9.140625" style="39"/>
  </cols>
  <sheetData>
    <row r="1" spans="1:85" ht="21.95" customHeight="1" x14ac:dyDescent="0.25">
      <c r="A1" s="159" t="s">
        <v>123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CG1" s="55"/>
    </row>
    <row r="2" spans="1:85" ht="21.9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CG2" s="55"/>
    </row>
    <row r="3" spans="1:85" ht="21.95" customHeight="1" x14ac:dyDescent="0.25">
      <c r="B3" s="10" t="s">
        <v>0</v>
      </c>
      <c r="CG3" s="55"/>
    </row>
    <row r="4" spans="1:85" ht="21.95" customHeight="1" x14ac:dyDescent="0.25">
      <c r="B4" s="10" t="s">
        <v>1</v>
      </c>
      <c r="CG4" s="55"/>
    </row>
    <row r="5" spans="1:85" ht="21.95" customHeight="1" x14ac:dyDescent="0.25">
      <c r="B5" s="10" t="s">
        <v>2</v>
      </c>
    </row>
    <row r="6" spans="1:85" ht="21.95" customHeight="1" x14ac:dyDescent="0.25">
      <c r="B6" s="10" t="s">
        <v>3</v>
      </c>
      <c r="AU6" s="18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</row>
    <row r="7" spans="1:85" ht="21.95" customHeight="1" x14ac:dyDescent="0.25">
      <c r="B7" s="10" t="s">
        <v>4</v>
      </c>
      <c r="AU7" s="18"/>
      <c r="AV7" s="54"/>
      <c r="AX7" s="54"/>
      <c r="AY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</row>
    <row r="8" spans="1:85" ht="21.95" customHeight="1" x14ac:dyDescent="0.25">
      <c r="AU8" s="18"/>
      <c r="AV8" s="54"/>
      <c r="AX8" s="54"/>
      <c r="AY8" s="54"/>
      <c r="BA8" s="54"/>
      <c r="BB8" s="54"/>
      <c r="BD8" s="54"/>
      <c r="BE8" s="54"/>
      <c r="BG8" s="54"/>
      <c r="BH8" s="54"/>
      <c r="BJ8" s="54"/>
      <c r="BK8" s="54"/>
      <c r="BM8" s="54"/>
      <c r="BN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 t="s">
        <v>40</v>
      </c>
      <c r="CA8" s="54"/>
      <c r="CB8" s="54"/>
      <c r="CC8" s="54"/>
    </row>
    <row r="9" spans="1:85" ht="21.95" customHeight="1" x14ac:dyDescent="0.25">
      <c r="B9" s="21" t="s">
        <v>5</v>
      </c>
      <c r="AU9" s="18"/>
      <c r="AV9" s="54"/>
      <c r="AX9" s="54"/>
      <c r="AY9" s="54"/>
      <c r="BB9" s="54"/>
      <c r="BE9" s="54"/>
      <c r="BH9" s="54"/>
      <c r="BK9" s="54"/>
      <c r="BN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</row>
    <row r="10" spans="1:85" ht="21.95" customHeight="1" x14ac:dyDescent="0.25">
      <c r="B10" s="160" t="s">
        <v>125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U10" s="18"/>
      <c r="AV10" s="54"/>
      <c r="AX10" s="54"/>
      <c r="AY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</row>
    <row r="11" spans="1:85" ht="21.95" customHeight="1" x14ac:dyDescent="0.25"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U11" s="18"/>
      <c r="AV11" s="54"/>
      <c r="AX11" s="54"/>
      <c r="AY11" s="54"/>
      <c r="BR11" s="39" t="s">
        <v>40</v>
      </c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</row>
    <row r="12" spans="1:85" ht="21.95" customHeight="1" x14ac:dyDescent="0.25">
      <c r="D12" s="153" t="s">
        <v>124</v>
      </c>
      <c r="E12" s="153"/>
      <c r="F12" s="153"/>
      <c r="G12" s="153"/>
      <c r="H12" s="153"/>
      <c r="I12" s="155" t="s">
        <v>8</v>
      </c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7"/>
      <c r="AN12" s="23"/>
      <c r="AO12" s="23"/>
      <c r="AP12" s="23"/>
      <c r="AQ12" s="23"/>
      <c r="AU12" s="18"/>
      <c r="AV12" s="54"/>
      <c r="AX12" s="54"/>
      <c r="AY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</row>
    <row r="13" spans="1:85" ht="21.95" customHeight="1" x14ac:dyDescent="0.25">
      <c r="D13" s="153">
        <f>AT27</f>
        <v>1</v>
      </c>
      <c r="E13" s="153"/>
      <c r="F13" s="153"/>
      <c r="G13" s="153"/>
      <c r="H13" s="153"/>
      <c r="I13" s="154" t="str">
        <f>LOOKUP(AT27,'1'!B6:B65,'1'!D6:D65)</f>
        <v>B1, B2, B3, B4, B11, B12, B13, B16, B17, B20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23"/>
      <c r="AO13" s="23"/>
      <c r="AP13" s="23"/>
      <c r="AQ13" s="23"/>
    </row>
    <row r="14" spans="1:85" ht="21.95" customHeight="1" x14ac:dyDescent="0.25">
      <c r="AK14" s="18"/>
    </row>
    <row r="15" spans="1:85" ht="21.95" customHeight="1" x14ac:dyDescent="0.25">
      <c r="B15" s="129" t="s">
        <v>71</v>
      </c>
      <c r="C15" s="129"/>
      <c r="D15" s="129" t="s">
        <v>120</v>
      </c>
      <c r="E15" s="129"/>
      <c r="F15" s="129"/>
      <c r="G15" s="129"/>
      <c r="H15" s="129"/>
      <c r="I15" s="129"/>
      <c r="J15" s="129"/>
      <c r="K15" s="129"/>
      <c r="L15" s="129"/>
      <c r="M15" s="129" t="s">
        <v>135</v>
      </c>
      <c r="N15" s="129"/>
      <c r="O15" s="129"/>
      <c r="P15" s="129"/>
      <c r="Q15" s="129"/>
      <c r="R15" s="129" t="s">
        <v>136</v>
      </c>
      <c r="S15" s="129"/>
      <c r="T15" s="129"/>
      <c r="U15" s="129"/>
      <c r="V15" s="129"/>
      <c r="W15" s="129" t="s">
        <v>121</v>
      </c>
      <c r="X15" s="129"/>
      <c r="Y15" s="129"/>
      <c r="Z15" s="129"/>
      <c r="AA15" s="129" t="s">
        <v>122</v>
      </c>
      <c r="AB15" s="129"/>
      <c r="AC15" s="129"/>
      <c r="AD15" s="129"/>
      <c r="AE15" s="129" t="s">
        <v>134</v>
      </c>
      <c r="AF15" s="129"/>
      <c r="AG15" s="129"/>
      <c r="AH15" s="129"/>
      <c r="AI15" s="129"/>
      <c r="AJ15" s="129" t="s">
        <v>127</v>
      </c>
      <c r="AK15" s="129"/>
      <c r="AL15" s="129"/>
      <c r="AM15" s="129" t="s">
        <v>126</v>
      </c>
      <c r="AN15" s="129"/>
      <c r="AO15" s="129"/>
      <c r="AP15" s="129"/>
      <c r="AQ15" s="129"/>
      <c r="BC15" s="42">
        <f>MIN(BC18:BC27)</f>
        <v>35328</v>
      </c>
      <c r="BD15" s="39" t="s">
        <v>145</v>
      </c>
    </row>
    <row r="16" spans="1:85" ht="21.95" customHeight="1" x14ac:dyDescent="0.25">
      <c r="A16" s="6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W16" s="40">
        <f t="shared" ref="AW16:BC16" si="0">MAX(AW18:AW27)</f>
        <v>1612</v>
      </c>
      <c r="AX16" s="40">
        <f t="shared" si="0"/>
        <v>5708</v>
      </c>
      <c r="AY16" s="40">
        <f t="shared" si="0"/>
        <v>5715</v>
      </c>
      <c r="AZ16" s="40">
        <f t="shared" si="0"/>
        <v>5718</v>
      </c>
      <c r="BA16" s="40">
        <f t="shared" si="0"/>
        <v>5720</v>
      </c>
      <c r="BB16" s="40">
        <f t="shared" si="0"/>
        <v>90661</v>
      </c>
      <c r="BC16" s="40">
        <f t="shared" si="0"/>
        <v>90661</v>
      </c>
      <c r="BD16" s="39" t="s">
        <v>144</v>
      </c>
    </row>
    <row r="17" spans="1:101" ht="21.95" customHeight="1" x14ac:dyDescent="0.3">
      <c r="A17" s="6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W17" s="27" t="s">
        <v>137</v>
      </c>
      <c r="AX17" s="27" t="s">
        <v>138</v>
      </c>
      <c r="AY17" s="27" t="s">
        <v>139</v>
      </c>
      <c r="AZ17" s="27" t="s">
        <v>142</v>
      </c>
      <c r="BA17" s="27" t="s">
        <v>140</v>
      </c>
      <c r="BB17" s="14" t="s">
        <v>141</v>
      </c>
      <c r="BC17" s="41" t="s">
        <v>175</v>
      </c>
    </row>
    <row r="18" spans="1:101" ht="44.1" customHeight="1" x14ac:dyDescent="0.25">
      <c r="A18" s="6"/>
      <c r="B18" s="130">
        <f t="shared" ref="B18:B27" si="1">AU18</f>
        <v>1</v>
      </c>
      <c r="C18" s="130"/>
      <c r="D18" s="130" t="str">
        <f>LOOKUP(B18,'1'!$B$70:$B$109,'1'!$C$70:$C$109)</f>
        <v>WP-5441-EN</v>
      </c>
      <c r="E18" s="130"/>
      <c r="F18" s="130"/>
      <c r="G18" s="130"/>
      <c r="H18" s="130"/>
      <c r="I18" s="130"/>
      <c r="J18" s="130"/>
      <c r="K18" s="130"/>
      <c r="L18" s="130"/>
      <c r="M18" s="130">
        <f>LOOKUP(B18,'1'!$B$70:$B$109,'1'!$D$70:$D$109)</f>
        <v>520</v>
      </c>
      <c r="N18" s="130"/>
      <c r="O18" s="130"/>
      <c r="P18" s="130"/>
      <c r="Q18" s="130"/>
      <c r="R18" s="130">
        <f>LOOKUP(B18,'1'!$B$70:$B$109,'1'!$E$70:$E$109)</f>
        <v>63</v>
      </c>
      <c r="S18" s="130"/>
      <c r="T18" s="130"/>
      <c r="U18" s="130"/>
      <c r="V18" s="130"/>
      <c r="W18" s="130">
        <f>LOOKUP(B18,'1'!$B$70:$B$109,'1'!$F$70:$F$109)</f>
        <v>128</v>
      </c>
      <c r="X18" s="130"/>
      <c r="Y18" s="130"/>
      <c r="Z18" s="130"/>
      <c r="AA18" s="130">
        <f>LOOKUP(B18,'1'!$B$70:$B$109,'1'!$G$70:$G$109)</f>
        <v>4</v>
      </c>
      <c r="AB18" s="130"/>
      <c r="AC18" s="130"/>
      <c r="AD18" s="130"/>
      <c r="AE18" s="130">
        <f>LOOKUP(B18,'1'!$B$70:$B$109,'1'!$H$70:$H$109)</f>
        <v>2</v>
      </c>
      <c r="AF18" s="130"/>
      <c r="AG18" s="130"/>
      <c r="AH18" s="130"/>
      <c r="AI18" s="130"/>
      <c r="AJ18" s="130">
        <f>LOOKUP(B18,'1'!$B$70:$B$109,'1'!$I$70:$I$109)</f>
        <v>2</v>
      </c>
      <c r="AK18" s="130"/>
      <c r="AL18" s="130"/>
      <c r="AM18" s="140">
        <f>LOOKUP(B18,'1'!$B$70:$B$109,'1'!$J$70:$J$109)</f>
        <v>34609</v>
      </c>
      <c r="AN18" s="140"/>
      <c r="AO18" s="140"/>
      <c r="AP18" s="140"/>
      <c r="AQ18" s="140"/>
      <c r="AU18" s="43">
        <f>LOOKUP($AT$27,'1'!$B$6:$B$65,'1'!$E$6:$E$65)</f>
        <v>1</v>
      </c>
      <c r="AV18" s="58" t="str">
        <f t="shared" ref="AV18:AV27" si="2">"B"&amp;AU18</f>
        <v>B1</v>
      </c>
      <c r="AW18" s="111">
        <f t="shared" ref="AW18:AW27" si="3">SUM(M18+R18)</f>
        <v>583</v>
      </c>
      <c r="AX18" s="111">
        <f t="shared" ref="AX18:AX27" si="4">SUM(M18+R18+W18)</f>
        <v>711</v>
      </c>
      <c r="AY18" s="111">
        <f t="shared" ref="AY18:AY27" si="5">SUM(M18+R18+W18+AA18)</f>
        <v>715</v>
      </c>
      <c r="AZ18" s="111">
        <f t="shared" ref="AZ18:AZ27" si="6">SUM(M18:AI18)</f>
        <v>717</v>
      </c>
      <c r="BA18" s="111">
        <f t="shared" ref="BA18:BA27" si="7">SUM(M18+R18+W18+AA18+AE18+AJ18)</f>
        <v>719</v>
      </c>
      <c r="BB18" s="111">
        <f t="shared" ref="BB18:BB27" si="8">SUM(M18:AQ18)</f>
        <v>35328</v>
      </c>
      <c r="BC18" s="112">
        <f>SUM(BB18)</f>
        <v>35328</v>
      </c>
      <c r="BD18" s="5">
        <f t="shared" ref="BD18:BD27" si="9">IF(BC18=LARGE($BC$18:$BC$27,1),1,0)</f>
        <v>0</v>
      </c>
      <c r="BE18" s="5">
        <f t="shared" ref="BE18:BE27" si="10">IF(BC18=LARGE($BC$18:$BC$27,2),2,0)</f>
        <v>0</v>
      </c>
      <c r="BF18" s="5">
        <f t="shared" ref="BF18:BF27" si="11">IF(BC18=LARGE($BC$18:$BC$27,3),3,0)</f>
        <v>0</v>
      </c>
      <c r="BG18" s="5">
        <f t="shared" ref="BG18:BG27" si="12">IF(BC18=LARGE($BC$18:$BC$27,4),4,0)</f>
        <v>0</v>
      </c>
      <c r="BH18" s="5">
        <f t="shared" ref="BH18:BH27" si="13">IF(BC18=LARGE($BC$18:$BC$27,5),5,0)</f>
        <v>0</v>
      </c>
      <c r="BI18" s="5">
        <f t="shared" ref="BI18:BI27" si="14">IF(BC18=LARGE($BC$18:$BC$27,6),6,0)</f>
        <v>0</v>
      </c>
      <c r="BJ18" s="5">
        <f t="shared" ref="BJ18:BJ27" si="15">IF(BC18=LARGE($BC$18:$BC$27,7),7,0)</f>
        <v>0</v>
      </c>
      <c r="BK18" s="5">
        <f t="shared" ref="BK18:BK27" si="16">IF(BC18=LARGE($BC$18:$BC$27,8),8,0)</f>
        <v>0</v>
      </c>
      <c r="BL18" s="5">
        <f t="shared" ref="BL18:BL27" si="17">IF(BC18=LARGE($BC$18:$BC$27,9),9,0)</f>
        <v>0</v>
      </c>
      <c r="BM18" s="46">
        <f>SUM(BD18:BL18)</f>
        <v>0</v>
      </c>
      <c r="BN18" s="50">
        <f t="shared" ref="BN18:BN27" si="18">IF(BM18&gt;=1,1,0)</f>
        <v>0</v>
      </c>
      <c r="BU18" s="6"/>
      <c r="BV18" s="5"/>
      <c r="CP18" s="5"/>
      <c r="CQ18" s="5"/>
      <c r="CS18" s="5"/>
      <c r="CT18" s="5"/>
      <c r="CU18" s="5"/>
      <c r="CV18" s="5"/>
      <c r="CW18" s="38"/>
    </row>
    <row r="19" spans="1:101" ht="44.1" customHeight="1" x14ac:dyDescent="0.25">
      <c r="A19" s="6"/>
      <c r="B19" s="130">
        <f t="shared" si="1"/>
        <v>2</v>
      </c>
      <c r="C19" s="130"/>
      <c r="D19" s="130" t="str">
        <f>LOOKUP(B19,'1'!$B$70:$B$109,'1'!$C$70:$C$109)</f>
        <v>WP-8431-EN-G</v>
      </c>
      <c r="E19" s="130"/>
      <c r="F19" s="130"/>
      <c r="G19" s="130"/>
      <c r="H19" s="130"/>
      <c r="I19" s="130"/>
      <c r="J19" s="130"/>
      <c r="K19" s="130"/>
      <c r="L19" s="130"/>
      <c r="M19" s="130">
        <f>LOOKUP(B19,'1'!$B$70:$B$109,'1'!$D$70:$D$109)</f>
        <v>520</v>
      </c>
      <c r="N19" s="130"/>
      <c r="O19" s="130"/>
      <c r="P19" s="130"/>
      <c r="Q19" s="130"/>
      <c r="R19" s="130">
        <f>LOOKUP(B19,'1'!$B$70:$B$109,'1'!$E$70:$E$109)</f>
        <v>128</v>
      </c>
      <c r="S19" s="130"/>
      <c r="T19" s="130"/>
      <c r="U19" s="130"/>
      <c r="V19" s="130"/>
      <c r="W19" s="130">
        <f>LOOKUP(B19,'1'!$B$70:$B$109,'1'!$F$70:$F$109)</f>
        <v>128</v>
      </c>
      <c r="X19" s="130"/>
      <c r="Y19" s="130"/>
      <c r="Z19" s="130"/>
      <c r="AA19" s="130">
        <f>LOOKUP(B19,'1'!$B$70:$B$109,'1'!$G$70:$G$109)</f>
        <v>4</v>
      </c>
      <c r="AB19" s="130"/>
      <c r="AC19" s="130"/>
      <c r="AD19" s="130"/>
      <c r="AE19" s="130">
        <f>LOOKUP(B19,'1'!$B$70:$B$109,'1'!$H$70:$H$109)</f>
        <v>2</v>
      </c>
      <c r="AF19" s="130"/>
      <c r="AG19" s="130"/>
      <c r="AH19" s="130"/>
      <c r="AI19" s="130"/>
      <c r="AJ19" s="130">
        <f>LOOKUP(B19,'1'!$B$70:$B$109,'1'!$I$70:$I$109)</f>
        <v>2</v>
      </c>
      <c r="AK19" s="130"/>
      <c r="AL19" s="130"/>
      <c r="AM19" s="140">
        <f>LOOKUP(B19,'1'!$B$70:$B$109,'1'!$J$70:$J$109)</f>
        <v>49497</v>
      </c>
      <c r="AN19" s="140"/>
      <c r="AO19" s="140"/>
      <c r="AP19" s="140"/>
      <c r="AQ19" s="140"/>
      <c r="AU19" s="43">
        <f>LOOKUP($AT$27,'1'!$B$6:$B$65,'1'!F6:F65)</f>
        <v>2</v>
      </c>
      <c r="AV19" s="58" t="str">
        <f t="shared" si="2"/>
        <v>B2</v>
      </c>
      <c r="AW19" s="111">
        <f t="shared" si="3"/>
        <v>648</v>
      </c>
      <c r="AX19" s="111">
        <f t="shared" si="4"/>
        <v>776</v>
      </c>
      <c r="AY19" s="111">
        <f t="shared" si="5"/>
        <v>780</v>
      </c>
      <c r="AZ19" s="111">
        <f t="shared" si="6"/>
        <v>782</v>
      </c>
      <c r="BA19" s="111">
        <f t="shared" si="7"/>
        <v>784</v>
      </c>
      <c r="BB19" s="111">
        <f t="shared" si="8"/>
        <v>50281</v>
      </c>
      <c r="BC19" s="112">
        <f t="shared" ref="BC19:BC27" si="19">SUM(BB19)</f>
        <v>50281</v>
      </c>
      <c r="BD19" s="5">
        <f t="shared" si="9"/>
        <v>0</v>
      </c>
      <c r="BE19" s="5">
        <f t="shared" si="10"/>
        <v>0</v>
      </c>
      <c r="BF19" s="5">
        <f t="shared" si="11"/>
        <v>0</v>
      </c>
      <c r="BG19" s="5">
        <f t="shared" si="12"/>
        <v>0</v>
      </c>
      <c r="BH19" s="5">
        <f t="shared" si="13"/>
        <v>0</v>
      </c>
      <c r="BI19" s="5">
        <f t="shared" si="14"/>
        <v>0</v>
      </c>
      <c r="BJ19" s="5">
        <f t="shared" si="15"/>
        <v>7</v>
      </c>
      <c r="BK19" s="5">
        <f t="shared" si="16"/>
        <v>0</v>
      </c>
      <c r="BL19" s="5">
        <f t="shared" si="17"/>
        <v>0</v>
      </c>
      <c r="BM19" s="46">
        <f t="shared" ref="BM19:BM27" si="20">SUM(BD19:BL19)</f>
        <v>7</v>
      </c>
      <c r="BN19" s="50">
        <f>IF(BM19&gt;=1,1,0)</f>
        <v>1</v>
      </c>
      <c r="BU19" s="6"/>
      <c r="BV19" s="5"/>
      <c r="CP19" s="5"/>
      <c r="CQ19" s="5"/>
      <c r="CS19" s="5"/>
      <c r="CT19" s="5"/>
      <c r="CU19" s="5"/>
      <c r="CV19" s="5"/>
      <c r="CW19" s="38"/>
    </row>
    <row r="20" spans="1:101" ht="44.1" customHeight="1" x14ac:dyDescent="0.25">
      <c r="A20" s="6"/>
      <c r="B20" s="130">
        <f t="shared" si="1"/>
        <v>3</v>
      </c>
      <c r="C20" s="130"/>
      <c r="D20" s="130" t="str">
        <f>LOOKUP(B20,'1'!$B$70:$B$109,'1'!$C$70:$C$109)</f>
        <v>WP-8436-EN-1500</v>
      </c>
      <c r="E20" s="130"/>
      <c r="F20" s="130"/>
      <c r="G20" s="130"/>
      <c r="H20" s="130"/>
      <c r="I20" s="130"/>
      <c r="J20" s="130"/>
      <c r="K20" s="130"/>
      <c r="L20" s="130"/>
      <c r="M20" s="130">
        <f>LOOKUP(B20,'1'!$B$70:$B$109,'1'!$D$70:$D$109)</f>
        <v>520</v>
      </c>
      <c r="N20" s="130"/>
      <c r="O20" s="130"/>
      <c r="P20" s="130"/>
      <c r="Q20" s="130"/>
      <c r="R20" s="130">
        <f>LOOKUP(B20,'1'!$B$70:$B$109,'1'!$E$70:$E$109)</f>
        <v>128</v>
      </c>
      <c r="S20" s="130"/>
      <c r="T20" s="130"/>
      <c r="U20" s="130"/>
      <c r="V20" s="130"/>
      <c r="W20" s="130">
        <f>LOOKUP(B20,'1'!$B$70:$B$109,'1'!$F$70:$F$109)</f>
        <v>128</v>
      </c>
      <c r="X20" s="130"/>
      <c r="Y20" s="130"/>
      <c r="Z20" s="130"/>
      <c r="AA20" s="130">
        <f>LOOKUP(B20,'1'!$B$70:$B$109,'1'!$G$70:$G$109)</f>
        <v>4</v>
      </c>
      <c r="AB20" s="130"/>
      <c r="AC20" s="130"/>
      <c r="AD20" s="130"/>
      <c r="AE20" s="130">
        <f>LOOKUP(B20,'1'!$B$70:$B$109,'1'!$H$70:$H$109)</f>
        <v>2</v>
      </c>
      <c r="AF20" s="130"/>
      <c r="AG20" s="130"/>
      <c r="AH20" s="130"/>
      <c r="AI20" s="130"/>
      <c r="AJ20" s="130">
        <f>LOOKUP(B20,'1'!$B$70:$B$109,'1'!$I$70:$I$109)</f>
        <v>2</v>
      </c>
      <c r="AK20" s="130"/>
      <c r="AL20" s="130"/>
      <c r="AM20" s="140">
        <f>LOOKUP(B20,'1'!$B$70:$B$109,'1'!$J$70:$J$109)</f>
        <v>85495</v>
      </c>
      <c r="AN20" s="140"/>
      <c r="AO20" s="140"/>
      <c r="AP20" s="140"/>
      <c r="AQ20" s="140"/>
      <c r="AU20" s="43">
        <f>LOOKUP($AT$27,'1'!$B$6:$B$65,'1'!G6:G65)</f>
        <v>3</v>
      </c>
      <c r="AV20" s="58" t="str">
        <f t="shared" si="2"/>
        <v>B3</v>
      </c>
      <c r="AW20" s="111">
        <f t="shared" si="3"/>
        <v>648</v>
      </c>
      <c r="AX20" s="111">
        <f t="shared" si="4"/>
        <v>776</v>
      </c>
      <c r="AY20" s="111">
        <f t="shared" si="5"/>
        <v>780</v>
      </c>
      <c r="AZ20" s="111">
        <f t="shared" si="6"/>
        <v>782</v>
      </c>
      <c r="BA20" s="111">
        <f t="shared" si="7"/>
        <v>784</v>
      </c>
      <c r="BB20" s="111">
        <f t="shared" si="8"/>
        <v>86279</v>
      </c>
      <c r="BC20" s="112">
        <f t="shared" si="19"/>
        <v>86279</v>
      </c>
      <c r="BD20" s="5">
        <f t="shared" si="9"/>
        <v>0</v>
      </c>
      <c r="BE20" s="5">
        <f t="shared" si="10"/>
        <v>2</v>
      </c>
      <c r="BF20" s="5">
        <f t="shared" si="11"/>
        <v>0</v>
      </c>
      <c r="BG20" s="5">
        <f t="shared" si="12"/>
        <v>0</v>
      </c>
      <c r="BH20" s="5">
        <f t="shared" si="13"/>
        <v>0</v>
      </c>
      <c r="BI20" s="5">
        <f t="shared" si="14"/>
        <v>0</v>
      </c>
      <c r="BJ20" s="5">
        <f t="shared" si="15"/>
        <v>0</v>
      </c>
      <c r="BK20" s="5">
        <f t="shared" si="16"/>
        <v>0</v>
      </c>
      <c r="BL20" s="5">
        <f t="shared" si="17"/>
        <v>0</v>
      </c>
      <c r="BM20" s="46">
        <f t="shared" si="20"/>
        <v>2</v>
      </c>
      <c r="BN20" s="50">
        <f t="shared" si="18"/>
        <v>1</v>
      </c>
      <c r="BU20" s="6"/>
      <c r="BV20" s="5"/>
      <c r="CP20" s="5"/>
      <c r="CQ20" s="5"/>
      <c r="CS20" s="5"/>
      <c r="CT20" s="5"/>
      <c r="CU20" s="5"/>
      <c r="CV20" s="5"/>
      <c r="CW20" s="38"/>
    </row>
    <row r="21" spans="1:101" ht="44.1" customHeight="1" x14ac:dyDescent="0.25">
      <c r="A21" s="6"/>
      <c r="B21" s="130">
        <f t="shared" si="1"/>
        <v>4</v>
      </c>
      <c r="C21" s="130"/>
      <c r="D21" s="130" t="str">
        <f>LOOKUP(B21,'1'!$B$70:$B$109,'1'!$C$70:$C$109)</f>
        <v>LP-8141-EN-G</v>
      </c>
      <c r="E21" s="130"/>
      <c r="F21" s="130"/>
      <c r="G21" s="130"/>
      <c r="H21" s="130"/>
      <c r="I21" s="130"/>
      <c r="J21" s="130"/>
      <c r="K21" s="130"/>
      <c r="L21" s="130"/>
      <c r="M21" s="130">
        <f>LOOKUP(B21,'1'!$B$70:$B$109,'1'!$D$70:$D$109)</f>
        <v>520</v>
      </c>
      <c r="N21" s="130"/>
      <c r="O21" s="130"/>
      <c r="P21" s="130"/>
      <c r="Q21" s="130"/>
      <c r="R21" s="130">
        <f>LOOKUP(B21,'1'!$B$70:$B$109,'1'!$E$70:$E$109)</f>
        <v>128</v>
      </c>
      <c r="S21" s="130"/>
      <c r="T21" s="130"/>
      <c r="U21" s="130"/>
      <c r="V21" s="130"/>
      <c r="W21" s="130">
        <f>LOOKUP(B21,'1'!$B$70:$B$109,'1'!$F$70:$F$109)</f>
        <v>48</v>
      </c>
      <c r="X21" s="130"/>
      <c r="Y21" s="130"/>
      <c r="Z21" s="130"/>
      <c r="AA21" s="130">
        <f>LOOKUP(B21,'1'!$B$70:$B$109,'1'!$G$70:$G$109)</f>
        <v>1</v>
      </c>
      <c r="AB21" s="130"/>
      <c r="AC21" s="130"/>
      <c r="AD21" s="130"/>
      <c r="AE21" s="130">
        <f>LOOKUP(B21,'1'!$B$70:$B$109,'1'!$H$70:$H$109)</f>
        <v>2</v>
      </c>
      <c r="AF21" s="130"/>
      <c r="AG21" s="130"/>
      <c r="AH21" s="130"/>
      <c r="AI21" s="130"/>
      <c r="AJ21" s="130">
        <f>LOOKUP(B21,'1'!$B$70:$B$109,'1'!$I$70:$I$109)</f>
        <v>1</v>
      </c>
      <c r="AK21" s="130"/>
      <c r="AL21" s="130"/>
      <c r="AM21" s="140">
        <f>LOOKUP(B21,'1'!$B$70:$B$109,'1'!$J$70:$J$109)</f>
        <v>41293</v>
      </c>
      <c r="AN21" s="140"/>
      <c r="AO21" s="140"/>
      <c r="AP21" s="140"/>
      <c r="AQ21" s="140"/>
      <c r="AT21" s="5" t="s">
        <v>40</v>
      </c>
      <c r="AU21" s="43">
        <f>LOOKUP($AT$27,'1'!$B$6:$B$65,'1'!H6:H65)</f>
        <v>4</v>
      </c>
      <c r="AV21" s="58" t="str">
        <f t="shared" si="2"/>
        <v>B4</v>
      </c>
      <c r="AW21" s="111">
        <f t="shared" si="3"/>
        <v>648</v>
      </c>
      <c r="AX21" s="111">
        <f t="shared" si="4"/>
        <v>696</v>
      </c>
      <c r="AY21" s="111">
        <f t="shared" si="5"/>
        <v>697</v>
      </c>
      <c r="AZ21" s="111">
        <f t="shared" si="6"/>
        <v>699</v>
      </c>
      <c r="BA21" s="111">
        <f t="shared" si="7"/>
        <v>700</v>
      </c>
      <c r="BB21" s="111">
        <f t="shared" si="8"/>
        <v>41993</v>
      </c>
      <c r="BC21" s="112">
        <f t="shared" si="19"/>
        <v>41993</v>
      </c>
      <c r="BD21" s="5">
        <f t="shared" si="9"/>
        <v>0</v>
      </c>
      <c r="BE21" s="5">
        <f t="shared" si="10"/>
        <v>0</v>
      </c>
      <c r="BF21" s="5">
        <f t="shared" si="11"/>
        <v>0</v>
      </c>
      <c r="BG21" s="5">
        <f t="shared" si="12"/>
        <v>0</v>
      </c>
      <c r="BH21" s="5">
        <f t="shared" si="13"/>
        <v>0</v>
      </c>
      <c r="BI21" s="5">
        <f t="shared" si="14"/>
        <v>0</v>
      </c>
      <c r="BJ21" s="5">
        <f t="shared" si="15"/>
        <v>0</v>
      </c>
      <c r="BK21" s="5">
        <f t="shared" si="16"/>
        <v>8</v>
      </c>
      <c r="BL21" s="5">
        <f t="shared" si="17"/>
        <v>0</v>
      </c>
      <c r="BM21" s="46">
        <f t="shared" si="20"/>
        <v>8</v>
      </c>
      <c r="BN21" s="50">
        <f t="shared" si="18"/>
        <v>1</v>
      </c>
      <c r="BU21" s="6"/>
      <c r="BV21" s="5"/>
      <c r="CP21" s="5"/>
      <c r="CQ21" s="5"/>
      <c r="CS21" s="5"/>
      <c r="CT21" s="5"/>
      <c r="CU21" s="5"/>
      <c r="CV21" s="5"/>
      <c r="CW21" s="38"/>
    </row>
    <row r="22" spans="1:101" ht="44.1" customHeight="1" x14ac:dyDescent="0.25">
      <c r="B22" s="130">
        <f t="shared" si="1"/>
        <v>11</v>
      </c>
      <c r="C22" s="130"/>
      <c r="D22" s="130" t="str">
        <f>LOOKUP(B22,'1'!$B$70:$B$109,'1'!$C$70:$C$109)</f>
        <v>XP-8341</v>
      </c>
      <c r="E22" s="130"/>
      <c r="F22" s="130"/>
      <c r="G22" s="130"/>
      <c r="H22" s="130"/>
      <c r="I22" s="130"/>
      <c r="J22" s="130"/>
      <c r="K22" s="130"/>
      <c r="L22" s="130"/>
      <c r="M22" s="130">
        <f>LOOKUP(B22,'1'!$B$70:$B$109,'1'!$D$70:$D$109)</f>
        <v>500</v>
      </c>
      <c r="N22" s="130"/>
      <c r="O22" s="130"/>
      <c r="P22" s="130"/>
      <c r="Q22" s="130"/>
      <c r="R22" s="130">
        <f>LOOKUP(B22,'1'!$B$70:$B$109,'1'!$E$70:$E$109)</f>
        <v>1024</v>
      </c>
      <c r="S22" s="130"/>
      <c r="T22" s="130"/>
      <c r="U22" s="130"/>
      <c r="V22" s="130"/>
      <c r="W22" s="130">
        <f>LOOKUP(B22,'1'!$B$70:$B$109,'1'!$F$70:$F$109)</f>
        <v>4096</v>
      </c>
      <c r="X22" s="130"/>
      <c r="Y22" s="130"/>
      <c r="Z22" s="130"/>
      <c r="AA22" s="130">
        <f>LOOKUP(B22,'1'!$B$70:$B$109,'1'!$G$70:$G$109)</f>
        <v>3</v>
      </c>
      <c r="AB22" s="130"/>
      <c r="AC22" s="130"/>
      <c r="AD22" s="130"/>
      <c r="AE22" s="130">
        <f>LOOKUP(B22,'1'!$B$70:$B$109,'1'!$H$70:$H$109)</f>
        <v>3</v>
      </c>
      <c r="AF22" s="130"/>
      <c r="AG22" s="130"/>
      <c r="AH22" s="130"/>
      <c r="AI22" s="130"/>
      <c r="AJ22" s="130">
        <f>LOOKUP(B22,'1'!$B$70:$B$109,'1'!$I$70:$I$109)</f>
        <v>2</v>
      </c>
      <c r="AK22" s="130"/>
      <c r="AL22" s="130"/>
      <c r="AM22" s="140">
        <f>LOOKUP(B22,'1'!$B$70:$B$109,'1'!$J$70:$J$109)</f>
        <v>63496</v>
      </c>
      <c r="AN22" s="140"/>
      <c r="AO22" s="140"/>
      <c r="AP22" s="140"/>
      <c r="AQ22" s="140"/>
      <c r="AU22" s="43">
        <f>LOOKUP($AT$27,'1'!$B$6:$B$65,'1'!I6:I65)</f>
        <v>11</v>
      </c>
      <c r="AV22" s="58" t="str">
        <f t="shared" si="2"/>
        <v>B11</v>
      </c>
      <c r="AW22" s="111">
        <f t="shared" si="3"/>
        <v>1524</v>
      </c>
      <c r="AX22" s="111">
        <f t="shared" si="4"/>
        <v>5620</v>
      </c>
      <c r="AY22" s="111">
        <f t="shared" si="5"/>
        <v>5623</v>
      </c>
      <c r="AZ22" s="111">
        <f t="shared" si="6"/>
        <v>5626</v>
      </c>
      <c r="BA22" s="111">
        <f t="shared" si="7"/>
        <v>5628</v>
      </c>
      <c r="BB22" s="111">
        <f t="shared" si="8"/>
        <v>69124</v>
      </c>
      <c r="BC22" s="112">
        <f t="shared" si="19"/>
        <v>69124</v>
      </c>
      <c r="BD22" s="5">
        <f t="shared" si="9"/>
        <v>0</v>
      </c>
      <c r="BE22" s="5">
        <f t="shared" si="10"/>
        <v>0</v>
      </c>
      <c r="BF22" s="5">
        <f t="shared" si="11"/>
        <v>0</v>
      </c>
      <c r="BG22" s="5">
        <f t="shared" si="12"/>
        <v>0</v>
      </c>
      <c r="BH22" s="5">
        <f t="shared" si="13"/>
        <v>5</v>
      </c>
      <c r="BI22" s="5">
        <f t="shared" si="14"/>
        <v>0</v>
      </c>
      <c r="BJ22" s="5">
        <f t="shared" si="15"/>
        <v>0</v>
      </c>
      <c r="BK22" s="5">
        <f t="shared" si="16"/>
        <v>0</v>
      </c>
      <c r="BL22" s="5">
        <f t="shared" si="17"/>
        <v>0</v>
      </c>
      <c r="BM22" s="46">
        <f t="shared" si="20"/>
        <v>5</v>
      </c>
      <c r="BN22" s="50">
        <f t="shared" si="18"/>
        <v>1</v>
      </c>
      <c r="BU22" s="6"/>
      <c r="BV22" s="5"/>
      <c r="CP22" s="5"/>
      <c r="CQ22" s="5"/>
      <c r="CS22" s="5"/>
      <c r="CT22" s="5"/>
      <c r="CU22" s="5"/>
      <c r="CV22" s="5"/>
      <c r="CW22" s="38"/>
    </row>
    <row r="23" spans="1:101" ht="44.1" customHeight="1" x14ac:dyDescent="0.25">
      <c r="A23" s="6"/>
      <c r="B23" s="130">
        <f t="shared" si="1"/>
        <v>12</v>
      </c>
      <c r="C23" s="130"/>
      <c r="D23" s="130" t="str">
        <f>LOOKUP(B23,'1'!$B$70:$B$109,'1'!$C$70:$C$109)</f>
        <v>XP-8741-ATOM-CE6</v>
      </c>
      <c r="E23" s="130"/>
      <c r="F23" s="130"/>
      <c r="G23" s="130"/>
      <c r="H23" s="130"/>
      <c r="I23" s="130"/>
      <c r="J23" s="130"/>
      <c r="K23" s="130"/>
      <c r="L23" s="130"/>
      <c r="M23" s="130">
        <f>LOOKUP(B23,'1'!$B$70:$B$109,'1'!$D$70:$D$109)</f>
        <v>1100</v>
      </c>
      <c r="N23" s="130"/>
      <c r="O23" s="130"/>
      <c r="P23" s="130"/>
      <c r="Q23" s="130"/>
      <c r="R23" s="130">
        <f>LOOKUP(B23,'1'!$B$70:$B$109,'1'!$E$70:$E$109)</f>
        <v>512</v>
      </c>
      <c r="S23" s="130"/>
      <c r="T23" s="130"/>
      <c r="U23" s="130"/>
      <c r="V23" s="130"/>
      <c r="W23" s="130">
        <f>LOOKUP(B23,'1'!$B$70:$B$109,'1'!$F$70:$F$109)</f>
        <v>4096</v>
      </c>
      <c r="X23" s="130"/>
      <c r="Y23" s="130"/>
      <c r="Z23" s="130"/>
      <c r="AA23" s="130">
        <f>LOOKUP(B23,'1'!$B$70:$B$109,'1'!$G$70:$G$109)</f>
        <v>4</v>
      </c>
      <c r="AB23" s="130"/>
      <c r="AC23" s="130"/>
      <c r="AD23" s="130"/>
      <c r="AE23" s="130">
        <f>LOOKUP(B23,'1'!$B$70:$B$109,'1'!$H$70:$H$109)</f>
        <v>3</v>
      </c>
      <c r="AF23" s="130"/>
      <c r="AG23" s="130"/>
      <c r="AH23" s="130"/>
      <c r="AI23" s="130"/>
      <c r="AJ23" s="130">
        <f>LOOKUP(B23,'1'!$B$70:$B$109,'1'!$I$70:$I$109)</f>
        <v>3</v>
      </c>
      <c r="AK23" s="130"/>
      <c r="AL23" s="130"/>
      <c r="AM23" s="140">
        <f>LOOKUP(B23,'1'!$B$70:$B$109,'1'!$J$70:$J$109)</f>
        <v>69102</v>
      </c>
      <c r="AN23" s="140"/>
      <c r="AO23" s="140"/>
      <c r="AP23" s="140"/>
      <c r="AQ23" s="140"/>
      <c r="AU23" s="43">
        <f>LOOKUP($AT$27,'1'!$B$6:$B$65,'1'!J6:J65)</f>
        <v>12</v>
      </c>
      <c r="AV23" s="58" t="str">
        <f t="shared" si="2"/>
        <v>B12</v>
      </c>
      <c r="AW23" s="111">
        <f t="shared" si="3"/>
        <v>1612</v>
      </c>
      <c r="AX23" s="111">
        <f t="shared" si="4"/>
        <v>5708</v>
      </c>
      <c r="AY23" s="111">
        <f t="shared" si="5"/>
        <v>5712</v>
      </c>
      <c r="AZ23" s="111">
        <f t="shared" si="6"/>
        <v>5715</v>
      </c>
      <c r="BA23" s="111">
        <f t="shared" si="7"/>
        <v>5718</v>
      </c>
      <c r="BB23" s="111">
        <f t="shared" si="8"/>
        <v>74820</v>
      </c>
      <c r="BC23" s="112">
        <f t="shared" si="19"/>
        <v>74820</v>
      </c>
      <c r="BD23" s="5">
        <f t="shared" si="9"/>
        <v>0</v>
      </c>
      <c r="BE23" s="5">
        <f t="shared" si="10"/>
        <v>0</v>
      </c>
      <c r="BF23" s="5">
        <f t="shared" si="11"/>
        <v>3</v>
      </c>
      <c r="BG23" s="5">
        <f t="shared" si="12"/>
        <v>0</v>
      </c>
      <c r="BH23" s="5">
        <f t="shared" si="13"/>
        <v>0</v>
      </c>
      <c r="BI23" s="5">
        <f t="shared" si="14"/>
        <v>0</v>
      </c>
      <c r="BJ23" s="5">
        <f t="shared" si="15"/>
        <v>0</v>
      </c>
      <c r="BK23" s="5">
        <f t="shared" si="16"/>
        <v>0</v>
      </c>
      <c r="BL23" s="5">
        <f t="shared" si="17"/>
        <v>0</v>
      </c>
      <c r="BM23" s="46">
        <f t="shared" si="20"/>
        <v>3</v>
      </c>
      <c r="BN23" s="50">
        <f t="shared" si="18"/>
        <v>1</v>
      </c>
      <c r="BU23" s="6"/>
      <c r="BV23" s="5"/>
      <c r="CP23" s="5"/>
      <c r="CQ23" s="5"/>
      <c r="CS23" s="5"/>
      <c r="CT23" s="5"/>
      <c r="CU23" s="5"/>
      <c r="CV23" s="5"/>
      <c r="CW23" s="38"/>
    </row>
    <row r="24" spans="1:101" ht="44.1" customHeight="1" x14ac:dyDescent="0.25">
      <c r="B24" s="130">
        <f t="shared" si="1"/>
        <v>13</v>
      </c>
      <c r="C24" s="130"/>
      <c r="D24" s="130" t="str">
        <f>LOOKUP(B24,'1'!$B$70:$B$109,'1'!$C$70:$C$109)</f>
        <v>XP-8347-CE6</v>
      </c>
      <c r="E24" s="130"/>
      <c r="F24" s="130"/>
      <c r="G24" s="130"/>
      <c r="H24" s="130"/>
      <c r="I24" s="130"/>
      <c r="J24" s="130"/>
      <c r="K24" s="130"/>
      <c r="L24" s="130"/>
      <c r="M24" s="130">
        <f>LOOKUP(B24,'1'!$B$70:$B$109,'1'!$D$70:$D$109)</f>
        <v>500</v>
      </c>
      <c r="N24" s="130"/>
      <c r="O24" s="130"/>
      <c r="P24" s="130"/>
      <c r="Q24" s="130"/>
      <c r="R24" s="130">
        <f>LOOKUP(B24,'1'!$B$70:$B$109,'1'!$E$70:$E$109)</f>
        <v>1024</v>
      </c>
      <c r="S24" s="130"/>
      <c r="T24" s="130"/>
      <c r="U24" s="130"/>
      <c r="V24" s="130"/>
      <c r="W24" s="130">
        <f>LOOKUP(B24,'1'!$B$70:$B$109,'1'!$F$70:$F$109)</f>
        <v>4096</v>
      </c>
      <c r="X24" s="130"/>
      <c r="Y24" s="130"/>
      <c r="Z24" s="130"/>
      <c r="AA24" s="130">
        <f>LOOKUP(B24,'1'!$B$70:$B$109,'1'!$G$70:$G$109)</f>
        <v>3</v>
      </c>
      <c r="AB24" s="130"/>
      <c r="AC24" s="130"/>
      <c r="AD24" s="130"/>
      <c r="AE24" s="130">
        <f>LOOKUP(B24,'1'!$B$70:$B$109,'1'!$H$70:$H$109)</f>
        <v>3</v>
      </c>
      <c r="AF24" s="130"/>
      <c r="AG24" s="130"/>
      <c r="AH24" s="130"/>
      <c r="AI24" s="130"/>
      <c r="AJ24" s="130">
        <f>LOOKUP(B24,'1'!$B$70:$B$109,'1'!$I$70:$I$109)</f>
        <v>2</v>
      </c>
      <c r="AK24" s="130"/>
      <c r="AL24" s="130"/>
      <c r="AM24" s="140">
        <f>LOOKUP(B24,'1'!$B$70:$B$109,'1'!$J$70:$J$109)</f>
        <v>65397</v>
      </c>
      <c r="AN24" s="140"/>
      <c r="AO24" s="140"/>
      <c r="AP24" s="140"/>
      <c r="AQ24" s="140"/>
      <c r="AU24" s="43">
        <f>LOOKUP($AT$27,'1'!$B$6:$B$65,'1'!K6:K65)</f>
        <v>13</v>
      </c>
      <c r="AV24" s="58" t="str">
        <f t="shared" si="2"/>
        <v>B13</v>
      </c>
      <c r="AW24" s="111">
        <f t="shared" si="3"/>
        <v>1524</v>
      </c>
      <c r="AX24" s="111">
        <f t="shared" si="4"/>
        <v>5620</v>
      </c>
      <c r="AY24" s="111">
        <f t="shared" si="5"/>
        <v>5623</v>
      </c>
      <c r="AZ24" s="111">
        <f t="shared" si="6"/>
        <v>5626</v>
      </c>
      <c r="BA24" s="111">
        <f t="shared" si="7"/>
        <v>5628</v>
      </c>
      <c r="BB24" s="111">
        <f t="shared" si="8"/>
        <v>71025</v>
      </c>
      <c r="BC24" s="112">
        <f t="shared" si="19"/>
        <v>71025</v>
      </c>
      <c r="BD24" s="5">
        <f t="shared" si="9"/>
        <v>0</v>
      </c>
      <c r="BE24" s="5">
        <f t="shared" si="10"/>
        <v>0</v>
      </c>
      <c r="BF24" s="5">
        <f t="shared" si="11"/>
        <v>0</v>
      </c>
      <c r="BG24" s="5">
        <f t="shared" si="12"/>
        <v>4</v>
      </c>
      <c r="BH24" s="5">
        <f t="shared" si="13"/>
        <v>0</v>
      </c>
      <c r="BI24" s="5">
        <f t="shared" si="14"/>
        <v>0</v>
      </c>
      <c r="BJ24" s="5">
        <f t="shared" si="15"/>
        <v>0</v>
      </c>
      <c r="BK24" s="5">
        <f t="shared" si="16"/>
        <v>0</v>
      </c>
      <c r="BL24" s="5">
        <f t="shared" si="17"/>
        <v>0</v>
      </c>
      <c r="BM24" s="46">
        <f t="shared" si="20"/>
        <v>4</v>
      </c>
      <c r="BN24" s="50">
        <f t="shared" si="18"/>
        <v>1</v>
      </c>
      <c r="BU24" s="6"/>
      <c r="BV24" s="5"/>
      <c r="CP24" s="5"/>
      <c r="CQ24" s="5"/>
      <c r="CS24" s="5"/>
      <c r="CT24" s="5"/>
      <c r="CU24" s="5"/>
      <c r="CV24" s="5"/>
      <c r="CW24" s="38"/>
    </row>
    <row r="25" spans="1:101" ht="44.1" customHeight="1" x14ac:dyDescent="0.25">
      <c r="B25" s="130">
        <f t="shared" si="1"/>
        <v>16</v>
      </c>
      <c r="C25" s="130"/>
      <c r="D25" s="130" t="str">
        <f>LOOKUP(B25,'1'!$B$70:$B$109,'1'!$C$70:$C$109)</f>
        <v>XP-8341-ATOM</v>
      </c>
      <c r="E25" s="130"/>
      <c r="F25" s="130"/>
      <c r="G25" s="130"/>
      <c r="H25" s="130"/>
      <c r="I25" s="130"/>
      <c r="J25" s="130"/>
      <c r="K25" s="130"/>
      <c r="L25" s="130"/>
      <c r="M25" s="130">
        <f>LOOKUP(B25,'1'!$B$70:$B$109,'1'!$D$70:$D$109)</f>
        <v>1100</v>
      </c>
      <c r="N25" s="130"/>
      <c r="O25" s="130"/>
      <c r="P25" s="130"/>
      <c r="Q25" s="130"/>
      <c r="R25" s="130">
        <f>LOOKUP(B25,'1'!$B$70:$B$109,'1'!$E$70:$E$109)</f>
        <v>512</v>
      </c>
      <c r="S25" s="130"/>
      <c r="T25" s="130"/>
      <c r="U25" s="130"/>
      <c r="V25" s="130"/>
      <c r="W25" s="130">
        <f>LOOKUP(B25,'1'!$B$70:$B$109,'1'!$F$70:$F$109)</f>
        <v>4096</v>
      </c>
      <c r="X25" s="130"/>
      <c r="Y25" s="130"/>
      <c r="Z25" s="130"/>
      <c r="AA25" s="130">
        <f>LOOKUP(B25,'1'!$B$70:$B$109,'1'!$G$70:$G$109)</f>
        <v>3</v>
      </c>
      <c r="AB25" s="130"/>
      <c r="AC25" s="130"/>
      <c r="AD25" s="130"/>
      <c r="AE25" s="130">
        <f>LOOKUP(B25,'1'!$B$70:$B$109,'1'!$H$70:$H$109)</f>
        <v>3</v>
      </c>
      <c r="AF25" s="130"/>
      <c r="AG25" s="130"/>
      <c r="AH25" s="130"/>
      <c r="AI25" s="130"/>
      <c r="AJ25" s="130">
        <f>LOOKUP(B25,'1'!$B$70:$B$109,'1'!$I$70:$I$109)</f>
        <v>2</v>
      </c>
      <c r="AK25" s="130"/>
      <c r="AL25" s="130"/>
      <c r="AM25" s="140">
        <f>LOOKUP(B25,'1'!$B$70:$B$109,'1'!$J$70:$J$109)</f>
        <v>57496</v>
      </c>
      <c r="AN25" s="140"/>
      <c r="AO25" s="140"/>
      <c r="AP25" s="140"/>
      <c r="AQ25" s="140"/>
      <c r="AU25" s="43">
        <f>LOOKUP($AT$27,'1'!$B$6:$B$65,'1'!L6:L65)</f>
        <v>16</v>
      </c>
      <c r="AV25" s="58" t="str">
        <f t="shared" si="2"/>
        <v>B16</v>
      </c>
      <c r="AW25" s="111">
        <f t="shared" si="3"/>
        <v>1612</v>
      </c>
      <c r="AX25" s="111">
        <f t="shared" si="4"/>
        <v>5708</v>
      </c>
      <c r="AY25" s="111">
        <f t="shared" si="5"/>
        <v>5711</v>
      </c>
      <c r="AZ25" s="111">
        <f t="shared" si="6"/>
        <v>5714</v>
      </c>
      <c r="BA25" s="111">
        <f t="shared" si="7"/>
        <v>5716</v>
      </c>
      <c r="BB25" s="111">
        <f t="shared" si="8"/>
        <v>63212</v>
      </c>
      <c r="BC25" s="112">
        <f t="shared" si="19"/>
        <v>63212</v>
      </c>
      <c r="BD25" s="5">
        <f t="shared" si="9"/>
        <v>0</v>
      </c>
      <c r="BE25" s="5">
        <f t="shared" si="10"/>
        <v>0</v>
      </c>
      <c r="BF25" s="5">
        <f t="shared" si="11"/>
        <v>0</v>
      </c>
      <c r="BG25" s="5">
        <f t="shared" si="12"/>
        <v>0</v>
      </c>
      <c r="BH25" s="5">
        <f t="shared" si="13"/>
        <v>0</v>
      </c>
      <c r="BI25" s="5">
        <f t="shared" si="14"/>
        <v>6</v>
      </c>
      <c r="BJ25" s="5">
        <f t="shared" si="15"/>
        <v>0</v>
      </c>
      <c r="BK25" s="5">
        <f t="shared" si="16"/>
        <v>0</v>
      </c>
      <c r="BL25" s="5">
        <f t="shared" si="17"/>
        <v>0</v>
      </c>
      <c r="BM25" s="46">
        <f t="shared" si="20"/>
        <v>6</v>
      </c>
      <c r="BN25" s="50">
        <f t="shared" si="18"/>
        <v>1</v>
      </c>
      <c r="BU25" s="6"/>
      <c r="BV25" s="5" t="s">
        <v>143</v>
      </c>
      <c r="CP25" s="5"/>
      <c r="CQ25" s="5"/>
      <c r="CS25" s="5"/>
      <c r="CT25" s="5"/>
      <c r="CU25" s="5"/>
      <c r="CV25" s="5"/>
      <c r="CW25" s="38"/>
    </row>
    <row r="26" spans="1:101" ht="44.1" customHeight="1" x14ac:dyDescent="0.25">
      <c r="B26" s="130">
        <f t="shared" si="1"/>
        <v>17</v>
      </c>
      <c r="C26" s="130"/>
      <c r="D26" s="130" t="str">
        <f>LOOKUP(B26,'1'!$B$70:$B$109,'1'!$C$70:$C$109)</f>
        <v>W-8741-G</v>
      </c>
      <c r="E26" s="130"/>
      <c r="F26" s="130"/>
      <c r="G26" s="130"/>
      <c r="H26" s="130"/>
      <c r="I26" s="130"/>
      <c r="J26" s="130"/>
      <c r="K26" s="130"/>
      <c r="L26" s="130"/>
      <c r="M26" s="130">
        <f>LOOKUP(B26,'1'!$B$70:$B$109,'1'!$D$70:$D$109)</f>
        <v>206</v>
      </c>
      <c r="N26" s="130"/>
      <c r="O26" s="130"/>
      <c r="P26" s="130"/>
      <c r="Q26" s="130"/>
      <c r="R26" s="130">
        <f>LOOKUP(B26,'1'!$B$70:$B$109,'1'!$E$70:$E$109)</f>
        <v>64</v>
      </c>
      <c r="S26" s="130"/>
      <c r="T26" s="130"/>
      <c r="U26" s="130"/>
      <c r="V26" s="130"/>
      <c r="W26" s="130">
        <f>LOOKUP(B26,'1'!$B$70:$B$109,'1'!$F$70:$F$109)</f>
        <v>32</v>
      </c>
      <c r="X26" s="130"/>
      <c r="Y26" s="130"/>
      <c r="Z26" s="130"/>
      <c r="AA26" s="130">
        <f>LOOKUP(B26,'1'!$B$70:$B$109,'1'!$G$70:$G$109)</f>
        <v>7</v>
      </c>
      <c r="AB26" s="130"/>
      <c r="AC26" s="130"/>
      <c r="AD26" s="130"/>
      <c r="AE26" s="130">
        <f>LOOKUP(B26,'1'!$B$70:$B$109,'1'!$H$70:$H$109)</f>
        <v>1</v>
      </c>
      <c r="AF26" s="130"/>
      <c r="AG26" s="130"/>
      <c r="AH26" s="130"/>
      <c r="AI26" s="130"/>
      <c r="AJ26" s="130">
        <f>LOOKUP(B26,'1'!$B$70:$B$109,'1'!$I$70:$I$109)</f>
        <v>2</v>
      </c>
      <c r="AK26" s="130"/>
      <c r="AL26" s="130"/>
      <c r="AM26" s="140">
        <f>LOOKUP(B26,'1'!$B$70:$B$109,'1'!$J$70:$J$109)</f>
        <v>35842</v>
      </c>
      <c r="AN26" s="140"/>
      <c r="AO26" s="140"/>
      <c r="AP26" s="140"/>
      <c r="AQ26" s="140"/>
      <c r="AU26" s="43">
        <f>LOOKUP($AT$27,'1'!$B$6:$B$65,'1'!M6:M65)</f>
        <v>17</v>
      </c>
      <c r="AV26" s="58" t="str">
        <f t="shared" si="2"/>
        <v>B17</v>
      </c>
      <c r="AW26" s="111">
        <f t="shared" si="3"/>
        <v>270</v>
      </c>
      <c r="AX26" s="111">
        <f t="shared" si="4"/>
        <v>302</v>
      </c>
      <c r="AY26" s="111">
        <f t="shared" si="5"/>
        <v>309</v>
      </c>
      <c r="AZ26" s="111">
        <f t="shared" si="6"/>
        <v>310</v>
      </c>
      <c r="BA26" s="111">
        <f t="shared" si="7"/>
        <v>312</v>
      </c>
      <c r="BB26" s="111">
        <f t="shared" si="8"/>
        <v>36154</v>
      </c>
      <c r="BC26" s="112">
        <f t="shared" si="19"/>
        <v>36154</v>
      </c>
      <c r="BD26" s="5">
        <f t="shared" si="9"/>
        <v>0</v>
      </c>
      <c r="BE26" s="5">
        <f t="shared" si="10"/>
        <v>0</v>
      </c>
      <c r="BF26" s="5">
        <f t="shared" si="11"/>
        <v>0</v>
      </c>
      <c r="BG26" s="5">
        <f t="shared" si="12"/>
        <v>0</v>
      </c>
      <c r="BH26" s="5">
        <f t="shared" si="13"/>
        <v>0</v>
      </c>
      <c r="BI26" s="5">
        <f t="shared" si="14"/>
        <v>0</v>
      </c>
      <c r="BJ26" s="5">
        <f t="shared" si="15"/>
        <v>0</v>
      </c>
      <c r="BK26" s="5">
        <f t="shared" si="16"/>
        <v>0</v>
      </c>
      <c r="BL26" s="5">
        <f t="shared" si="17"/>
        <v>9</v>
      </c>
      <c r="BM26" s="46">
        <f t="shared" si="20"/>
        <v>9</v>
      </c>
      <c r="BN26" s="50">
        <f t="shared" si="18"/>
        <v>1</v>
      </c>
      <c r="BU26" s="6"/>
      <c r="BV26" s="5" t="s">
        <v>40</v>
      </c>
      <c r="CP26" s="5"/>
      <c r="CQ26" s="5"/>
      <c r="CS26" s="5"/>
      <c r="CT26" s="5"/>
      <c r="CU26" s="5"/>
      <c r="CV26" s="5"/>
      <c r="CW26" s="38"/>
    </row>
    <row r="27" spans="1:101" ht="44.1" customHeight="1" x14ac:dyDescent="0.25">
      <c r="B27" s="130">
        <f t="shared" si="1"/>
        <v>20</v>
      </c>
      <c r="C27" s="130"/>
      <c r="D27" s="130" t="str">
        <f>LOOKUP(B27,'1'!$B$70:$B$109,'1'!$C$70:$C$109)</f>
        <v>XP-8749-Atom-CE6</v>
      </c>
      <c r="E27" s="130"/>
      <c r="F27" s="130"/>
      <c r="G27" s="130"/>
      <c r="H27" s="130"/>
      <c r="I27" s="130"/>
      <c r="J27" s="130"/>
      <c r="K27" s="130"/>
      <c r="L27" s="130"/>
      <c r="M27" s="130">
        <f>LOOKUP(B27,'1'!$B$70:$B$109,'1'!$D$70:$D$109)</f>
        <v>1100</v>
      </c>
      <c r="N27" s="130"/>
      <c r="O27" s="130"/>
      <c r="P27" s="130"/>
      <c r="Q27" s="130"/>
      <c r="R27" s="130">
        <f>LOOKUP(B27,'1'!$B$70:$B$109,'1'!$E$70:$E$109)</f>
        <v>512</v>
      </c>
      <c r="S27" s="130"/>
      <c r="T27" s="130"/>
      <c r="U27" s="130"/>
      <c r="V27" s="130"/>
      <c r="W27" s="130">
        <f>LOOKUP(B27,'1'!$B$70:$B$109,'1'!$F$70:$F$109)</f>
        <v>4096</v>
      </c>
      <c r="X27" s="130"/>
      <c r="Y27" s="130"/>
      <c r="Z27" s="130"/>
      <c r="AA27" s="130">
        <f>LOOKUP(B27,'1'!$B$70:$B$109,'1'!$G$70:$G$109)</f>
        <v>7</v>
      </c>
      <c r="AB27" s="130"/>
      <c r="AC27" s="130"/>
      <c r="AD27" s="130"/>
      <c r="AE27" s="130">
        <f>LOOKUP(B27,'1'!$B$70:$B$109,'1'!$H$70:$H$109)</f>
        <v>3</v>
      </c>
      <c r="AF27" s="130"/>
      <c r="AG27" s="130"/>
      <c r="AH27" s="130"/>
      <c r="AI27" s="130"/>
      <c r="AJ27" s="130">
        <f>LOOKUP(B27,'1'!$B$70:$B$109,'1'!$I$70:$I$109)</f>
        <v>2</v>
      </c>
      <c r="AK27" s="130"/>
      <c r="AL27" s="130"/>
      <c r="AM27" s="140">
        <f>LOOKUP(B27,'1'!$B$70:$B$109,'1'!$J$70:$J$109)</f>
        <v>84941</v>
      </c>
      <c r="AN27" s="140"/>
      <c r="AO27" s="140"/>
      <c r="AP27" s="140"/>
      <c r="AQ27" s="140"/>
      <c r="AT27" s="45">
        <v>1</v>
      </c>
      <c r="AU27" s="43">
        <f>LOOKUP($AT$27,'1'!$B$6:$B$65,'1'!N6:N65)</f>
        <v>20</v>
      </c>
      <c r="AV27" s="58" t="str">
        <f t="shared" si="2"/>
        <v>B20</v>
      </c>
      <c r="AW27" s="111">
        <f t="shared" si="3"/>
        <v>1612</v>
      </c>
      <c r="AX27" s="111">
        <f t="shared" si="4"/>
        <v>5708</v>
      </c>
      <c r="AY27" s="111">
        <f t="shared" si="5"/>
        <v>5715</v>
      </c>
      <c r="AZ27" s="111">
        <f t="shared" si="6"/>
        <v>5718</v>
      </c>
      <c r="BA27" s="111">
        <f t="shared" si="7"/>
        <v>5720</v>
      </c>
      <c r="BB27" s="111">
        <f t="shared" si="8"/>
        <v>90661</v>
      </c>
      <c r="BC27" s="112">
        <f t="shared" si="19"/>
        <v>90661</v>
      </c>
      <c r="BD27" s="5">
        <f t="shared" si="9"/>
        <v>1</v>
      </c>
      <c r="BE27" s="5">
        <f t="shared" si="10"/>
        <v>0</v>
      </c>
      <c r="BF27" s="5">
        <f t="shared" si="11"/>
        <v>0</v>
      </c>
      <c r="BG27" s="5">
        <f t="shared" si="12"/>
        <v>0</v>
      </c>
      <c r="BH27" s="5">
        <f t="shared" si="13"/>
        <v>0</v>
      </c>
      <c r="BI27" s="5">
        <f t="shared" si="14"/>
        <v>0</v>
      </c>
      <c r="BJ27" s="5">
        <f t="shared" si="15"/>
        <v>0</v>
      </c>
      <c r="BK27" s="5">
        <f t="shared" si="16"/>
        <v>0</v>
      </c>
      <c r="BL27" s="5">
        <f t="shared" si="17"/>
        <v>0</v>
      </c>
      <c r="BM27" s="46">
        <f t="shared" si="20"/>
        <v>1</v>
      </c>
      <c r="BN27" s="50">
        <f t="shared" si="18"/>
        <v>1</v>
      </c>
      <c r="BU27" s="6"/>
      <c r="BV27" s="5"/>
      <c r="CP27" s="5"/>
      <c r="CQ27" s="5"/>
      <c r="CS27" s="5"/>
      <c r="CT27" s="5"/>
      <c r="CU27" s="5"/>
      <c r="CV27" s="5"/>
      <c r="CW27" s="38"/>
    </row>
    <row r="28" spans="1:101" ht="21.95" customHeight="1" x14ac:dyDescent="0.25"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3"/>
      <c r="AN28" s="103"/>
      <c r="AO28" s="103"/>
      <c r="AP28" s="103"/>
      <c r="AQ28" s="103"/>
      <c r="AS28" s="148" t="s">
        <v>146</v>
      </c>
      <c r="AT28" s="148"/>
    </row>
    <row r="29" spans="1:101" ht="21.95" customHeight="1" x14ac:dyDescent="0.25">
      <c r="A29" s="15" t="s">
        <v>128</v>
      </c>
      <c r="AW29" s="5"/>
      <c r="BV29" s="5"/>
    </row>
    <row r="30" spans="1:101" ht="21.95" customHeight="1" x14ac:dyDescent="0.25">
      <c r="A30" s="13" t="s">
        <v>129</v>
      </c>
      <c r="AW30" s="5" t="str">
        <f>INDEX(AV18:AV27,MATCH(AW31,$BM$18:$BM$27,))</f>
        <v>B20</v>
      </c>
      <c r="AX30" s="5" t="str">
        <f>INDEX(AV18:AV27,MATCH(AX31,$BM$18:$BM$27,))</f>
        <v>B3</v>
      </c>
      <c r="AY30" s="5" t="str">
        <f>INDEX(AV18:AV27,MATCH(AY31,$BM$18:$BM$27,))</f>
        <v>B12</v>
      </c>
      <c r="AZ30" s="5" t="str">
        <f>INDEX(AV18:AV27,MATCH(AZ31,$BM$18:$BM$27,))</f>
        <v>B13</v>
      </c>
      <c r="BA30" s="5" t="str">
        <f>INDEX(AV18:AV27,MATCH(BA31,$BM$18:$BM$27,))</f>
        <v>B11</v>
      </c>
      <c r="BB30" s="5" t="str">
        <f>INDEX(AV18:AV27,MATCH(BB31,$BM$18:$BM$27,))</f>
        <v>B16</v>
      </c>
      <c r="BC30" s="5" t="str">
        <f>INDEX(AV18:AV27,MATCH(BC31,$BM$18:$BM$27,))</f>
        <v>B2</v>
      </c>
      <c r="BD30" s="5" t="str">
        <f>INDEX(AV18:AV27,MATCH(BD31,$BM$18:$BM$27,))</f>
        <v>B4</v>
      </c>
      <c r="BE30" s="5" t="str">
        <f>INDEX(AV18:AV27,MATCH(BE31,$BM$18:$BM$27,))</f>
        <v>B17</v>
      </c>
      <c r="BF30" s="20" t="str">
        <f>INDEX(AV18:AV27,MATCH(BF31,$BM$18:$BM$27,))</f>
        <v>B1</v>
      </c>
      <c r="BG30" s="15" t="s">
        <v>120</v>
      </c>
    </row>
    <row r="31" spans="1:101" ht="21.95" customHeight="1" x14ac:dyDescent="0.25">
      <c r="A31" s="10" t="s">
        <v>130</v>
      </c>
      <c r="AW31" s="26">
        <v>1</v>
      </c>
      <c r="AX31" s="26">
        <v>2</v>
      </c>
      <c r="AY31" s="26">
        <v>3</v>
      </c>
      <c r="AZ31" s="26">
        <v>4</v>
      </c>
      <c r="BA31" s="26">
        <v>5</v>
      </c>
      <c r="BB31" s="26">
        <v>6</v>
      </c>
      <c r="BC31" s="26">
        <v>7</v>
      </c>
      <c r="BD31" s="26">
        <v>8</v>
      </c>
      <c r="BE31" s="26">
        <v>9</v>
      </c>
      <c r="BF31" s="20">
        <v>0</v>
      </c>
      <c r="BG31" s="15" t="s">
        <v>71</v>
      </c>
    </row>
    <row r="32" spans="1:101" ht="21.95" customHeight="1" x14ac:dyDescent="0.25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103"/>
      <c r="AO32" s="103"/>
      <c r="AP32" s="103"/>
      <c r="AQ32" s="103"/>
      <c r="AW32" s="47">
        <f>BC16</f>
        <v>90661</v>
      </c>
      <c r="AX32" s="48">
        <f>LARGE(BC18:BC27,2)</f>
        <v>86279</v>
      </c>
      <c r="AY32" s="48">
        <f>LARGE(BC18:BC27,3)</f>
        <v>74820</v>
      </c>
      <c r="AZ32" s="48">
        <f>LARGE(BC18:BC27,4)</f>
        <v>71025</v>
      </c>
      <c r="BA32" s="48">
        <f>LARGE(BC18:BC27,5)</f>
        <v>69124</v>
      </c>
      <c r="BB32" s="48">
        <f>LARGE(BC18:BC27,6)</f>
        <v>63212</v>
      </c>
      <c r="BC32" s="48">
        <f>LARGE(BC18:BC27,7)</f>
        <v>50281</v>
      </c>
      <c r="BD32" s="48">
        <f>LARGE(BC18:BC27,8)</f>
        <v>41993</v>
      </c>
      <c r="BE32" s="48">
        <f>LARGE(BC18:BC27,9)</f>
        <v>36154</v>
      </c>
      <c r="BF32" s="49">
        <f>BC15</f>
        <v>35328</v>
      </c>
      <c r="BG32" s="152" t="s">
        <v>147</v>
      </c>
      <c r="BH32" s="152"/>
      <c r="BI32" s="152"/>
      <c r="BJ32" s="152"/>
    </row>
    <row r="33" spans="2:77" ht="21.95" customHeight="1" x14ac:dyDescent="0.25"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103"/>
      <c r="AO33" s="103"/>
      <c r="AP33" s="103"/>
      <c r="AQ33" s="103"/>
    </row>
    <row r="34" spans="2:77" ht="21.95" customHeight="1" x14ac:dyDescent="0.3">
      <c r="B34" s="104" t="s">
        <v>131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103"/>
      <c r="AO34" s="103"/>
      <c r="AP34" s="103"/>
      <c r="AQ34" s="103"/>
    </row>
    <row r="35" spans="2:77" ht="21.95" customHeight="1" x14ac:dyDescent="0.25"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103"/>
      <c r="AO35" s="103"/>
      <c r="AP35" s="103"/>
      <c r="AQ35" s="103"/>
    </row>
    <row r="36" spans="2:77" ht="21.95" customHeight="1" x14ac:dyDescent="0.25"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3"/>
      <c r="AN36" s="103"/>
      <c r="AO36" s="103"/>
      <c r="AP36" s="103"/>
      <c r="AQ36" s="103"/>
      <c r="AT36" s="5" t="s">
        <v>40</v>
      </c>
      <c r="BX36" s="39" t="s">
        <v>40</v>
      </c>
    </row>
    <row r="37" spans="2:77" ht="21.95" customHeight="1" x14ac:dyDescent="0.25">
      <c r="B37" s="102"/>
      <c r="C37" s="102"/>
      <c r="D37" s="102"/>
      <c r="E37" s="102"/>
      <c r="F37" s="102"/>
      <c r="AK37" s="102"/>
      <c r="AL37" s="102"/>
      <c r="AM37" s="103"/>
      <c r="AN37" s="103"/>
      <c r="AO37" s="103"/>
      <c r="AP37" s="103"/>
      <c r="AQ37" s="103"/>
    </row>
    <row r="38" spans="2:77" ht="21.95" customHeight="1" x14ac:dyDescent="0.25">
      <c r="B38" s="102"/>
      <c r="C38" s="102"/>
      <c r="D38" s="102"/>
      <c r="E38" s="102"/>
      <c r="F38" s="102"/>
      <c r="I38" s="23"/>
      <c r="K38" s="161" t="s">
        <v>132</v>
      </c>
      <c r="L38" s="162"/>
      <c r="M38" s="163"/>
      <c r="N38" s="135"/>
      <c r="O38" s="135"/>
      <c r="P38" s="136"/>
      <c r="Q38" s="135"/>
      <c r="R38" s="135"/>
      <c r="S38" s="135"/>
      <c r="T38" s="134"/>
      <c r="U38" s="135"/>
      <c r="V38" s="136"/>
      <c r="W38" s="135"/>
      <c r="X38" s="135"/>
      <c r="Y38" s="135"/>
      <c r="Z38" s="134"/>
      <c r="AA38" s="135"/>
      <c r="AB38" s="136"/>
      <c r="AC38" s="135"/>
      <c r="AD38" s="135"/>
      <c r="AE38" s="136"/>
      <c r="AF38" s="135"/>
      <c r="AG38" s="135"/>
      <c r="AH38" s="136"/>
      <c r="AK38" s="102"/>
      <c r="AL38" s="102"/>
      <c r="AM38" s="103"/>
      <c r="AN38" s="103"/>
      <c r="AO38" s="103"/>
      <c r="AP38" s="103"/>
      <c r="AQ38" s="103"/>
      <c r="BW38"/>
      <c r="BX38"/>
      <c r="BY38"/>
    </row>
    <row r="39" spans="2:77" ht="21.95" customHeight="1" x14ac:dyDescent="0.25">
      <c r="B39" s="102"/>
      <c r="C39" s="102"/>
      <c r="D39" s="102"/>
      <c r="E39" s="102"/>
      <c r="F39" s="102"/>
      <c r="I39" s="32"/>
      <c r="K39" s="134" t="str">
        <f t="shared" ref="K39:K48" si="21">AV18</f>
        <v>B1</v>
      </c>
      <c r="L39" s="135"/>
      <c r="M39" s="136"/>
      <c r="O39" s="5">
        <f>$BN$18</f>
        <v>0</v>
      </c>
      <c r="P39" s="25"/>
      <c r="R39" s="5">
        <f>$BN$18</f>
        <v>0</v>
      </c>
      <c r="T39" s="31"/>
      <c r="U39" s="5">
        <f>$BN$18</f>
        <v>0</v>
      </c>
      <c r="V39" s="33"/>
      <c r="X39" s="5">
        <f>$BN$18</f>
        <v>0</v>
      </c>
      <c r="Z39" s="31"/>
      <c r="AA39" s="5">
        <f>$BN$18</f>
        <v>0</v>
      </c>
      <c r="AB39" s="33"/>
      <c r="AD39" s="5">
        <f>$BN$18</f>
        <v>0</v>
      </c>
      <c r="AE39" s="25"/>
      <c r="AG39" s="5">
        <f>$BN$18</f>
        <v>0</v>
      </c>
      <c r="AH39" s="25"/>
      <c r="AK39" s="102"/>
      <c r="AL39" s="102"/>
      <c r="AM39" s="103"/>
      <c r="AN39" s="103"/>
      <c r="AO39" s="103"/>
      <c r="AP39" s="103"/>
      <c r="AQ39" s="103"/>
      <c r="BW39"/>
      <c r="BX39"/>
      <c r="BY39"/>
    </row>
    <row r="40" spans="2:77" ht="21.95" customHeight="1" x14ac:dyDescent="0.25">
      <c r="B40" s="102"/>
      <c r="C40" s="102"/>
      <c r="D40" s="102"/>
      <c r="E40" s="102"/>
      <c r="F40" s="102"/>
      <c r="I40" s="32"/>
      <c r="K40" s="137" t="str">
        <f t="shared" si="21"/>
        <v>B2</v>
      </c>
      <c r="L40" s="138"/>
      <c r="M40" s="139"/>
      <c r="N40" s="28"/>
      <c r="O40" s="29">
        <f>$BN$19</f>
        <v>1</v>
      </c>
      <c r="P40" s="30"/>
      <c r="Q40" s="29"/>
      <c r="R40" s="44">
        <f>$BN$19</f>
        <v>1</v>
      </c>
      <c r="S40" s="29"/>
      <c r="T40" s="28"/>
      <c r="U40" s="44">
        <f>$BN$19</f>
        <v>1</v>
      </c>
      <c r="V40" s="30"/>
      <c r="W40" s="29"/>
      <c r="X40" s="44">
        <f>$BN$19</f>
        <v>1</v>
      </c>
      <c r="Y40" s="29"/>
      <c r="Z40" s="28"/>
      <c r="AA40" s="44">
        <f>$BN$19</f>
        <v>1</v>
      </c>
      <c r="AB40" s="30"/>
      <c r="AC40" s="29"/>
      <c r="AD40" s="44">
        <f>$BN$19</f>
        <v>1</v>
      </c>
      <c r="AE40" s="30"/>
      <c r="AF40" s="44"/>
      <c r="AG40" s="44">
        <f>$BN$19</f>
        <v>1</v>
      </c>
      <c r="AH40" s="30"/>
      <c r="AK40" s="102"/>
      <c r="AL40" s="102"/>
      <c r="AM40" s="103"/>
      <c r="AN40" s="103"/>
      <c r="AO40" s="103"/>
      <c r="AP40" s="103"/>
      <c r="AQ40" s="103"/>
      <c r="BW40"/>
      <c r="BX40"/>
      <c r="BY40"/>
    </row>
    <row r="41" spans="2:77" ht="21.95" customHeight="1" x14ac:dyDescent="0.25">
      <c r="B41" s="102"/>
      <c r="C41" s="102"/>
      <c r="D41" s="102"/>
      <c r="E41" s="102"/>
      <c r="F41" s="102"/>
      <c r="I41" s="32"/>
      <c r="K41" s="134" t="str">
        <f t="shared" si="21"/>
        <v>B3</v>
      </c>
      <c r="L41" s="135"/>
      <c r="M41" s="136"/>
      <c r="O41" s="44">
        <f>$BN$20</f>
        <v>1</v>
      </c>
      <c r="P41" s="33"/>
      <c r="R41" s="44">
        <f>$BN$20</f>
        <v>1</v>
      </c>
      <c r="T41" s="31"/>
      <c r="U41" s="44">
        <f>$BN$20</f>
        <v>1</v>
      </c>
      <c r="V41" s="33"/>
      <c r="X41" s="44">
        <f>$BN$20</f>
        <v>1</v>
      </c>
      <c r="Z41" s="31"/>
      <c r="AA41" s="44">
        <f>$BN$20</f>
        <v>1</v>
      </c>
      <c r="AB41" s="33"/>
      <c r="AD41" s="44">
        <f>$BN$20</f>
        <v>1</v>
      </c>
      <c r="AE41" s="33"/>
      <c r="AG41" s="44">
        <f>$BN$20</f>
        <v>1</v>
      </c>
      <c r="AH41" s="33"/>
      <c r="AK41" s="102"/>
      <c r="AL41" s="102"/>
      <c r="AM41" s="103"/>
      <c r="AN41" s="103"/>
      <c r="AO41" s="103"/>
      <c r="AP41" s="103"/>
      <c r="AQ41" s="103"/>
    </row>
    <row r="42" spans="2:77" ht="21.95" customHeight="1" x14ac:dyDescent="0.25">
      <c r="B42" s="102"/>
      <c r="C42" s="102"/>
      <c r="D42" s="102"/>
      <c r="E42" s="102"/>
      <c r="F42" s="102"/>
      <c r="G42" s="164" t="s">
        <v>133</v>
      </c>
      <c r="H42" s="164"/>
      <c r="I42" s="164"/>
      <c r="J42" s="164"/>
      <c r="K42" s="137" t="str">
        <f t="shared" si="21"/>
        <v>B4</v>
      </c>
      <c r="L42" s="138"/>
      <c r="M42" s="139"/>
      <c r="N42" s="28"/>
      <c r="O42" s="44">
        <f>$BN$21</f>
        <v>1</v>
      </c>
      <c r="P42" s="30"/>
      <c r="Q42" s="29"/>
      <c r="R42" s="44">
        <f>$BN$21</f>
        <v>1</v>
      </c>
      <c r="S42" s="29"/>
      <c r="T42" s="28"/>
      <c r="U42" s="44">
        <f>$BN$21</f>
        <v>1</v>
      </c>
      <c r="V42" s="30"/>
      <c r="W42" s="29"/>
      <c r="X42" s="44">
        <f>$BN$21</f>
        <v>1</v>
      </c>
      <c r="Y42" s="29"/>
      <c r="Z42" s="28"/>
      <c r="AA42" s="44">
        <f>$BN$21</f>
        <v>1</v>
      </c>
      <c r="AB42" s="30"/>
      <c r="AC42" s="29"/>
      <c r="AD42" s="44">
        <f>$BN$21</f>
        <v>1</v>
      </c>
      <c r="AE42" s="30"/>
      <c r="AF42" s="29"/>
      <c r="AG42" s="44">
        <f>$BN$21</f>
        <v>1</v>
      </c>
      <c r="AH42" s="30"/>
      <c r="AK42" s="102"/>
      <c r="AL42" s="102"/>
      <c r="AM42" s="103"/>
      <c r="AN42" s="103"/>
      <c r="AO42" s="103"/>
      <c r="AP42" s="103"/>
      <c r="AQ42" s="103"/>
    </row>
    <row r="43" spans="2:77" ht="21.95" customHeight="1" x14ac:dyDescent="0.25">
      <c r="G43" s="164"/>
      <c r="H43" s="164"/>
      <c r="I43" s="164"/>
      <c r="J43" s="164"/>
      <c r="K43" s="134" t="str">
        <f t="shared" si="21"/>
        <v>B11</v>
      </c>
      <c r="L43" s="135"/>
      <c r="M43" s="136"/>
      <c r="O43" s="44">
        <f>$BN$22</f>
        <v>1</v>
      </c>
      <c r="P43" s="33"/>
      <c r="R43" s="44">
        <f>$BN$22</f>
        <v>1</v>
      </c>
      <c r="T43" s="31"/>
      <c r="U43" s="44">
        <f>$BN$22</f>
        <v>1</v>
      </c>
      <c r="V43" s="33"/>
      <c r="X43" s="44">
        <f>$BN$22</f>
        <v>1</v>
      </c>
      <c r="Z43" s="31"/>
      <c r="AA43" s="44">
        <f>$BN$22</f>
        <v>1</v>
      </c>
      <c r="AB43" s="33"/>
      <c r="AD43" s="44">
        <f>$BN$22</f>
        <v>1</v>
      </c>
      <c r="AE43" s="33"/>
      <c r="AG43" s="44">
        <f>$BN$22</f>
        <v>1</v>
      </c>
      <c r="AH43" s="33"/>
    </row>
    <row r="44" spans="2:77" ht="21.95" customHeight="1" x14ac:dyDescent="0.25">
      <c r="K44" s="137" t="str">
        <f t="shared" si="21"/>
        <v>B12</v>
      </c>
      <c r="L44" s="138"/>
      <c r="M44" s="139"/>
      <c r="N44" s="28"/>
      <c r="O44" s="44">
        <f>$BN$23</f>
        <v>1</v>
      </c>
      <c r="P44" s="30"/>
      <c r="Q44" s="29"/>
      <c r="R44" s="44">
        <f>$BN$23</f>
        <v>1</v>
      </c>
      <c r="S44" s="29"/>
      <c r="T44" s="28"/>
      <c r="U44" s="44">
        <f>$BN$23</f>
        <v>1</v>
      </c>
      <c r="V44" s="30"/>
      <c r="W44" s="29"/>
      <c r="X44" s="44">
        <f>$BN$23</f>
        <v>1</v>
      </c>
      <c r="Y44" s="29"/>
      <c r="Z44" s="28"/>
      <c r="AA44" s="44">
        <f>$BN$23</f>
        <v>1</v>
      </c>
      <c r="AB44" s="30"/>
      <c r="AC44" s="29"/>
      <c r="AD44" s="44">
        <f>$BN$23</f>
        <v>1</v>
      </c>
      <c r="AE44" s="30"/>
      <c r="AF44" s="29"/>
      <c r="AG44" s="44">
        <f>$BN$23</f>
        <v>1</v>
      </c>
      <c r="AH44" s="30"/>
    </row>
    <row r="45" spans="2:77" ht="21.95" customHeight="1" x14ac:dyDescent="0.25">
      <c r="K45" s="134" t="str">
        <f t="shared" si="21"/>
        <v>B13</v>
      </c>
      <c r="L45" s="135"/>
      <c r="M45" s="136"/>
      <c r="O45" s="44">
        <f>$BN$24</f>
        <v>1</v>
      </c>
      <c r="P45" s="33"/>
      <c r="R45" s="44">
        <f>$BN$24</f>
        <v>1</v>
      </c>
      <c r="T45" s="31"/>
      <c r="U45" s="44">
        <f>$BN$24</f>
        <v>1</v>
      </c>
      <c r="V45" s="33"/>
      <c r="X45" s="44">
        <f>$BN$24</f>
        <v>1</v>
      </c>
      <c r="Z45" s="31"/>
      <c r="AA45" s="44">
        <f>$BN$24</f>
        <v>1</v>
      </c>
      <c r="AB45" s="33"/>
      <c r="AD45" s="44">
        <f>$BN$24</f>
        <v>1</v>
      </c>
      <c r="AE45" s="33"/>
      <c r="AG45" s="44">
        <f>$BN$24</f>
        <v>1</v>
      </c>
      <c r="AH45" s="33"/>
    </row>
    <row r="46" spans="2:77" ht="21.95" customHeight="1" x14ac:dyDescent="0.25">
      <c r="B46" s="102"/>
      <c r="C46" s="102"/>
      <c r="D46" s="102"/>
      <c r="E46" s="102"/>
      <c r="F46" s="102"/>
      <c r="I46" s="32"/>
      <c r="K46" s="137" t="str">
        <f t="shared" si="21"/>
        <v>B16</v>
      </c>
      <c r="L46" s="138"/>
      <c r="M46" s="139"/>
      <c r="N46" s="28"/>
      <c r="O46" s="44">
        <f>$BN$25</f>
        <v>1</v>
      </c>
      <c r="P46" s="30"/>
      <c r="Q46" s="29"/>
      <c r="R46" s="44">
        <f>$BN$25</f>
        <v>1</v>
      </c>
      <c r="S46" s="29"/>
      <c r="T46" s="28"/>
      <c r="U46" s="44">
        <f>$BN$25</f>
        <v>1</v>
      </c>
      <c r="V46" s="30"/>
      <c r="W46" s="29"/>
      <c r="X46" s="44">
        <f>$BN$25</f>
        <v>1</v>
      </c>
      <c r="Y46" s="29"/>
      <c r="Z46" s="28"/>
      <c r="AA46" s="44">
        <f>$BN$25</f>
        <v>1</v>
      </c>
      <c r="AB46" s="30"/>
      <c r="AC46" s="29"/>
      <c r="AD46" s="44">
        <f>$BN$25</f>
        <v>1</v>
      </c>
      <c r="AE46" s="30"/>
      <c r="AF46" s="29"/>
      <c r="AG46" s="44">
        <f>$BN$25</f>
        <v>1</v>
      </c>
      <c r="AH46" s="30"/>
      <c r="AK46" s="102"/>
      <c r="AL46" s="102"/>
      <c r="AM46" s="103"/>
      <c r="AN46" s="103"/>
      <c r="AO46" s="103"/>
      <c r="AP46" s="103"/>
      <c r="AQ46" s="103"/>
    </row>
    <row r="47" spans="2:77" ht="21.95" customHeight="1" x14ac:dyDescent="0.25">
      <c r="B47" s="102"/>
      <c r="C47" s="102"/>
      <c r="D47" s="102"/>
      <c r="E47" s="102"/>
      <c r="F47" s="102"/>
      <c r="I47" s="32"/>
      <c r="K47" s="134" t="str">
        <f t="shared" si="21"/>
        <v>B17</v>
      </c>
      <c r="L47" s="135"/>
      <c r="M47" s="136"/>
      <c r="O47" s="44">
        <f>$BN$26</f>
        <v>1</v>
      </c>
      <c r="P47" s="33"/>
      <c r="R47" s="44">
        <f>$BN$26</f>
        <v>1</v>
      </c>
      <c r="T47" s="31"/>
      <c r="U47" s="44">
        <f>$BN$26</f>
        <v>1</v>
      </c>
      <c r="V47" s="33"/>
      <c r="X47" s="44">
        <f>$BN$26</f>
        <v>1</v>
      </c>
      <c r="Z47" s="31"/>
      <c r="AA47" s="44">
        <f>$BN$26</f>
        <v>1</v>
      </c>
      <c r="AB47" s="33"/>
      <c r="AD47" s="44">
        <f>$BN$26</f>
        <v>1</v>
      </c>
      <c r="AE47" s="33"/>
      <c r="AG47" s="44">
        <f>$BN$26</f>
        <v>1</v>
      </c>
      <c r="AH47" s="33"/>
      <c r="AK47" s="102"/>
      <c r="AL47" s="102"/>
      <c r="AM47" s="103"/>
      <c r="AN47" s="103"/>
      <c r="AO47" s="103"/>
      <c r="AP47" s="103"/>
      <c r="AQ47" s="103"/>
    </row>
    <row r="48" spans="2:77" ht="21.95" customHeight="1" x14ac:dyDescent="0.25">
      <c r="B48" s="102"/>
      <c r="C48" s="102"/>
      <c r="D48" s="102"/>
      <c r="I48" s="32"/>
      <c r="K48" s="149" t="str">
        <f t="shared" si="21"/>
        <v>B20</v>
      </c>
      <c r="L48" s="150"/>
      <c r="M48" s="151"/>
      <c r="N48" s="28"/>
      <c r="O48" s="44">
        <f>$BN$27</f>
        <v>1</v>
      </c>
      <c r="P48" s="30"/>
      <c r="Q48" s="29"/>
      <c r="R48" s="44">
        <f>$BN$27</f>
        <v>1</v>
      </c>
      <c r="S48" s="29"/>
      <c r="T48" s="28"/>
      <c r="U48" s="44">
        <f>$BN$27</f>
        <v>1</v>
      </c>
      <c r="V48" s="30"/>
      <c r="W48" s="29"/>
      <c r="X48" s="44">
        <f>$BN$27</f>
        <v>1</v>
      </c>
      <c r="Y48" s="29"/>
      <c r="Z48" s="28"/>
      <c r="AA48" s="44">
        <f>$BN$27</f>
        <v>1</v>
      </c>
      <c r="AB48" s="30"/>
      <c r="AC48" s="29"/>
      <c r="AD48" s="44">
        <f>$BN$27</f>
        <v>1</v>
      </c>
      <c r="AE48" s="30"/>
      <c r="AF48" s="29"/>
      <c r="AG48" s="44">
        <f>$BN$27</f>
        <v>1</v>
      </c>
      <c r="AH48" s="30"/>
      <c r="AK48" s="102"/>
      <c r="AL48" s="102"/>
      <c r="AM48" s="103"/>
      <c r="AN48" s="103"/>
      <c r="AO48" s="103"/>
      <c r="AP48" s="103"/>
      <c r="AQ48" s="103"/>
      <c r="AS48" s="67" t="str">
        <f>"{ "&amp;AV18&amp;", "&amp;AV19&amp;", "&amp;AV20&amp;", "&amp;AV21&amp;", "&amp;AV22&amp;", "&amp;AV23&amp;", "&amp;AV24&amp;", "&amp;AV25&amp;", "&amp;AV26&amp;", "&amp;AV27&amp;" }"</f>
        <v>{ B1, B2, B3, B4, B11, B12, B13, B16, B17, B20 }</v>
      </c>
    </row>
    <row r="49" spans="1:43" ht="21.95" customHeight="1" x14ac:dyDescent="0.25">
      <c r="B49" s="102"/>
      <c r="C49" s="102"/>
      <c r="D49" s="102"/>
      <c r="AI49" s="102"/>
      <c r="AJ49" s="102"/>
      <c r="AK49" s="102"/>
      <c r="AL49" s="102"/>
      <c r="AM49" s="103"/>
      <c r="AN49" s="103"/>
      <c r="AO49" s="103"/>
      <c r="AP49" s="103"/>
      <c r="AQ49" s="103"/>
    </row>
    <row r="50" spans="1:43" ht="21.95" customHeight="1" x14ac:dyDescent="0.25">
      <c r="A50" s="10" t="s">
        <v>148</v>
      </c>
      <c r="B50" s="102"/>
      <c r="C50" s="102"/>
      <c r="D50" s="102"/>
      <c r="AI50" s="102"/>
      <c r="AJ50" s="102"/>
      <c r="AK50" s="102"/>
      <c r="AL50" s="102"/>
      <c r="AM50" s="103"/>
      <c r="AN50" s="103"/>
      <c r="AO50" s="103"/>
      <c r="AP50" s="103"/>
      <c r="AQ50" s="103"/>
    </row>
    <row r="51" spans="1:43" ht="21.95" customHeight="1" x14ac:dyDescent="0.25">
      <c r="B51" s="102"/>
      <c r="C51" s="102"/>
      <c r="D51" s="102"/>
      <c r="AI51" s="102"/>
      <c r="AJ51" s="102"/>
      <c r="AK51" s="102"/>
      <c r="AL51" s="102"/>
      <c r="AM51" s="103"/>
      <c r="AN51" s="103"/>
      <c r="AO51" s="103"/>
      <c r="AP51" s="103"/>
      <c r="AQ51" s="103"/>
    </row>
    <row r="52" spans="1:43" ht="21.95" customHeight="1" x14ac:dyDescent="0.25">
      <c r="A52" s="10" t="s">
        <v>149</v>
      </c>
      <c r="B52" s="102"/>
      <c r="C52" s="102"/>
      <c r="D52" s="102"/>
      <c r="AI52" s="102"/>
      <c r="AJ52" s="102"/>
      <c r="AK52" s="102"/>
      <c r="AL52" s="102"/>
      <c r="AM52" s="103"/>
      <c r="AN52" s="103"/>
      <c r="AO52" s="103"/>
      <c r="AP52" s="103"/>
      <c r="AQ52" s="103"/>
    </row>
    <row r="53" spans="1:43" ht="21.95" customHeight="1" x14ac:dyDescent="0.25">
      <c r="A53" s="158" t="s">
        <v>177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03"/>
    </row>
    <row r="54" spans="1:43" ht="21.95" customHeight="1" x14ac:dyDescent="0.25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03"/>
    </row>
    <row r="55" spans="1:43" ht="18" customHeight="1" x14ac:dyDescent="0.25">
      <c r="B55" s="106"/>
      <c r="C55" s="102"/>
      <c r="D55" s="102"/>
      <c r="AI55" s="102"/>
      <c r="AJ55" s="102"/>
      <c r="AK55" s="102"/>
      <c r="AL55" s="102"/>
      <c r="AM55" s="103"/>
      <c r="AN55" s="103"/>
      <c r="AO55" s="103"/>
      <c r="AP55" s="103"/>
      <c r="AQ55" s="103"/>
    </row>
    <row r="56" spans="1:43" ht="21.95" customHeight="1" x14ac:dyDescent="0.25">
      <c r="B56" s="102"/>
      <c r="C56" s="102"/>
      <c r="D56" s="102"/>
      <c r="O56" s="133" t="str">
        <f>AS48</f>
        <v>{ B1, B2, B3, B4, B11, B12, B13, B16, B17, B20 }</v>
      </c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</row>
    <row r="57" spans="1:43" ht="21.95" customHeight="1" x14ac:dyDescent="0.25">
      <c r="C57" s="102"/>
      <c r="D57" s="102"/>
      <c r="T57" s="65" t="s">
        <v>173</v>
      </c>
    </row>
    <row r="58" spans="1:43" ht="21.95" customHeight="1" x14ac:dyDescent="0.25">
      <c r="B58" s="102"/>
      <c r="C58" s="102"/>
      <c r="D58" s="102"/>
      <c r="AI58" s="102"/>
      <c r="AJ58" s="102"/>
      <c r="AK58" s="102"/>
      <c r="AL58" s="102"/>
      <c r="AM58" s="103"/>
      <c r="AN58" s="103"/>
      <c r="AO58" s="103"/>
      <c r="AP58" s="103"/>
      <c r="AQ58" s="103"/>
    </row>
    <row r="59" spans="1:43" ht="21.95" customHeight="1" x14ac:dyDescent="0.25">
      <c r="A59" s="132" t="s">
        <v>150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</row>
    <row r="60" spans="1:43" ht="21.95" customHeight="1" x14ac:dyDescent="0.25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</row>
    <row r="61" spans="1:43" ht="21.95" customHeight="1" x14ac:dyDescent="0.25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</row>
    <row r="62" spans="1:43" ht="21.95" customHeight="1" x14ac:dyDescent="0.25">
      <c r="B62" s="167" t="s">
        <v>151</v>
      </c>
      <c r="C62" s="167"/>
      <c r="D62" s="167"/>
      <c r="E62" s="167"/>
      <c r="F62" s="10" t="str">
        <f>AS48</f>
        <v>{ B1, B2, B3, B4, B11, B12, B13, B16, B17, B20 }</v>
      </c>
    </row>
    <row r="63" spans="1:43" ht="21.95" customHeight="1" x14ac:dyDescent="0.25"/>
    <row r="64" spans="1:43" ht="21.95" customHeight="1" x14ac:dyDescent="0.25"/>
    <row r="65" spans="1:43" ht="21.95" customHeight="1" x14ac:dyDescent="0.25"/>
    <row r="66" spans="1:43" ht="21.95" customHeight="1" x14ac:dyDescent="0.25"/>
    <row r="67" spans="1:43" ht="21.95" customHeight="1" x14ac:dyDescent="0.25"/>
    <row r="68" spans="1:43" ht="21.95" customHeight="1" x14ac:dyDescent="0.25">
      <c r="A68" s="168" t="s">
        <v>176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8"/>
      <c r="AK68" s="168"/>
      <c r="AL68" s="168"/>
      <c r="AM68" s="168"/>
      <c r="AN68" s="168"/>
      <c r="AO68" s="168"/>
      <c r="AP68" s="168"/>
    </row>
    <row r="69" spans="1:43" ht="21.95" customHeight="1" x14ac:dyDescent="0.25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</row>
    <row r="70" spans="1:43" ht="21.95" customHeight="1" x14ac:dyDescent="0.25">
      <c r="C70" s="133" t="s">
        <v>152</v>
      </c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</row>
    <row r="71" spans="1:43" ht="21.95" customHeight="1" x14ac:dyDescent="0.25">
      <c r="A71" s="132" t="s">
        <v>153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</row>
    <row r="72" spans="1:43" ht="21.95" customHeight="1" x14ac:dyDescent="0.25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</row>
    <row r="73" spans="1:43" ht="21.95" customHeight="1" x14ac:dyDescent="0.25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</row>
    <row r="74" spans="1:43" ht="21.95" customHeight="1" x14ac:dyDescent="0.25">
      <c r="A74" s="132" t="s">
        <v>174</v>
      </c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66"/>
      <c r="AP74" s="66"/>
    </row>
    <row r="75" spans="1:43" ht="21.95" customHeight="1" x14ac:dyDescent="0.25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66"/>
      <c r="AP75" s="66"/>
    </row>
    <row r="76" spans="1:43" ht="21.95" customHeight="1" x14ac:dyDescent="0.25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66"/>
      <c r="AP76" s="66"/>
    </row>
    <row r="77" spans="1:43" ht="21.95" customHeight="1" x14ac:dyDescent="0.25">
      <c r="AN77" s="18"/>
    </row>
    <row r="78" spans="1:43" ht="21.95" customHeight="1" x14ac:dyDescent="0.25">
      <c r="A78" s="133" t="s">
        <v>154</v>
      </c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</row>
    <row r="79" spans="1:43" ht="21.95" customHeight="1" x14ac:dyDescent="0.25">
      <c r="A79" s="169" t="s">
        <v>155</v>
      </c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</row>
    <row r="80" spans="1:43" ht="21.95" customHeight="1" x14ac:dyDescent="0.25">
      <c r="A80" s="106" t="s">
        <v>156</v>
      </c>
    </row>
    <row r="81" spans="1:49" ht="21.95" customHeight="1" x14ac:dyDescent="0.25"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32"/>
      <c r="AV81" s="5"/>
      <c r="AW81" s="5"/>
    </row>
    <row r="82" spans="1:49" ht="21.95" customHeight="1" x14ac:dyDescent="0.25"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32"/>
      <c r="AV82" s="5"/>
      <c r="AW82" s="5"/>
    </row>
    <row r="83" spans="1:49" ht="21.95" customHeight="1" x14ac:dyDescent="0.25"/>
    <row r="84" spans="1:49" ht="21.95" customHeight="1" x14ac:dyDescent="0.25">
      <c r="K84" s="10" t="s">
        <v>157</v>
      </c>
    </row>
    <row r="85" spans="1:49" ht="21.95" customHeight="1" x14ac:dyDescent="0.25">
      <c r="A85" s="132" t="s">
        <v>158</v>
      </c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</row>
    <row r="86" spans="1:49" ht="21.95" customHeight="1" x14ac:dyDescent="0.25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</row>
    <row r="87" spans="1:49" ht="21.95" customHeight="1" x14ac:dyDescent="0.25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</row>
    <row r="88" spans="1:49" ht="21.95" customHeight="1" x14ac:dyDescent="0.25">
      <c r="A88" s="132" t="s">
        <v>159</v>
      </c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</row>
    <row r="89" spans="1:49" ht="21.95" customHeight="1" x14ac:dyDescent="0.25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</row>
    <row r="90" spans="1:49" ht="21.95" customHeight="1" x14ac:dyDescent="0.25"/>
    <row r="91" spans="1:49" ht="21.95" customHeight="1" x14ac:dyDescent="0.25">
      <c r="A91" s="132" t="s">
        <v>160</v>
      </c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</row>
    <row r="92" spans="1:49" ht="21.95" customHeight="1" x14ac:dyDescent="0.25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  <c r="AO92" s="132"/>
      <c r="AP92" s="132"/>
    </row>
    <row r="93" spans="1:49" ht="21.95" customHeight="1" x14ac:dyDescent="0.25"/>
    <row r="94" spans="1:49" ht="21.95" customHeight="1" x14ac:dyDescent="0.25">
      <c r="A94" s="132" t="s">
        <v>161</v>
      </c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</row>
    <row r="95" spans="1:49" ht="21.95" customHeight="1" x14ac:dyDescent="0.25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</row>
    <row r="96" spans="1:49" ht="21.95" customHeight="1" x14ac:dyDescent="0.25"/>
    <row r="97" spans="1:43" ht="21.95" customHeight="1" x14ac:dyDescent="0.25"/>
    <row r="98" spans="1:43" ht="21.95" customHeight="1" x14ac:dyDescent="0.25">
      <c r="T98" s="133" t="s">
        <v>162</v>
      </c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</row>
    <row r="99" spans="1:43" ht="21.95" customHeight="1" x14ac:dyDescent="0.25"/>
    <row r="100" spans="1:43" ht="21.95" customHeight="1" x14ac:dyDescent="0.25"/>
    <row r="101" spans="1:43" ht="21.95" customHeight="1" x14ac:dyDescent="0.25"/>
    <row r="102" spans="1:43" ht="21.95" customHeight="1" x14ac:dyDescent="0.25"/>
    <row r="103" spans="1:43" ht="21.95" customHeight="1" x14ac:dyDescent="0.35">
      <c r="U103" s="105" t="s">
        <v>163</v>
      </c>
    </row>
    <row r="104" spans="1:43" ht="21.95" customHeight="1" x14ac:dyDescent="0.25">
      <c r="U104" s="53"/>
    </row>
    <row r="105" spans="1:43" ht="21.95" customHeight="1" x14ac:dyDescent="0.25"/>
    <row r="106" spans="1:43" ht="21.95" customHeight="1" x14ac:dyDescent="0.25"/>
    <row r="107" spans="1:43" ht="18" customHeight="1" x14ac:dyDescent="0.25"/>
    <row r="108" spans="1:43" ht="24" customHeight="1" x14ac:dyDescent="0.25">
      <c r="A108" s="131" t="s">
        <v>164</v>
      </c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</row>
    <row r="109" spans="1:43" ht="24" customHeight="1" x14ac:dyDescent="0.25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</row>
    <row r="110" spans="1:43" ht="24" customHeight="1" x14ac:dyDescent="0.25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</row>
    <row r="111" spans="1:43" ht="24" customHeight="1" x14ac:dyDescent="0.25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</row>
    <row r="112" spans="1:43" ht="21.95" customHeight="1" x14ac:dyDescent="0.25"/>
    <row r="113" spans="1:68" ht="21.95" customHeight="1" x14ac:dyDescent="0.25">
      <c r="A113" s="132" t="s">
        <v>165</v>
      </c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</row>
    <row r="114" spans="1:68" ht="21.95" customHeight="1" x14ac:dyDescent="0.25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</row>
    <row r="115" spans="1:68" ht="21.95" customHeight="1" x14ac:dyDescent="0.25"/>
    <row r="116" spans="1:68" ht="21.95" customHeight="1" x14ac:dyDescent="0.25">
      <c r="A116" s="51" t="s">
        <v>166</v>
      </c>
      <c r="P116" s="133" t="s">
        <v>167</v>
      </c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</row>
    <row r="117" spans="1:68" ht="24" customHeight="1" x14ac:dyDescent="0.25">
      <c r="A117" s="132" t="s">
        <v>168</v>
      </c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  <c r="AF117" s="132"/>
      <c r="AG117" s="132"/>
      <c r="AH117" s="132"/>
      <c r="AI117" s="132"/>
      <c r="AJ117" s="132"/>
      <c r="AK117" s="132"/>
      <c r="AL117" s="132"/>
      <c r="AM117" s="132"/>
      <c r="AN117" s="132"/>
      <c r="AO117" s="132"/>
      <c r="AP117" s="132"/>
      <c r="AQ117" s="132"/>
    </row>
    <row r="118" spans="1:68" ht="24" customHeight="1" x14ac:dyDescent="0.25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  <c r="AB118" s="132"/>
      <c r="AC118" s="132"/>
      <c r="AD118" s="132"/>
      <c r="AE118" s="132"/>
      <c r="AF118" s="132"/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2"/>
      <c r="AQ118" s="132"/>
    </row>
    <row r="119" spans="1:68" ht="24" customHeight="1" x14ac:dyDescent="0.25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32"/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2"/>
      <c r="AQ119" s="132"/>
    </row>
    <row r="120" spans="1:68" ht="24" customHeight="1" x14ac:dyDescent="0.25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132"/>
      <c r="BC120" s="109"/>
      <c r="BF120" s="109"/>
      <c r="BL120" s="109"/>
      <c r="BM120" s="109"/>
      <c r="BO120" s="109"/>
      <c r="BP120" s="109"/>
    </row>
    <row r="121" spans="1:68" ht="24" customHeight="1" x14ac:dyDescent="0.25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W121" s="109"/>
      <c r="AZ121" s="109"/>
      <c r="BC121" s="109"/>
      <c r="BF121" s="109"/>
      <c r="BI121" s="109"/>
      <c r="BL121" s="109"/>
      <c r="BM121" s="109"/>
      <c r="BO121" s="109"/>
      <c r="BP121" s="109"/>
    </row>
    <row r="122" spans="1:68" ht="21.95" customHeight="1" x14ac:dyDescent="0.25">
      <c r="A122" s="132" t="s">
        <v>169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  <c r="AF122" s="132"/>
      <c r="AG122" s="132"/>
      <c r="AH122" s="132"/>
      <c r="AI122" s="132"/>
      <c r="AJ122" s="132"/>
      <c r="AK122" s="132"/>
      <c r="AL122" s="132"/>
      <c r="AM122" s="132"/>
      <c r="AN122" s="132"/>
      <c r="AO122" s="132"/>
      <c r="AP122" s="132"/>
      <c r="AW122" s="109"/>
      <c r="AX122" s="39" t="s">
        <v>230</v>
      </c>
      <c r="AZ122" s="109"/>
      <c r="BC122" s="109"/>
      <c r="BF122" s="109"/>
      <c r="BI122" s="109"/>
      <c r="BL122" s="109"/>
      <c r="BM122" s="109"/>
      <c r="BO122" s="109"/>
      <c r="BP122" s="109"/>
    </row>
    <row r="123" spans="1:68" ht="21.95" customHeight="1" x14ac:dyDescent="0.25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32"/>
      <c r="AG123" s="132"/>
      <c r="AH123" s="132"/>
      <c r="AI123" s="132"/>
      <c r="AJ123" s="132"/>
      <c r="AK123" s="132"/>
      <c r="AL123" s="132"/>
      <c r="AM123" s="132"/>
      <c r="AN123" s="132"/>
      <c r="AO123" s="132"/>
      <c r="AP123" s="132"/>
      <c r="AW123" s="109"/>
      <c r="AX123" s="39" t="s">
        <v>231</v>
      </c>
      <c r="AZ123" s="109"/>
      <c r="BC123" s="109"/>
      <c r="BF123" s="109"/>
      <c r="BI123" s="109"/>
      <c r="BL123" s="109"/>
      <c r="BM123" s="109"/>
      <c r="BO123" s="109"/>
      <c r="BP123" s="109"/>
    </row>
    <row r="124" spans="1:68" ht="18" customHeight="1" thickBot="1" x14ac:dyDescent="0.3">
      <c r="P124" s="98"/>
      <c r="Y124" s="107"/>
      <c r="Z124" s="120"/>
      <c r="AA124" s="125" t="s">
        <v>228</v>
      </c>
      <c r="AB124" s="120"/>
      <c r="AC124" s="120"/>
      <c r="AD124" s="120"/>
      <c r="AE124" s="120"/>
      <c r="AF124" s="120"/>
      <c r="AG124" s="120"/>
      <c r="AH124" s="120"/>
      <c r="AI124" s="121"/>
      <c r="AJ124" s="121"/>
      <c r="AK124" s="110"/>
      <c r="AL124" s="110"/>
      <c r="AW124" s="109"/>
      <c r="AX124" s="39" t="s">
        <v>232</v>
      </c>
      <c r="AZ124" s="109"/>
      <c r="BC124" s="109"/>
      <c r="BF124" s="109"/>
      <c r="BI124" s="109"/>
      <c r="BL124" s="109"/>
      <c r="BM124" s="109"/>
      <c r="BO124" s="109"/>
      <c r="BP124" s="109"/>
    </row>
    <row r="125" spans="1:68" ht="18" customHeight="1" x14ac:dyDescent="0.35">
      <c r="P125" s="98"/>
      <c r="Z125" s="181" t="s">
        <v>132</v>
      </c>
      <c r="AA125" s="182"/>
      <c r="AB125" s="182"/>
      <c r="AC125" s="180" t="s">
        <v>178</v>
      </c>
      <c r="AD125" s="180"/>
      <c r="AE125" s="178" t="s">
        <v>185</v>
      </c>
      <c r="AF125" s="178"/>
      <c r="AG125" s="178" t="s">
        <v>186</v>
      </c>
      <c r="AH125" s="178"/>
      <c r="AI125" s="178" t="s">
        <v>187</v>
      </c>
      <c r="AJ125" s="179"/>
      <c r="AK125" s="107"/>
      <c r="AL125" s="107"/>
      <c r="AW125" s="109"/>
      <c r="AZ125" s="109"/>
      <c r="BC125" s="109"/>
      <c r="BF125" s="109"/>
      <c r="BI125" s="109"/>
      <c r="BL125" s="109"/>
      <c r="BM125" s="109"/>
      <c r="BO125" s="109"/>
      <c r="BP125" s="109"/>
    </row>
    <row r="126" spans="1:68" ht="18" customHeight="1" x14ac:dyDescent="0.25">
      <c r="P126" s="98"/>
      <c r="Z126" s="172" t="str">
        <f>$AV$133</f>
        <v>B1</v>
      </c>
      <c r="AA126" s="173"/>
      <c r="AB126" s="173"/>
      <c r="AC126" s="177">
        <v>0</v>
      </c>
      <c r="AD126" s="177"/>
      <c r="AE126" s="173">
        <v>1</v>
      </c>
      <c r="AF126" s="173"/>
      <c r="AG126" s="173">
        <v>0</v>
      </c>
      <c r="AH126" s="173"/>
      <c r="AI126" s="173">
        <v>0</v>
      </c>
      <c r="AJ126" s="188"/>
      <c r="AK126" s="107"/>
      <c r="AL126" s="107"/>
      <c r="AW126" s="109"/>
      <c r="AZ126" s="109"/>
      <c r="BC126" s="109"/>
      <c r="BF126" s="109"/>
      <c r="BI126" s="109"/>
      <c r="BL126" s="109" t="str">
        <f>IFERROR(SMALL(BL$133:BL$142,COUNTIF(BL$133:BL$142,"&lt;"&amp;BL125)),"")</f>
        <v/>
      </c>
      <c r="BM126" s="109"/>
      <c r="BO126" s="109"/>
      <c r="BP126" s="109"/>
    </row>
    <row r="127" spans="1:68" ht="18" customHeight="1" x14ac:dyDescent="0.25">
      <c r="C127" s="124" t="s">
        <v>227</v>
      </c>
      <c r="P127" s="98"/>
      <c r="Z127" s="172" t="str">
        <f>$AV$134</f>
        <v>B2</v>
      </c>
      <c r="AA127" s="173"/>
      <c r="AB127" s="173"/>
      <c r="AC127" s="177">
        <v>0</v>
      </c>
      <c r="AD127" s="177"/>
      <c r="AE127" s="173">
        <v>1</v>
      </c>
      <c r="AF127" s="173"/>
      <c r="AG127" s="173">
        <v>0</v>
      </c>
      <c r="AH127" s="173"/>
      <c r="AI127" s="173">
        <v>0</v>
      </c>
      <c r="AJ127" s="188"/>
      <c r="AK127" s="107"/>
      <c r="AL127" s="107"/>
      <c r="AW127" s="109"/>
      <c r="AZ127" s="109"/>
      <c r="BC127" s="109"/>
      <c r="BF127" s="109" t="str">
        <f>IFERROR(SMALL(BF$133:BF$142,COUNTIF(BF$133:BF$142,"&lt;"&amp;BF126)),"")</f>
        <v/>
      </c>
      <c r="BI127" s="109"/>
      <c r="BL127" s="109" t="str">
        <f>IFERROR(SMALL(BL$133:BL$142,COUNTIF(BL$133:BL$142,"&lt;"&amp;BL126)),"")</f>
        <v/>
      </c>
      <c r="BM127" s="109"/>
      <c r="BO127" s="109"/>
      <c r="BP127" s="109"/>
    </row>
    <row r="128" spans="1:68" ht="18" customHeight="1" x14ac:dyDescent="0.35">
      <c r="C128" s="170" t="s">
        <v>178</v>
      </c>
      <c r="D128" s="170"/>
      <c r="E128" s="122" t="str">
        <f>AW152&amp;" МГц  {"&amp;AX152&amp;" }"</f>
        <v>1100 МГц  {B12, B16, B20 }</v>
      </c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Z128" s="172" t="str">
        <f>$AV$135</f>
        <v>B3</v>
      </c>
      <c r="AA128" s="173"/>
      <c r="AB128" s="173"/>
      <c r="AC128" s="177">
        <v>0</v>
      </c>
      <c r="AD128" s="177"/>
      <c r="AE128" s="173">
        <v>0</v>
      </c>
      <c r="AF128" s="173"/>
      <c r="AG128" s="173">
        <v>0</v>
      </c>
      <c r="AH128" s="173"/>
      <c r="AI128" s="173">
        <v>0</v>
      </c>
      <c r="AJ128" s="188"/>
      <c r="AK128" s="107"/>
      <c r="AL128" s="107"/>
      <c r="AU128" s="62">
        <f>AT27</f>
        <v>1</v>
      </c>
      <c r="AV128" s="39" t="s">
        <v>225</v>
      </c>
      <c r="AW128" s="109"/>
      <c r="AY128" s="109"/>
      <c r="AZ128" s="109"/>
      <c r="BA128" s="109"/>
      <c r="BC128" s="109"/>
      <c r="BF128" s="109" t="str">
        <f>IFERROR(SMALL(BF$133:BF$142,COUNTIF(BF$133:BF$142,"&lt;"&amp;BF127)),"")</f>
        <v/>
      </c>
      <c r="BI128" s="109"/>
      <c r="BL128" s="109" t="str">
        <f>IFERROR(SMALL(BL$133:BL$142,COUNTIF(BL$133:BL$142,"&lt;"&amp;BL127)),"")</f>
        <v/>
      </c>
      <c r="BM128" s="109"/>
      <c r="BO128" s="109"/>
      <c r="BP128" s="109" t="s">
        <v>40</v>
      </c>
    </row>
    <row r="129" spans="3:72" ht="18" customHeight="1" thickBot="1" x14ac:dyDescent="0.4">
      <c r="C129" s="171" t="s">
        <v>185</v>
      </c>
      <c r="D129" s="171"/>
      <c r="E129" s="39" t="str">
        <f>AW153&amp;" МГц  {"&amp;AX153&amp;" }"</f>
        <v>520 МГц  {B1, B2, B3, B4 }</v>
      </c>
      <c r="Z129" s="172" t="str">
        <f>$AV$136</f>
        <v>B4</v>
      </c>
      <c r="AA129" s="173"/>
      <c r="AB129" s="173"/>
      <c r="AC129" s="177">
        <v>0</v>
      </c>
      <c r="AD129" s="177"/>
      <c r="AE129" s="173">
        <v>1</v>
      </c>
      <c r="AF129" s="173"/>
      <c r="AG129" s="173">
        <v>0</v>
      </c>
      <c r="AH129" s="173"/>
      <c r="AI129" s="173">
        <v>0</v>
      </c>
      <c r="AJ129" s="188"/>
      <c r="AK129" s="107"/>
      <c r="AL129" s="107"/>
      <c r="AV129" s="99"/>
      <c r="AW129" s="99"/>
      <c r="AX129" s="99"/>
      <c r="AY129" s="99"/>
      <c r="AZ129" s="99"/>
      <c r="BA129" s="99"/>
      <c r="BB129" s="99"/>
      <c r="BC129" s="99"/>
      <c r="BD129" s="99"/>
      <c r="BE129" s="99"/>
      <c r="BF129" s="99" t="str">
        <f>IFERROR(SMALL(BF$133:BF$142,COUNTIF(BF$133:BF$142,"&lt;"&amp;BF128)),"")</f>
        <v/>
      </c>
      <c r="BG129" s="99"/>
      <c r="BH129" s="99"/>
      <c r="BI129" s="99"/>
      <c r="BJ129" s="99"/>
      <c r="BK129" s="99"/>
      <c r="BL129" s="99" t="str">
        <f>IFERROR(SMALL(BL$133:BL$142,COUNTIF(BL$133:BL$142,"&lt;"&amp;BL128)),"")</f>
        <v/>
      </c>
      <c r="BM129" s="99"/>
      <c r="BN129" s="99"/>
      <c r="BO129" s="99"/>
      <c r="BP129" s="99"/>
      <c r="BQ129" s="99"/>
    </row>
    <row r="130" spans="3:72" ht="18" customHeight="1" thickBot="1" x14ac:dyDescent="0.4">
      <c r="C130" s="171" t="s">
        <v>186</v>
      </c>
      <c r="D130" s="171"/>
      <c r="E130" s="39" t="str">
        <f>AW154&amp;" МГц  {"&amp;AX154&amp;" }"</f>
        <v>500 МГц  {B11, B13 }</v>
      </c>
      <c r="W130" s="183" t="s">
        <v>182</v>
      </c>
      <c r="X130" s="184"/>
      <c r="Y130" s="185"/>
      <c r="Z130" s="172" t="str">
        <f>$AV$137</f>
        <v>B11</v>
      </c>
      <c r="AA130" s="173"/>
      <c r="AB130" s="173"/>
      <c r="AC130" s="177">
        <v>0</v>
      </c>
      <c r="AD130" s="177"/>
      <c r="AE130" s="173">
        <v>0</v>
      </c>
      <c r="AF130" s="173"/>
      <c r="AG130" s="173">
        <v>1</v>
      </c>
      <c r="AH130" s="173"/>
      <c r="AI130" s="173">
        <v>0</v>
      </c>
      <c r="AJ130" s="188"/>
      <c r="AK130" s="107"/>
      <c r="AL130" s="107"/>
      <c r="AU130" s="114"/>
      <c r="AW130" s="109"/>
      <c r="AZ130" s="109"/>
      <c r="BC130" s="109"/>
      <c r="BF130" s="109" t="str">
        <f>IFERROR(SMALL(BF$133:BF$142,COUNTIF(BF$133:BF$142,"&lt;"&amp;BF129)),"")</f>
        <v/>
      </c>
      <c r="BI130" s="109" t="str">
        <f>IFERROR(SMALL(BI$133:BI$142,COUNTIF(BI$133:BI$142,"&lt;"&amp;BI129)),"")</f>
        <v/>
      </c>
      <c r="BJ130" s="54" t="s">
        <v>221</v>
      </c>
      <c r="BL130" s="109" t="str">
        <f>IFERROR(SMALL(BL$133:BL$142,COUNTIF(BL$133:BL$142,"&lt;"&amp;BL129)),"")</f>
        <v/>
      </c>
      <c r="BM130" s="109"/>
      <c r="BO130" s="109"/>
      <c r="BP130" s="109"/>
      <c r="BQ130" s="116"/>
    </row>
    <row r="131" spans="3:72" ht="18" customHeight="1" x14ac:dyDescent="0.35">
      <c r="C131" s="171" t="s">
        <v>187</v>
      </c>
      <c r="D131" s="171"/>
      <c r="E131" s="39" t="str">
        <f>AW155&amp;" МГц  {"&amp;AX155&amp;" }"</f>
        <v>206 МГц  {B17 }</v>
      </c>
      <c r="Z131" s="172" t="str">
        <f>$AV$138</f>
        <v>B12</v>
      </c>
      <c r="AA131" s="173"/>
      <c r="AB131" s="173"/>
      <c r="AC131" s="177">
        <v>1</v>
      </c>
      <c r="AD131" s="177"/>
      <c r="AE131" s="173">
        <v>0</v>
      </c>
      <c r="AF131" s="173"/>
      <c r="AG131" s="173">
        <v>0</v>
      </c>
      <c r="AH131" s="173"/>
      <c r="AI131" s="173">
        <v>0</v>
      </c>
      <c r="AJ131" s="188"/>
      <c r="AK131" s="107"/>
      <c r="AL131" s="107"/>
      <c r="AU131" s="114"/>
      <c r="AX131" s="39" t="s">
        <v>204</v>
      </c>
      <c r="AZ131" s="5"/>
      <c r="BA131" s="54" t="s">
        <v>205</v>
      </c>
      <c r="BC131" s="5"/>
      <c r="BD131" s="39" t="s">
        <v>206</v>
      </c>
      <c r="BF131" s="5"/>
      <c r="BG131" s="54" t="s">
        <v>207</v>
      </c>
      <c r="BI131" s="143" t="s">
        <v>170</v>
      </c>
      <c r="BJ131" s="143"/>
      <c r="BL131" s="5"/>
      <c r="BM131" s="54" t="s">
        <v>224</v>
      </c>
      <c r="BO131" s="145" t="s">
        <v>172</v>
      </c>
      <c r="BP131" s="145"/>
      <c r="BQ131" s="117"/>
    </row>
    <row r="132" spans="3:72" ht="18" customHeight="1" x14ac:dyDescent="0.25">
      <c r="Z132" s="172" t="str">
        <f>$AV$139</f>
        <v>B13</v>
      </c>
      <c r="AA132" s="173"/>
      <c r="AB132" s="173"/>
      <c r="AC132" s="177">
        <v>0</v>
      </c>
      <c r="AD132" s="177"/>
      <c r="AE132" s="173">
        <v>0</v>
      </c>
      <c r="AF132" s="173"/>
      <c r="AG132" s="173">
        <v>1</v>
      </c>
      <c r="AH132" s="173"/>
      <c r="AI132" s="173">
        <v>0</v>
      </c>
      <c r="AJ132" s="188"/>
      <c r="AK132" s="107"/>
      <c r="AL132" s="107"/>
      <c r="AU132" s="114"/>
      <c r="AW132" s="165" t="s">
        <v>73</v>
      </c>
      <c r="AX132" s="165"/>
      <c r="AY132" s="61"/>
      <c r="AZ132" s="166" t="s">
        <v>74</v>
      </c>
      <c r="BA132" s="166"/>
      <c r="BC132" s="141" t="s">
        <v>121</v>
      </c>
      <c r="BD132" s="141"/>
      <c r="BF132" s="142" t="str">
        <f>AA15</f>
        <v>Число слот</v>
      </c>
      <c r="BG132" s="142"/>
      <c r="BI132" s="144"/>
      <c r="BJ132" s="144"/>
      <c r="BL132" s="147" t="s">
        <v>171</v>
      </c>
      <c r="BM132" s="147"/>
      <c r="BO132" s="146"/>
      <c r="BP132" s="146"/>
      <c r="BQ132" s="117"/>
    </row>
    <row r="133" spans="3:72" ht="18" customHeight="1" x14ac:dyDescent="0.25">
      <c r="Z133" s="172" t="str">
        <f>$AV$140</f>
        <v>B16</v>
      </c>
      <c r="AA133" s="173"/>
      <c r="AB133" s="173"/>
      <c r="AC133" s="177">
        <v>1</v>
      </c>
      <c r="AD133" s="177"/>
      <c r="AE133" s="173">
        <v>0</v>
      </c>
      <c r="AF133" s="173"/>
      <c r="AG133" s="173">
        <v>0</v>
      </c>
      <c r="AH133" s="173"/>
      <c r="AI133" s="173">
        <v>0</v>
      </c>
      <c r="AJ133" s="188"/>
      <c r="AK133" s="107"/>
      <c r="AL133" s="107"/>
      <c r="AU133" s="114"/>
      <c r="AV133" s="113" t="str">
        <f>AV18</f>
        <v>B1</v>
      </c>
      <c r="AW133" s="57">
        <f t="shared" ref="AW133:AW142" si="22">M18</f>
        <v>520</v>
      </c>
      <c r="AX133" s="59" t="str">
        <f>LOOKUP(,-1/($AW$133:AW133=AW133),$AV$18:AV18)</f>
        <v>B1</v>
      </c>
      <c r="AZ133" s="64">
        <f t="shared" ref="AZ133:AZ142" si="23">R18</f>
        <v>63</v>
      </c>
      <c r="BA133" s="60" t="str">
        <f>LOOKUP(,-1/($AZ$133:AZ133=AZ133),$AV$18:AV18)</f>
        <v>B1</v>
      </c>
      <c r="BC133" s="77">
        <f t="shared" ref="BC133:BC142" si="24">W18</f>
        <v>128</v>
      </c>
      <c r="BD133" s="78" t="str">
        <f>LOOKUP(,-1/($BC$133:BC133=BC133),$AV$18:AV18)</f>
        <v>B1</v>
      </c>
      <c r="BF133" s="81">
        <f t="shared" ref="BF133:BF142" si="25">AA18</f>
        <v>4</v>
      </c>
      <c r="BG133" s="82" t="str">
        <f>LOOKUP(,-1/($BF$133:BF133=BF133),$AV$18:AV18)</f>
        <v>B1</v>
      </c>
      <c r="BI133" s="85">
        <f t="shared" ref="BI133:BI142" si="26">AE18</f>
        <v>2</v>
      </c>
      <c r="BJ133" s="86" t="str">
        <f>LOOKUP(,-1/($BI$133:BI133=BI133),$AV$18:AV18)</f>
        <v>B1</v>
      </c>
      <c r="BL133" s="71">
        <f t="shared" ref="BL133:BL142" si="27">AJ18</f>
        <v>2</v>
      </c>
      <c r="BM133" s="89" t="str">
        <f>LOOKUP(,-1/($BL$133:BL133=BL133),$AV$18:AV18)</f>
        <v>B1</v>
      </c>
      <c r="BO133" s="95">
        <f t="shared" ref="BO133:BO142" si="28">AM18</f>
        <v>34609</v>
      </c>
      <c r="BP133" s="90" t="str">
        <f>LOOKUP(,-1/($BO$133:BO133=BO133),$AV$18:AV18)</f>
        <v>B1</v>
      </c>
      <c r="BQ133" s="117"/>
      <c r="BT133" s="50"/>
    </row>
    <row r="134" spans="3:72" ht="18" customHeight="1" x14ac:dyDescent="0.25">
      <c r="Z134" s="172" t="str">
        <f>$AV$141</f>
        <v>B17</v>
      </c>
      <c r="AA134" s="173"/>
      <c r="AB134" s="173"/>
      <c r="AC134" s="177">
        <v>0</v>
      </c>
      <c r="AD134" s="177"/>
      <c r="AE134" s="173">
        <v>0</v>
      </c>
      <c r="AF134" s="173"/>
      <c r="AG134" s="173">
        <v>0</v>
      </c>
      <c r="AH134" s="173"/>
      <c r="AI134" s="173">
        <v>1</v>
      </c>
      <c r="AJ134" s="188"/>
      <c r="AK134" s="107"/>
      <c r="AL134" s="107"/>
      <c r="AU134" s="114"/>
      <c r="AV134" s="113" t="str">
        <f t="shared" ref="AV134:AV141" si="29">AV19</f>
        <v>B2</v>
      </c>
      <c r="AW134" s="57">
        <f t="shared" si="22"/>
        <v>520</v>
      </c>
      <c r="AX134" s="59" t="str">
        <f>IFERROR(LOOKUP(,-1/($AW$133:AW133=AW134),$AX$133:AX133)&amp;", ","")&amp;AV19</f>
        <v>B1, B2</v>
      </c>
      <c r="AZ134" s="64">
        <f t="shared" si="23"/>
        <v>128</v>
      </c>
      <c r="BA134" s="60" t="str">
        <f>IFERROR(LOOKUP(,-1/($AZ$133:AZ133=AZ134),$BA$133:BA133)&amp;", ","")&amp;AV19</f>
        <v>B2</v>
      </c>
      <c r="BC134" s="77">
        <f t="shared" si="24"/>
        <v>128</v>
      </c>
      <c r="BD134" s="78" t="str">
        <f>IFERROR(LOOKUP(,-1/($BC$133:BC133=BC134),$BD$133:BD133)&amp;", ","")&amp;AV19</f>
        <v>B1, B2</v>
      </c>
      <c r="BF134" s="81">
        <f t="shared" si="25"/>
        <v>4</v>
      </c>
      <c r="BG134" s="82" t="str">
        <f>IFERROR(LOOKUP(,-1/($BF$133:BF133=BF134),$BG$133:BG133)&amp;", ","")&amp;AV19</f>
        <v>B1, B2</v>
      </c>
      <c r="BI134" s="85">
        <f t="shared" si="26"/>
        <v>2</v>
      </c>
      <c r="BJ134" s="86" t="str">
        <f>IFERROR(LOOKUP(,-1/($BI$133:BI133=BI134),$BJ$133:BJ133)&amp;", ","")&amp;AV19</f>
        <v>B1, B2</v>
      </c>
      <c r="BL134" s="71">
        <f t="shared" si="27"/>
        <v>2</v>
      </c>
      <c r="BM134" s="89" t="str">
        <f>IFERROR(LOOKUP(,-1/($BL$133:BL133=BL134),$BM$133:BM133)&amp;", ","")&amp;AV19</f>
        <v>B1, B2</v>
      </c>
      <c r="BO134" s="95">
        <f t="shared" si="28"/>
        <v>49497</v>
      </c>
      <c r="BP134" s="90" t="str">
        <f>IFERROR(LOOKUP(,-1/($BO$133:BO133=BO134),$BP$133:BP133)&amp;", ","")&amp;AV19</f>
        <v>B2</v>
      </c>
      <c r="BQ134" s="117"/>
      <c r="BT134" s="50"/>
    </row>
    <row r="135" spans="3:72" ht="18" customHeight="1" thickBot="1" x14ac:dyDescent="0.3">
      <c r="Z135" s="174" t="str">
        <f>$AV$142</f>
        <v>B20</v>
      </c>
      <c r="AA135" s="175"/>
      <c r="AB135" s="175"/>
      <c r="AC135" s="176">
        <v>1</v>
      </c>
      <c r="AD135" s="176"/>
      <c r="AE135" s="175">
        <v>0</v>
      </c>
      <c r="AF135" s="175"/>
      <c r="AG135" s="175">
        <v>0</v>
      </c>
      <c r="AH135" s="175"/>
      <c r="AI135" s="175">
        <v>0</v>
      </c>
      <c r="AJ135" s="187"/>
      <c r="AK135" s="107"/>
      <c r="AL135" s="107"/>
      <c r="AU135" s="114"/>
      <c r="AV135" s="113" t="str">
        <f t="shared" si="29"/>
        <v>B3</v>
      </c>
      <c r="AW135" s="57">
        <f t="shared" si="22"/>
        <v>520</v>
      </c>
      <c r="AX135" s="59" t="str">
        <f>IFERROR(LOOKUP(,-1/($AW$133:AW134=AW135),$AX$133:AX134)&amp;", ","")&amp;AV20</f>
        <v>B1, B2, B3</v>
      </c>
      <c r="AZ135" s="64">
        <f t="shared" si="23"/>
        <v>128</v>
      </c>
      <c r="BA135" s="60" t="str">
        <f>IFERROR(LOOKUP(,-1/($AZ$133:AZ134=AZ135),$BA$133:BA134)&amp;", ","")&amp;AV20</f>
        <v>B2, B3</v>
      </c>
      <c r="BC135" s="77">
        <f t="shared" si="24"/>
        <v>128</v>
      </c>
      <c r="BD135" s="78" t="str">
        <f>IFERROR(LOOKUP(,-1/($BC$133:BC134=BC135),$BD$133:BD134)&amp;", ","")&amp;AV20</f>
        <v>B1, B2, B3</v>
      </c>
      <c r="BF135" s="81">
        <f t="shared" si="25"/>
        <v>4</v>
      </c>
      <c r="BG135" s="82" t="str">
        <f>IFERROR(LOOKUP(,-1/($BF$133:BF134=BF135),$BG$133:BG134)&amp;", ","")&amp;AV20</f>
        <v>B1, B2, B3</v>
      </c>
      <c r="BI135" s="85">
        <f t="shared" si="26"/>
        <v>2</v>
      </c>
      <c r="BJ135" s="86" t="str">
        <f>IFERROR(LOOKUP(,-1/($BI$133:BI134=BI135),$BJ$133:BJ134)&amp;", ","")&amp;AV20</f>
        <v>B1, B2, B3</v>
      </c>
      <c r="BL135" s="71">
        <f t="shared" si="27"/>
        <v>2</v>
      </c>
      <c r="BM135" s="89" t="str">
        <f>IFERROR(LOOKUP(,-1/($BL$133:BL134=BL135),$BM$133:BM134)&amp;", ","")&amp;AV20</f>
        <v>B1, B2, B3</v>
      </c>
      <c r="BO135" s="95">
        <f t="shared" si="28"/>
        <v>85495</v>
      </c>
      <c r="BP135" s="90" t="str">
        <f>IFERROR(LOOKUP(,-1/($BO$133:BO134=BO135),$BP$133:BP134)&amp;", ","")&amp;AV20</f>
        <v>B3</v>
      </c>
      <c r="BQ135" s="117"/>
      <c r="BS135" s="39" t="s">
        <v>40</v>
      </c>
      <c r="BT135" s="50" t="s">
        <v>40</v>
      </c>
    </row>
    <row r="136" spans="3:72" ht="18" customHeight="1" x14ac:dyDescent="0.25">
      <c r="AU136" s="114"/>
      <c r="AV136" s="113" t="str">
        <f t="shared" si="29"/>
        <v>B4</v>
      </c>
      <c r="AW136" s="57">
        <f t="shared" si="22"/>
        <v>520</v>
      </c>
      <c r="AX136" s="59" t="str">
        <f>IFERROR(LOOKUP(,-1/($AW$133:AW135=AW136),$AX$133:AX135)&amp;", ","")&amp;AV21</f>
        <v>B1, B2, B3, B4</v>
      </c>
      <c r="AY136" s="5"/>
      <c r="AZ136" s="64">
        <f t="shared" si="23"/>
        <v>128</v>
      </c>
      <c r="BA136" s="60" t="str">
        <f>IFERROR(LOOKUP(,-1/($AZ$133:AZ135=AZ136),$BA$133:BA135)&amp;", ","")&amp;AV21</f>
        <v>B2, B3, B4</v>
      </c>
      <c r="BC136" s="77">
        <f t="shared" si="24"/>
        <v>48</v>
      </c>
      <c r="BD136" s="78" t="str">
        <f>IFERROR(LOOKUP(,-1/($BC$133:BC135=BC136),$BD$133:BD135)&amp;", ","")&amp;AV21</f>
        <v>B4</v>
      </c>
      <c r="BF136" s="81">
        <f t="shared" si="25"/>
        <v>1</v>
      </c>
      <c r="BG136" s="82" t="str">
        <f>IFERROR(LOOKUP(,-1/($BF$133:BF135=BF136),$BG$133:BG135)&amp;", ","")&amp;AV21</f>
        <v>B4</v>
      </c>
      <c r="BI136" s="85">
        <f t="shared" si="26"/>
        <v>2</v>
      </c>
      <c r="BJ136" s="86" t="str">
        <f>IFERROR(LOOKUP(,-1/($BI$133:BI135=BI136),$BJ$133:BJ135)&amp;", ","")&amp;AV21</f>
        <v>B1, B2, B3, B4</v>
      </c>
      <c r="BL136" s="71">
        <f t="shared" si="27"/>
        <v>1</v>
      </c>
      <c r="BM136" s="89" t="str">
        <f>IFERROR(LOOKUP(,-1/($BL$133:BL135=BL136),$BM$133:BM135)&amp;", ","")&amp;AV21</f>
        <v>B4</v>
      </c>
      <c r="BO136" s="95">
        <f t="shared" si="28"/>
        <v>41293</v>
      </c>
      <c r="BP136" s="90" t="str">
        <f>IFERROR(LOOKUP(,-1/($BO$133:BO135=BO136),$BP$133:BP135)&amp;", ","")&amp;AV21</f>
        <v>B4</v>
      </c>
      <c r="BQ136" s="117"/>
      <c r="BT136" s="50"/>
    </row>
    <row r="137" spans="3:72" ht="18" customHeight="1" x14ac:dyDescent="0.35">
      <c r="W137" s="173" t="s">
        <v>132</v>
      </c>
      <c r="X137" s="173"/>
      <c r="Y137" s="173"/>
      <c r="Z137" s="186" t="s">
        <v>179</v>
      </c>
      <c r="AA137" s="186"/>
      <c r="AB137" s="186" t="s">
        <v>188</v>
      </c>
      <c r="AC137" s="186"/>
      <c r="AD137" s="186" t="s">
        <v>189</v>
      </c>
      <c r="AE137" s="186"/>
      <c r="AF137" s="186" t="s">
        <v>190</v>
      </c>
      <c r="AG137" s="186"/>
      <c r="AH137" s="186" t="s">
        <v>192</v>
      </c>
      <c r="AI137" s="186"/>
      <c r="AJ137" s="186" t="s">
        <v>193</v>
      </c>
      <c r="AK137" s="186"/>
      <c r="AU137" s="114"/>
      <c r="AV137" s="113" t="str">
        <f t="shared" si="29"/>
        <v>B11</v>
      </c>
      <c r="AW137" s="57">
        <f t="shared" si="22"/>
        <v>500</v>
      </c>
      <c r="AX137" s="59" t="str">
        <f>IFERROR(LOOKUP(,-1/($AW$133:AW136=AW137),$AX$133:AX136)&amp;", ","")&amp;AV22</f>
        <v>B11</v>
      </c>
      <c r="AY137" s="5"/>
      <c r="AZ137" s="64">
        <f t="shared" si="23"/>
        <v>1024</v>
      </c>
      <c r="BA137" s="60" t="str">
        <f>IFERROR(LOOKUP(,-1/($AZ$133:AZ136=AZ137),$BA$133:BA136)&amp;", ","")&amp;AV22</f>
        <v>B11</v>
      </c>
      <c r="BC137" s="77">
        <f t="shared" si="24"/>
        <v>4096</v>
      </c>
      <c r="BD137" s="78" t="str">
        <f>IFERROR(LOOKUP(,-1/($BC$133:BC136=BC137),$BD$133:BD136)&amp;", ","")&amp;AV22</f>
        <v>B11</v>
      </c>
      <c r="BF137" s="81">
        <f t="shared" si="25"/>
        <v>3</v>
      </c>
      <c r="BG137" s="82" t="str">
        <f>IFERROR(LOOKUP(,-1/($BF$133:BF136=BF137),$BG$133:BG136)&amp;", ","")&amp;AV22</f>
        <v>B11</v>
      </c>
      <c r="BI137" s="85">
        <f t="shared" si="26"/>
        <v>3</v>
      </c>
      <c r="BJ137" s="86" t="str">
        <f>IFERROR(LOOKUP(,-1/($BI$133:BI136=BI137),$BJ$133:BJ136)&amp;", ","")&amp;AV22</f>
        <v>B11</v>
      </c>
      <c r="BL137" s="71">
        <f t="shared" si="27"/>
        <v>2</v>
      </c>
      <c r="BM137" s="89" t="str">
        <f>IFERROR(LOOKUP(,-1/($BL$133:BL136=BL137),$BM$133:BM136)&amp;", ","")&amp;AV22</f>
        <v>B1, B2, B3, B11</v>
      </c>
      <c r="BO137" s="95">
        <f t="shared" si="28"/>
        <v>63496</v>
      </c>
      <c r="BP137" s="90" t="str">
        <f>IFERROR(LOOKUP(,-1/($BO$133:BO136=BO137),$BP$133:BP136)&amp;", ","")&amp;AV22</f>
        <v>B11</v>
      </c>
      <c r="BQ137" s="117"/>
      <c r="BT137" s="50"/>
    </row>
    <row r="138" spans="3:72" ht="18" customHeight="1" x14ac:dyDescent="0.25">
      <c r="W138" s="173" t="str">
        <f>$AV$133</f>
        <v>B1</v>
      </c>
      <c r="X138" s="173"/>
      <c r="Y138" s="173"/>
      <c r="Z138" s="173">
        <v>0</v>
      </c>
      <c r="AA138" s="173"/>
      <c r="AB138" s="173">
        <v>0</v>
      </c>
      <c r="AC138" s="173"/>
      <c r="AD138" s="173">
        <v>0</v>
      </c>
      <c r="AE138" s="173"/>
      <c r="AF138" s="173">
        <v>0</v>
      </c>
      <c r="AG138" s="173"/>
      <c r="AH138" s="173">
        <v>1</v>
      </c>
      <c r="AI138" s="173"/>
      <c r="AJ138" s="173">
        <v>0</v>
      </c>
      <c r="AK138" s="173"/>
      <c r="AU138" s="114"/>
      <c r="AV138" s="113" t="str">
        <f t="shared" si="29"/>
        <v>B12</v>
      </c>
      <c r="AW138" s="57">
        <f t="shared" si="22"/>
        <v>1100</v>
      </c>
      <c r="AX138" s="59" t="str">
        <f>IFERROR(LOOKUP(,-1/($AW$133:AW137=AW138),$AX$133:AX137)&amp;", ","")&amp;AV23</f>
        <v>B12</v>
      </c>
      <c r="AY138" s="5"/>
      <c r="AZ138" s="64">
        <f t="shared" si="23"/>
        <v>512</v>
      </c>
      <c r="BA138" s="60" t="str">
        <f>IFERROR(LOOKUP(,-1/($AZ$133:AZ137=AZ138),$BA$133:BA137)&amp;", ","")&amp;AV23</f>
        <v>B12</v>
      </c>
      <c r="BC138" s="77">
        <f t="shared" si="24"/>
        <v>4096</v>
      </c>
      <c r="BD138" s="78" t="str">
        <f>IFERROR(LOOKUP(,-1/($BC$133:BC137=BC138),$BD$133:BD137)&amp;", ","")&amp;AV23</f>
        <v>B11, B12</v>
      </c>
      <c r="BF138" s="81">
        <f t="shared" si="25"/>
        <v>4</v>
      </c>
      <c r="BG138" s="82" t="str">
        <f>IFERROR(LOOKUP(,-1/($BF$133:BF137=BF138),$BG$133:BG137)&amp;", ","")&amp;AV23</f>
        <v>B1, B2, B3, B12</v>
      </c>
      <c r="BI138" s="85">
        <f t="shared" si="26"/>
        <v>3</v>
      </c>
      <c r="BJ138" s="86" t="str">
        <f>IFERROR(LOOKUP(,-1/($BI$133:BI137=BI138),$BJ$133:BJ137)&amp;", ","")&amp;AV23</f>
        <v>B11, B12</v>
      </c>
      <c r="BL138" s="71">
        <f t="shared" si="27"/>
        <v>3</v>
      </c>
      <c r="BM138" s="89" t="str">
        <f>IFERROR(LOOKUP(,-1/($BL$133:BL137=BL138),$BM$133:BM137)&amp;", ","")&amp;AV23</f>
        <v>B12</v>
      </c>
      <c r="BO138" s="95">
        <f t="shared" si="28"/>
        <v>69102</v>
      </c>
      <c r="BP138" s="90" t="str">
        <f>IFERROR(LOOKUP(,-1/($BO$133:BO137=BO138),$BP$133:BP137)&amp;", ","")&amp;AV23</f>
        <v>B12</v>
      </c>
      <c r="BQ138" s="117"/>
      <c r="BT138" s="50"/>
    </row>
    <row r="139" spans="3:72" ht="18" customHeight="1" x14ac:dyDescent="0.35">
      <c r="C139" s="171" t="s">
        <v>179</v>
      </c>
      <c r="D139" s="171"/>
      <c r="E139" s="39" t="str">
        <f>AZ152&amp;" МГц  {"&amp;BA152&amp;" }"</f>
        <v>1024 МГц  {B11, B13 }</v>
      </c>
      <c r="W139" s="173" t="str">
        <f>$AV$134</f>
        <v>B2</v>
      </c>
      <c r="X139" s="173"/>
      <c r="Y139" s="173"/>
      <c r="Z139" s="173">
        <v>0</v>
      </c>
      <c r="AA139" s="173"/>
      <c r="AB139" s="173">
        <v>0</v>
      </c>
      <c r="AC139" s="173"/>
      <c r="AD139" s="173">
        <v>0</v>
      </c>
      <c r="AE139" s="173"/>
      <c r="AF139" s="173">
        <v>0</v>
      </c>
      <c r="AG139" s="173"/>
      <c r="AH139" s="173">
        <v>1</v>
      </c>
      <c r="AI139" s="173"/>
      <c r="AJ139" s="173">
        <v>0</v>
      </c>
      <c r="AK139" s="173"/>
      <c r="AU139" s="114"/>
      <c r="AV139" s="113" t="str">
        <f t="shared" si="29"/>
        <v>B13</v>
      </c>
      <c r="AW139" s="57">
        <f t="shared" si="22"/>
        <v>500</v>
      </c>
      <c r="AX139" s="59" t="str">
        <f>IFERROR(LOOKUP(,-1/($AW$133:AW138=AW139),$AX$133:AX138)&amp;", ","")&amp;AV24</f>
        <v>B11, B13</v>
      </c>
      <c r="AY139" s="5"/>
      <c r="AZ139" s="64">
        <f t="shared" si="23"/>
        <v>1024</v>
      </c>
      <c r="BA139" s="60" t="str">
        <f>IFERROR(LOOKUP(,-1/($AZ$133:AZ138=AZ139),$BA$133:BA138)&amp;", ","")&amp;AV24</f>
        <v>B11, B13</v>
      </c>
      <c r="BC139" s="77">
        <f t="shared" si="24"/>
        <v>4096</v>
      </c>
      <c r="BD139" s="78" t="str">
        <f>IFERROR(LOOKUP(,-1/($BC$133:BC138=BC139),$BD$133:BD138)&amp;", ","")&amp;AV24</f>
        <v>B11, B12, B13</v>
      </c>
      <c r="BF139" s="81">
        <f t="shared" si="25"/>
        <v>3</v>
      </c>
      <c r="BG139" s="82" t="str">
        <f>IFERROR(LOOKUP(,-1/($BF$133:BF138=BF139),$BG$133:BG138)&amp;", ","")&amp;AV24</f>
        <v>B11, B13</v>
      </c>
      <c r="BI139" s="85">
        <f t="shared" si="26"/>
        <v>3</v>
      </c>
      <c r="BJ139" s="86" t="str">
        <f>IFERROR(LOOKUP(,-1/($BI$133:BI138=BI139),$BJ$133:BJ138)&amp;", ","")&amp;AV24</f>
        <v>B11, B12, B13</v>
      </c>
      <c r="BL139" s="71">
        <f t="shared" si="27"/>
        <v>2</v>
      </c>
      <c r="BM139" s="89" t="str">
        <f>IFERROR(LOOKUP(,-1/($BL$133:BL138=BL139),$BM$133:BM138)&amp;", ","")&amp;AV24</f>
        <v>B1, B2, B3, B11, B13</v>
      </c>
      <c r="BO139" s="95">
        <f t="shared" si="28"/>
        <v>65397</v>
      </c>
      <c r="BP139" s="90" t="str">
        <f>IFERROR(LOOKUP(,-1/($BO$133:BO138=BO139),$BP$133:BP138)&amp;", ","")&amp;AV24</f>
        <v>B13</v>
      </c>
      <c r="BQ139" s="117"/>
      <c r="BT139" s="50" t="s">
        <v>40</v>
      </c>
    </row>
    <row r="140" spans="3:72" ht="18" customHeight="1" x14ac:dyDescent="0.35">
      <c r="C140" s="171" t="s">
        <v>188</v>
      </c>
      <c r="D140" s="171"/>
      <c r="E140" s="39" t="str">
        <f t="shared" ref="E140:E143" si="30">AZ153&amp;" МГц  {"&amp;BA153&amp;" }"</f>
        <v>512 МГц  {B12, B16, B20 }</v>
      </c>
      <c r="W140" s="173" t="str">
        <f>$AV$135</f>
        <v>B3</v>
      </c>
      <c r="X140" s="173"/>
      <c r="Y140" s="173"/>
      <c r="Z140" s="173">
        <v>0</v>
      </c>
      <c r="AA140" s="173"/>
      <c r="AB140" s="173">
        <v>0</v>
      </c>
      <c r="AC140" s="173"/>
      <c r="AD140" s="173">
        <v>1</v>
      </c>
      <c r="AE140" s="173"/>
      <c r="AF140" s="173">
        <v>0</v>
      </c>
      <c r="AG140" s="173"/>
      <c r="AH140" s="173">
        <v>0</v>
      </c>
      <c r="AI140" s="173"/>
      <c r="AJ140" s="173">
        <v>0</v>
      </c>
      <c r="AK140" s="173"/>
      <c r="AU140" s="114"/>
      <c r="AV140" s="113" t="str">
        <f t="shared" si="29"/>
        <v>B16</v>
      </c>
      <c r="AW140" s="57">
        <f t="shared" si="22"/>
        <v>1100</v>
      </c>
      <c r="AX140" s="59" t="str">
        <f>IFERROR(LOOKUP(,-1/($AW$133:AW139=AW140),$AX$133:AX139)&amp;", ","")&amp;AV25</f>
        <v>B12, B16</v>
      </c>
      <c r="AY140" s="5"/>
      <c r="AZ140" s="64">
        <f t="shared" si="23"/>
        <v>512</v>
      </c>
      <c r="BA140" s="60" t="str">
        <f>IFERROR(LOOKUP(,-1/($AZ$133:AZ139=AZ140),$BA$133:BA139)&amp;", ","")&amp;AV25</f>
        <v>B12, B16</v>
      </c>
      <c r="BC140" s="77">
        <f t="shared" si="24"/>
        <v>4096</v>
      </c>
      <c r="BD140" s="78" t="str">
        <f>IFERROR(LOOKUP(,-1/($BC$133:BC139=BC140),$BD$133:BD139)&amp;", ","")&amp;AV25</f>
        <v>B11, B12, B13, B16</v>
      </c>
      <c r="BF140" s="81">
        <f t="shared" si="25"/>
        <v>3</v>
      </c>
      <c r="BG140" s="82" t="str">
        <f>IFERROR(LOOKUP(,-1/($BF$133:BF139=BF140),$BG$133:BG139)&amp;", ","")&amp;AV25</f>
        <v>B11, B13, B16</v>
      </c>
      <c r="BI140" s="85">
        <f t="shared" si="26"/>
        <v>3</v>
      </c>
      <c r="BJ140" s="86" t="str">
        <f>IFERROR(LOOKUP(,-1/($BI$133:BI139=BI140),$BJ$133:BJ139)&amp;", ","")&amp;AV25</f>
        <v>B11, B12, B13, B16</v>
      </c>
      <c r="BL140" s="71">
        <f t="shared" si="27"/>
        <v>2</v>
      </c>
      <c r="BM140" s="89" t="str">
        <f>IFERROR(LOOKUP(,-1/($BL$133:BL139=BL140),$BM$133:BM139)&amp;", ","")&amp;AV25</f>
        <v>B1, B2, B3, B11, B13, B16</v>
      </c>
      <c r="BO140" s="95">
        <f t="shared" si="28"/>
        <v>57496</v>
      </c>
      <c r="BP140" s="90" t="str">
        <f>IFERROR(LOOKUP(,-1/($BO$133:BO139=BO140),$BP$133:BP139)&amp;", ","")&amp;AV25</f>
        <v>B16</v>
      </c>
      <c r="BQ140" s="117"/>
      <c r="BT140" s="50"/>
    </row>
    <row r="141" spans="3:72" ht="18" customHeight="1" x14ac:dyDescent="0.35">
      <c r="C141" s="171" t="s">
        <v>189</v>
      </c>
      <c r="D141" s="171"/>
      <c r="E141" s="39" t="str">
        <f t="shared" si="30"/>
        <v>128 МГц  {B2, B3, B4 }</v>
      </c>
      <c r="W141" s="173" t="str">
        <f>$AV$136</f>
        <v>B4</v>
      </c>
      <c r="X141" s="173"/>
      <c r="Y141" s="173"/>
      <c r="Z141" s="173">
        <v>0</v>
      </c>
      <c r="AA141" s="173"/>
      <c r="AB141" s="173">
        <v>0</v>
      </c>
      <c r="AC141" s="173"/>
      <c r="AD141" s="173">
        <v>0</v>
      </c>
      <c r="AE141" s="173"/>
      <c r="AF141" s="173">
        <v>0</v>
      </c>
      <c r="AG141" s="173"/>
      <c r="AH141" s="173">
        <v>0</v>
      </c>
      <c r="AI141" s="173"/>
      <c r="AJ141" s="173">
        <v>1</v>
      </c>
      <c r="AK141" s="173"/>
      <c r="AU141" s="114"/>
      <c r="AV141" s="113" t="str">
        <f t="shared" si="29"/>
        <v>B17</v>
      </c>
      <c r="AW141" s="57">
        <f t="shared" si="22"/>
        <v>206</v>
      </c>
      <c r="AX141" s="59" t="str">
        <f>IFERROR(LOOKUP(,-1/($AW$133:AW140=AW141),$AX$133:AX140)&amp;", ","")&amp;AV26</f>
        <v>B17</v>
      </c>
      <c r="AY141" s="5"/>
      <c r="AZ141" s="64">
        <f t="shared" si="23"/>
        <v>64</v>
      </c>
      <c r="BA141" s="60" t="str">
        <f>IFERROR(LOOKUP(,-1/($AZ$133:AZ140=AZ141),$BA$133:BA140)&amp;", ","")&amp;AV26</f>
        <v>B17</v>
      </c>
      <c r="BC141" s="77">
        <f t="shared" si="24"/>
        <v>32</v>
      </c>
      <c r="BD141" s="78" t="str">
        <f>IFERROR(LOOKUP(,-1/($BC$133:BC140=BC141),$BD$133:BD140)&amp;", ","")&amp;AV26</f>
        <v>B17</v>
      </c>
      <c r="BF141" s="81">
        <f t="shared" si="25"/>
        <v>7</v>
      </c>
      <c r="BG141" s="82" t="str">
        <f>IFERROR(LOOKUP(,-1/($BF$133:BF140=BF141),$BG$133:BG140)&amp;", ","")&amp;AV26</f>
        <v>B17</v>
      </c>
      <c r="BI141" s="85">
        <f t="shared" si="26"/>
        <v>1</v>
      </c>
      <c r="BJ141" s="86" t="str">
        <f>IFERROR(LOOKUP(,-1/($BI$133:BI140=BI141),$BJ$133:BJ140)&amp;", ","")&amp;AV26</f>
        <v>B17</v>
      </c>
      <c r="BL141" s="71">
        <f t="shared" si="27"/>
        <v>2</v>
      </c>
      <c r="BM141" s="89" t="str">
        <f>IFERROR(LOOKUP(,-1/($BL$133:BL140=BL141),$BM$133:BM140)&amp;", ","")&amp;AV26</f>
        <v>B1, B2, B3, B11, B13, B16, B17</v>
      </c>
      <c r="BO141" s="95">
        <f t="shared" si="28"/>
        <v>35842</v>
      </c>
      <c r="BP141" s="90" t="str">
        <f>IFERROR(LOOKUP(,-1/($BO$133:BO140=BO141),$BP$133:BP140)&amp;", ","")&amp;AV26</f>
        <v>B17</v>
      </c>
      <c r="BQ141" s="117"/>
      <c r="BT141" s="50"/>
    </row>
    <row r="142" spans="3:72" ht="18" customHeight="1" x14ac:dyDescent="0.35">
      <c r="C142" s="171" t="s">
        <v>190</v>
      </c>
      <c r="D142" s="171"/>
      <c r="E142" s="39" t="str">
        <f t="shared" si="30"/>
        <v>64 МГц  {B17 }</v>
      </c>
      <c r="T142" s="138" t="s">
        <v>191</v>
      </c>
      <c r="U142" s="138"/>
      <c r="V142" s="138"/>
      <c r="W142" s="173" t="str">
        <f>$AV$137</f>
        <v>B11</v>
      </c>
      <c r="X142" s="173"/>
      <c r="Y142" s="173"/>
      <c r="Z142" s="173">
        <v>0</v>
      </c>
      <c r="AA142" s="173"/>
      <c r="AB142" s="173">
        <v>0</v>
      </c>
      <c r="AC142" s="173"/>
      <c r="AD142" s="173">
        <v>0</v>
      </c>
      <c r="AE142" s="173"/>
      <c r="AF142" s="173">
        <v>1</v>
      </c>
      <c r="AG142" s="173"/>
      <c r="AH142" s="173">
        <v>0</v>
      </c>
      <c r="AI142" s="173"/>
      <c r="AJ142" s="173">
        <v>0</v>
      </c>
      <c r="AK142" s="173"/>
      <c r="AU142" s="114"/>
      <c r="AV142" s="113" t="str">
        <f>AV27</f>
        <v>B20</v>
      </c>
      <c r="AW142" s="57">
        <f t="shared" si="22"/>
        <v>1100</v>
      </c>
      <c r="AX142" s="59" t="str">
        <f>IFERROR(LOOKUP(,-1/($AW$133:AW141=AW142),$AX$133:AX141)&amp;", ","")&amp;AV27</f>
        <v>B12, B16, B20</v>
      </c>
      <c r="AY142" s="5"/>
      <c r="AZ142" s="64">
        <f t="shared" si="23"/>
        <v>512</v>
      </c>
      <c r="BA142" s="60" t="str">
        <f>IFERROR(LOOKUP(,-1/($AZ$133:AZ141=AZ142),$BA$133:BA141)&amp;", ","")&amp;AV27</f>
        <v>B12, B16, B20</v>
      </c>
      <c r="BC142" s="77">
        <f t="shared" si="24"/>
        <v>4096</v>
      </c>
      <c r="BD142" s="78" t="str">
        <f>IFERROR(LOOKUP(,-1/($BC$133:BC141=BC142),$BD$133:BD141)&amp;", ","")&amp;AV27</f>
        <v>B11, B12, B13, B16, B20</v>
      </c>
      <c r="BF142" s="81">
        <f t="shared" si="25"/>
        <v>7</v>
      </c>
      <c r="BG142" s="82" t="str">
        <f>IFERROR(LOOKUP(,-1/($BF$133:BF141=BF142),$BG$133:BG141)&amp;", ","")&amp;AV27</f>
        <v>B17, B20</v>
      </c>
      <c r="BI142" s="85">
        <f t="shared" si="26"/>
        <v>3</v>
      </c>
      <c r="BJ142" s="86" t="str">
        <f>IFERROR(LOOKUP(,-1/($BI$133:BI141=BI142),$BJ$133:BJ141)&amp;", ","")&amp;AV27</f>
        <v>B11, B12, B13, B16, B20</v>
      </c>
      <c r="BL142" s="71">
        <f t="shared" si="27"/>
        <v>2</v>
      </c>
      <c r="BM142" s="89" t="str">
        <f>IFERROR(LOOKUP(,-1/($BL$133:BL141=BL142),$BM$133:BM141)&amp;", ","")&amp;AV27</f>
        <v>B1, B2, B3, B11, B13, B16, B17, B20</v>
      </c>
      <c r="BO142" s="95">
        <f t="shared" si="28"/>
        <v>84941</v>
      </c>
      <c r="BP142" s="90" t="str">
        <f>IFERROR(LOOKUP(,-1/($BO$133:BO141=BO142),$BP$133:BP141)&amp;", ","")&amp;AV27</f>
        <v>B20</v>
      </c>
      <c r="BQ142" s="117"/>
      <c r="BT142" s="50"/>
    </row>
    <row r="143" spans="3:72" ht="18" customHeight="1" x14ac:dyDescent="0.35">
      <c r="C143" s="171" t="s">
        <v>192</v>
      </c>
      <c r="D143" s="171"/>
      <c r="E143" s="39" t="str">
        <f t="shared" si="30"/>
        <v>63 МГц  {B1 }</v>
      </c>
      <c r="W143" s="173" t="str">
        <f>$AV$138</f>
        <v>B12</v>
      </c>
      <c r="X143" s="173"/>
      <c r="Y143" s="173"/>
      <c r="Z143" s="173">
        <v>0</v>
      </c>
      <c r="AA143" s="173"/>
      <c r="AB143" s="173">
        <v>0</v>
      </c>
      <c r="AC143" s="173"/>
      <c r="AD143" s="173">
        <v>1</v>
      </c>
      <c r="AE143" s="173"/>
      <c r="AF143" s="173">
        <v>0</v>
      </c>
      <c r="AG143" s="173"/>
      <c r="AH143" s="173">
        <v>0</v>
      </c>
      <c r="AI143" s="173"/>
      <c r="AJ143" s="173">
        <v>0</v>
      </c>
      <c r="AK143" s="173"/>
      <c r="AU143" s="114"/>
      <c r="AW143" s="5">
        <f>LARGE(AW133:AW142,2)</f>
        <v>1100</v>
      </c>
      <c r="AZ143" s="5">
        <f>LARGE(AZ133:AZ142,2)</f>
        <v>1024</v>
      </c>
      <c r="BC143" s="5">
        <f>LARGE(BC133:BC142,2)</f>
        <v>4096</v>
      </c>
      <c r="BF143" s="5">
        <f>LARGE(BF133:BF142,2)</f>
        <v>7</v>
      </c>
      <c r="BI143" s="5">
        <f>LARGE(BI133:BI142,2)</f>
        <v>3</v>
      </c>
      <c r="BL143" s="5">
        <f>LARGE(BL133:BL142,2)</f>
        <v>2</v>
      </c>
      <c r="BO143" s="5">
        <f>LARGE(BO133:BO142,2)</f>
        <v>84941</v>
      </c>
      <c r="BQ143" s="117"/>
    </row>
    <row r="144" spans="3:72" ht="18" customHeight="1" x14ac:dyDescent="0.35">
      <c r="C144" s="171" t="s">
        <v>193</v>
      </c>
      <c r="D144" s="171"/>
      <c r="E144" s="39" t="e">
        <f>AZ157&amp;" МГц  {"&amp;BA157&amp;" }"</f>
        <v>#N/A</v>
      </c>
      <c r="W144" s="173" t="str">
        <f>$AV$139</f>
        <v>B13</v>
      </c>
      <c r="X144" s="173"/>
      <c r="Y144" s="173"/>
      <c r="Z144" s="173">
        <v>1</v>
      </c>
      <c r="AA144" s="173"/>
      <c r="AB144" s="173">
        <v>0</v>
      </c>
      <c r="AC144" s="173"/>
      <c r="AD144" s="173">
        <v>0</v>
      </c>
      <c r="AE144" s="173"/>
      <c r="AF144" s="173">
        <v>0</v>
      </c>
      <c r="AG144" s="173"/>
      <c r="AH144" s="173">
        <v>0</v>
      </c>
      <c r="AI144" s="173"/>
      <c r="AJ144" s="173">
        <v>0</v>
      </c>
      <c r="AK144" s="173"/>
      <c r="AU144" s="114"/>
      <c r="AW144" s="5">
        <f>LARGE(AW133:AW142,3)</f>
        <v>1100</v>
      </c>
      <c r="AZ144" s="5">
        <f>LARGE(AZ133:AZ142,3)</f>
        <v>512</v>
      </c>
      <c r="BC144" s="5">
        <f>LARGE(BC133:BC142,3)</f>
        <v>4096</v>
      </c>
      <c r="BF144" s="5">
        <f>LARGE(BF133:BF142,3)</f>
        <v>4</v>
      </c>
      <c r="BI144" s="5">
        <f>LARGE(BI133:BI142,3)</f>
        <v>3</v>
      </c>
      <c r="BL144" s="5">
        <f>LARGE(BL133:BL142,3)</f>
        <v>2</v>
      </c>
      <c r="BO144" s="5">
        <f>LARGE(BO133:BO142,3)</f>
        <v>69102</v>
      </c>
      <c r="BQ144" s="117"/>
    </row>
    <row r="145" spans="1:72" ht="18" customHeight="1" x14ac:dyDescent="0.25">
      <c r="A145" s="124" t="s">
        <v>229</v>
      </c>
      <c r="W145" s="173" t="str">
        <f>$AV$140</f>
        <v>B16</v>
      </c>
      <c r="X145" s="173"/>
      <c r="Y145" s="173"/>
      <c r="Z145" s="173">
        <v>0</v>
      </c>
      <c r="AA145" s="173"/>
      <c r="AB145" s="173">
        <v>1</v>
      </c>
      <c r="AC145" s="173"/>
      <c r="AD145" s="173">
        <v>0</v>
      </c>
      <c r="AE145" s="173"/>
      <c r="AF145" s="173">
        <v>0</v>
      </c>
      <c r="AG145" s="173"/>
      <c r="AH145" s="173">
        <v>0</v>
      </c>
      <c r="AI145" s="173"/>
      <c r="AJ145" s="173">
        <v>0</v>
      </c>
      <c r="AK145" s="173"/>
      <c r="AU145" s="114"/>
      <c r="AW145" s="5">
        <f>LARGE(AW133:AW142,4)</f>
        <v>520</v>
      </c>
      <c r="AZ145" s="5">
        <f>LARGE(AZ133:AZ142,4)</f>
        <v>512</v>
      </c>
      <c r="BC145" s="5">
        <f>LARGE(BC133:BC142,4)</f>
        <v>4096</v>
      </c>
      <c r="BF145" s="5">
        <f>LARGE(BF133:BF142,4)</f>
        <v>4</v>
      </c>
      <c r="BI145" s="5">
        <f>LARGE(BI133:BI142,4)</f>
        <v>3</v>
      </c>
      <c r="BL145" s="5">
        <f>LARGE(BL133:BL142,4)</f>
        <v>2</v>
      </c>
      <c r="BO145" s="5">
        <f>LARGE(BO133:BO142,4)</f>
        <v>65397</v>
      </c>
      <c r="BQ145" s="117"/>
      <c r="BR145" s="15"/>
    </row>
    <row r="146" spans="1:72" ht="18" customHeight="1" x14ac:dyDescent="0.25">
      <c r="K146" s="5" t="s">
        <v>40</v>
      </c>
      <c r="Q146" s="5" t="s">
        <v>40</v>
      </c>
      <c r="W146" s="173" t="str">
        <f>$AV$141</f>
        <v>B17</v>
      </c>
      <c r="X146" s="173"/>
      <c r="Y146" s="173"/>
      <c r="Z146" s="173">
        <v>0</v>
      </c>
      <c r="AA146" s="173"/>
      <c r="AB146" s="173">
        <v>1</v>
      </c>
      <c r="AC146" s="173"/>
      <c r="AD146" s="173">
        <v>0</v>
      </c>
      <c r="AE146" s="173"/>
      <c r="AF146" s="173">
        <v>0</v>
      </c>
      <c r="AG146" s="173"/>
      <c r="AH146" s="173">
        <v>0</v>
      </c>
      <c r="AI146" s="173"/>
      <c r="AJ146" s="173">
        <v>0</v>
      </c>
      <c r="AK146" s="173"/>
      <c r="AU146" s="114"/>
      <c r="AV146" s="15"/>
      <c r="AW146" s="5">
        <f>LARGE(AW133:AW142,5)</f>
        <v>520</v>
      </c>
      <c r="AZ146" s="5">
        <f>LARGE(AZ133:AZ142,5)</f>
        <v>512</v>
      </c>
      <c r="BC146" s="5">
        <f>LARGE(BC133:BC142,5)</f>
        <v>4096</v>
      </c>
      <c r="BF146" s="5">
        <f>LARGE(BF133:BF142,5)</f>
        <v>4</v>
      </c>
      <c r="BI146" s="5">
        <f>LARGE(BI133:BI142,5)</f>
        <v>3</v>
      </c>
      <c r="BL146" s="5">
        <f>LARGE(BL133:BL142,5)</f>
        <v>2</v>
      </c>
      <c r="BO146" s="5">
        <f>LARGE(BO133:BO142,5)</f>
        <v>63496</v>
      </c>
      <c r="BQ146" s="117"/>
      <c r="BR146" s="15"/>
      <c r="BS146" s="15"/>
      <c r="BT146" s="15"/>
    </row>
    <row r="147" spans="1:72" ht="18" customHeight="1" x14ac:dyDescent="0.25">
      <c r="W147" s="173" t="str">
        <f>$AV$142</f>
        <v>B20</v>
      </c>
      <c r="X147" s="173"/>
      <c r="Y147" s="173"/>
      <c r="Z147" s="173">
        <v>0</v>
      </c>
      <c r="AA147" s="173"/>
      <c r="AB147" s="173">
        <v>0</v>
      </c>
      <c r="AC147" s="173"/>
      <c r="AD147" s="173">
        <v>0</v>
      </c>
      <c r="AE147" s="173"/>
      <c r="AF147" s="173">
        <v>1</v>
      </c>
      <c r="AG147" s="173"/>
      <c r="AH147" s="173">
        <v>0</v>
      </c>
      <c r="AI147" s="173"/>
      <c r="AJ147" s="173">
        <v>0</v>
      </c>
      <c r="AK147" s="173"/>
      <c r="AU147" s="115"/>
      <c r="AW147" s="5">
        <f>LARGE(AW133:AW142,6)</f>
        <v>520</v>
      </c>
      <c r="AZ147" s="5">
        <f>LARGE(AZ133:AZ142,6)</f>
        <v>128</v>
      </c>
      <c r="BC147" s="5">
        <f>LARGE(BC133:BC142,6)</f>
        <v>128</v>
      </c>
      <c r="BF147" s="5">
        <f>LARGE(BF133:BF142,6)</f>
        <v>4</v>
      </c>
      <c r="BI147" s="5">
        <f>LARGE(BI133:BI142,6)</f>
        <v>2</v>
      </c>
      <c r="BL147" s="5">
        <f>LARGE(BL133:BL142,6)</f>
        <v>2</v>
      </c>
      <c r="BO147" s="5">
        <f>LARGE(BO133:BO142,6)</f>
        <v>57496</v>
      </c>
      <c r="BQ147" s="117"/>
    </row>
    <row r="148" spans="1:72" ht="18" customHeight="1" x14ac:dyDescent="0.25">
      <c r="AU148" s="114"/>
      <c r="AV148" s="16"/>
      <c r="AW148" s="5">
        <f>LARGE(AW133:AW142,7)</f>
        <v>520</v>
      </c>
      <c r="AZ148" s="5">
        <f>LARGE(AZ133:AZ142,7)</f>
        <v>128</v>
      </c>
      <c r="BC148" s="5">
        <f>LARGE(BC133:BC142,7)</f>
        <v>128</v>
      </c>
      <c r="BF148" s="5">
        <f>LARGE(BF133:BF142,7)</f>
        <v>3</v>
      </c>
      <c r="BI148" s="5">
        <f>LARGE(BI133:BI142,7)</f>
        <v>2</v>
      </c>
      <c r="BL148" s="5">
        <f>LARGE(BL133:BL142,7)</f>
        <v>2</v>
      </c>
      <c r="BO148" s="5">
        <f>LARGE(BO133:BO142,7)</f>
        <v>49497</v>
      </c>
      <c r="BQ148" s="117"/>
      <c r="BR148" s="52"/>
      <c r="BS148" s="16"/>
      <c r="BT148" s="52"/>
    </row>
    <row r="149" spans="1:72" ht="18" customHeight="1" x14ac:dyDescent="0.35">
      <c r="W149" s="173" t="s">
        <v>132</v>
      </c>
      <c r="X149" s="173"/>
      <c r="Y149" s="173"/>
      <c r="Z149" s="186" t="s">
        <v>180</v>
      </c>
      <c r="AA149" s="186"/>
      <c r="AB149" s="186" t="s">
        <v>195</v>
      </c>
      <c r="AC149" s="186"/>
      <c r="AD149" s="186" t="s">
        <v>196</v>
      </c>
      <c r="AE149" s="186"/>
      <c r="AF149" s="186" t="s">
        <v>198</v>
      </c>
      <c r="AG149" s="186"/>
      <c r="AH149" s="186" t="s">
        <v>197</v>
      </c>
      <c r="AI149" s="186"/>
      <c r="AJ149" s="189" t="s">
        <v>199</v>
      </c>
      <c r="AK149" s="189"/>
      <c r="AL149" s="107"/>
      <c r="AU149" s="114"/>
      <c r="AW149" s="5">
        <f>LARGE(AW133:AW142,8)</f>
        <v>500</v>
      </c>
      <c r="AZ149" s="5">
        <f>LARGE(AZ133:AZ142,8)</f>
        <v>128</v>
      </c>
      <c r="BC149" s="5">
        <f>LARGE(BC133:BC142,8)</f>
        <v>128</v>
      </c>
      <c r="BF149" s="5">
        <f>LARGE(BF133:BF142,8)</f>
        <v>3</v>
      </c>
      <c r="BI149" s="5">
        <f>LARGE(BI133:BI142,8)</f>
        <v>2</v>
      </c>
      <c r="BL149" s="5">
        <f>LARGE(BL133:BL142,8)</f>
        <v>2</v>
      </c>
      <c r="BO149" s="5">
        <f>LARGE(BO133:BO142,8)</f>
        <v>41293</v>
      </c>
      <c r="BQ149" s="117"/>
    </row>
    <row r="150" spans="1:72" ht="18" customHeight="1" x14ac:dyDescent="0.25">
      <c r="W150" s="173" t="str">
        <f>$AV$133</f>
        <v>B1</v>
      </c>
      <c r="X150" s="173"/>
      <c r="Y150" s="173"/>
      <c r="Z150" s="173">
        <v>0</v>
      </c>
      <c r="AA150" s="173"/>
      <c r="AB150" s="173">
        <v>0</v>
      </c>
      <c r="AC150" s="173"/>
      <c r="AD150" s="173">
        <v>1</v>
      </c>
      <c r="AE150" s="173"/>
      <c r="AF150" s="173">
        <v>0</v>
      </c>
      <c r="AG150" s="173"/>
      <c r="AH150" s="173">
        <v>0</v>
      </c>
      <c r="AI150" s="173"/>
      <c r="AJ150" s="190">
        <v>0</v>
      </c>
      <c r="AK150" s="190"/>
      <c r="AL150" s="107"/>
      <c r="AU150" s="114"/>
      <c r="AW150" s="5">
        <f>LARGE(AW133:AW142,9)</f>
        <v>500</v>
      </c>
      <c r="AZ150" s="5">
        <f>LARGE(AZ133:AZ142,9)</f>
        <v>64</v>
      </c>
      <c r="BC150" s="5">
        <f>LARGE(BC133:BC142,9)</f>
        <v>48</v>
      </c>
      <c r="BF150" s="5"/>
      <c r="BI150" s="5">
        <f>LARGE(BI133:BI142,9)</f>
        <v>2</v>
      </c>
      <c r="BL150" s="5">
        <f>LARGE(BL134:BL143,9)</f>
        <v>2</v>
      </c>
      <c r="BO150" s="5">
        <f>LARGE(BO133:BO142,9)</f>
        <v>35842</v>
      </c>
      <c r="BQ150" s="117"/>
    </row>
    <row r="151" spans="1:72" ht="18" customHeight="1" x14ac:dyDescent="0.35">
      <c r="C151" s="171" t="s">
        <v>180</v>
      </c>
      <c r="D151" s="171"/>
      <c r="E151" s="39" t="str">
        <f>BC152&amp;" МГц  {"&amp;BD152&amp;" }"</f>
        <v>4096 МГц  {B11, B12, B13, B16, B20 }</v>
      </c>
      <c r="W151" s="173" t="str">
        <f>$AV$134</f>
        <v>B2</v>
      </c>
      <c r="X151" s="173"/>
      <c r="Y151" s="173"/>
      <c r="Z151" s="173">
        <v>0</v>
      </c>
      <c r="AA151" s="173"/>
      <c r="AB151" s="173">
        <v>0</v>
      </c>
      <c r="AC151" s="173"/>
      <c r="AD151" s="173">
        <v>1</v>
      </c>
      <c r="AE151" s="173"/>
      <c r="AF151" s="173">
        <v>0</v>
      </c>
      <c r="AG151" s="173"/>
      <c r="AH151" s="173">
        <v>0</v>
      </c>
      <c r="AI151" s="173"/>
      <c r="AJ151" s="190">
        <v>0</v>
      </c>
      <c r="AK151" s="190"/>
      <c r="AL151" s="107"/>
      <c r="AU151" s="114"/>
      <c r="AV151" s="39" t="s">
        <v>40</v>
      </c>
      <c r="AW151" s="5">
        <f>LARGE(AW133:AW142,10)</f>
        <v>206</v>
      </c>
      <c r="AX151" s="123" t="s">
        <v>226</v>
      </c>
      <c r="AZ151" s="5">
        <f>LARGE(AZ133:AZ142,10)</f>
        <v>63</v>
      </c>
      <c r="BC151" s="5">
        <f>LARGE(BC133:BC142,10)</f>
        <v>32</v>
      </c>
      <c r="BF151" s="5"/>
      <c r="BI151" s="5">
        <f>LARGE(BI133:BI142,10)</f>
        <v>1</v>
      </c>
      <c r="BL151" s="5">
        <f>LARGE(BL135:BL144,10)</f>
        <v>1</v>
      </c>
      <c r="BO151" s="5">
        <f>LARGE(BO133:BO142,10)</f>
        <v>34609</v>
      </c>
      <c r="BQ151" s="117"/>
    </row>
    <row r="152" spans="1:72" ht="18" customHeight="1" x14ac:dyDescent="0.35">
      <c r="C152" s="171" t="s">
        <v>195</v>
      </c>
      <c r="D152" s="171"/>
      <c r="E152" s="39" t="str">
        <f t="shared" ref="E152:E155" si="31">BC153&amp;" МГц  {"&amp;BD153&amp;" }"</f>
        <v>128 МГц  {B1, B2, B3 }</v>
      </c>
      <c r="W152" s="173" t="str">
        <f>$AV$135</f>
        <v>B3</v>
      </c>
      <c r="X152" s="173"/>
      <c r="Y152" s="173"/>
      <c r="Z152" s="173">
        <v>0</v>
      </c>
      <c r="AA152" s="173"/>
      <c r="AB152" s="173">
        <v>1</v>
      </c>
      <c r="AC152" s="173"/>
      <c r="AD152" s="173">
        <v>0</v>
      </c>
      <c r="AE152" s="173"/>
      <c r="AF152" s="173">
        <v>0</v>
      </c>
      <c r="AG152" s="173"/>
      <c r="AH152" s="173">
        <v>0</v>
      </c>
      <c r="AI152" s="173"/>
      <c r="AJ152" s="190">
        <v>0</v>
      </c>
      <c r="AK152" s="190"/>
      <c r="AL152" s="107"/>
      <c r="AU152" s="114"/>
      <c r="AW152" s="56">
        <f>LARGE(AW133:AW142,1)</f>
        <v>1100</v>
      </c>
      <c r="AX152" s="75" t="str">
        <f>LOOKUP(,-1/($AW$133:$AW$142=AW152),$AX$133:$AX$142)</f>
        <v>B12, B16, B20</v>
      </c>
      <c r="AY152" s="5" t="str">
        <f>COUNTIF($AW$133:$AW$142,AW152)&amp;" шт"</f>
        <v>3 шт</v>
      </c>
      <c r="AZ152" s="63">
        <f>LARGE(AZ133:AZ142,1)</f>
        <v>1024</v>
      </c>
      <c r="BA152" s="75" t="str">
        <f t="shared" ref="BA152:BA156" si="32">LOOKUP(,-1/($AZ$133:$AZ$142=AZ152),$BA$133:$BA$142)</f>
        <v>B11, B13</v>
      </c>
      <c r="BB152" s="12" t="str">
        <f t="shared" ref="BB152:BB158" si="33">COUNTIF($AZ$133:$AZ$142,AZ152)&amp;" шт"</f>
        <v>2 шт</v>
      </c>
      <c r="BC152" s="80">
        <f>LARGE(BC133:BC142,1)</f>
        <v>4096</v>
      </c>
      <c r="BD152" s="75" t="str">
        <f>LOOKUP(,-1/($BC$133:$BC$142=BC152),$BD$133:$BD$142)</f>
        <v>B11, B12, B13, B16, B20</v>
      </c>
      <c r="BE152" s="12" t="str">
        <f t="shared" ref="BE152:BE158" si="34">COUNTIF($BC$133:$BC$142,BC152)&amp;" шт"</f>
        <v>5 шт</v>
      </c>
      <c r="BF152" s="83">
        <f>LARGE(BF133:BF142,1)</f>
        <v>7</v>
      </c>
      <c r="BG152" s="75" t="str">
        <f>LOOKUP(,-1/($BF$133:$BF$142=BF152),$BG$133:$BG$142)</f>
        <v>B17, B20</v>
      </c>
      <c r="BH152" s="12" t="str">
        <f t="shared" ref="BH152:BH158" si="35">COUNTIF($BF$133:$BF$142,BF152)&amp;" шт"</f>
        <v>2 шт</v>
      </c>
      <c r="BI152" s="87">
        <f>LARGE(BI133:BI142,1)</f>
        <v>3</v>
      </c>
      <c r="BJ152" s="75" t="str">
        <f>LOOKUP(,-1/($BI$133:$BI$142=BI152),$BJ$133:$BJ$142)</f>
        <v>B11, B12, B13, B16, B20</v>
      </c>
      <c r="BK152" s="12" t="str">
        <f>COUNTIF($BI$133:$BI$142,BI152)&amp;" шт"</f>
        <v>5 шт</v>
      </c>
      <c r="BL152" s="93">
        <f>LARGE(BL133:BL142,1)</f>
        <v>3</v>
      </c>
      <c r="BM152" s="75" t="str">
        <f>LOOKUP(,-1/($BL$133:$BL$142=BL152),$BM$133:$BM$142)</f>
        <v>B12</v>
      </c>
      <c r="BN152" s="12" t="str">
        <f>COUNTIF($BL$133:$BL$142,BL152)&amp;" шт"</f>
        <v>1 шт</v>
      </c>
      <c r="BO152" s="91">
        <f>LARGE(BO133:BO142,1)</f>
        <v>85495</v>
      </c>
      <c r="BP152" s="75" t="str">
        <f t="shared" ref="BP152:BP161" si="36">LOOKUP(,-1/($BO$133:$BO$142=BO152),$BP$133:$BP$142)</f>
        <v>B3</v>
      </c>
      <c r="BQ152" s="118" t="str">
        <f t="shared" ref="BQ152:BQ161" si="37">COUNTIF($BO$133:$BO$142,BO152)&amp;" шт"</f>
        <v>1 шт</v>
      </c>
    </row>
    <row r="153" spans="1:72" ht="18" customHeight="1" x14ac:dyDescent="0.35">
      <c r="C153" s="171" t="s">
        <v>196</v>
      </c>
      <c r="D153" s="171"/>
      <c r="E153" s="39" t="str">
        <f t="shared" si="31"/>
        <v>48 МГц  {B4 }</v>
      </c>
      <c r="W153" s="173" t="str">
        <f>$AV$136</f>
        <v>B4</v>
      </c>
      <c r="X153" s="173"/>
      <c r="Y153" s="173"/>
      <c r="Z153" s="173">
        <v>0</v>
      </c>
      <c r="AA153" s="173"/>
      <c r="AB153" s="173">
        <v>0</v>
      </c>
      <c r="AC153" s="173"/>
      <c r="AD153" s="173">
        <v>0</v>
      </c>
      <c r="AE153" s="173"/>
      <c r="AF153" s="173">
        <v>0</v>
      </c>
      <c r="AG153" s="173"/>
      <c r="AH153" s="173">
        <v>1</v>
      </c>
      <c r="AI153" s="173"/>
      <c r="AJ153" s="190">
        <v>1</v>
      </c>
      <c r="AK153" s="190"/>
      <c r="AL153" s="107"/>
      <c r="AU153" s="114"/>
      <c r="AW153" s="126">
        <f>IFERROR(SMALL(AW$133:AW$142,COUNTIF(AW$133:AW$142,"&lt;"&amp;AW152)),"")</f>
        <v>520</v>
      </c>
      <c r="AX153" s="75" t="str">
        <f>LOOKUP(,-1/($AW$133:$AW$142=AW153),$AX$133:$AX$142)</f>
        <v>B1, B2, B3, B4</v>
      </c>
      <c r="AY153" s="5" t="str">
        <f>COUNTIF($AW$133:$AW$142,AW153)&amp;" шт"</f>
        <v>4 шт</v>
      </c>
      <c r="AZ153" s="127">
        <f>IFERROR(SMALL(AZ$133:AZ$142,COUNTIF(AZ$133:AZ$142,"&lt;"&amp;AZ152)),"")</f>
        <v>512</v>
      </c>
      <c r="BA153" s="76" t="str">
        <f t="shared" si="32"/>
        <v>B12, B16, B20</v>
      </c>
      <c r="BB153" s="12" t="str">
        <f t="shared" si="33"/>
        <v>3 шт</v>
      </c>
      <c r="BC153" s="128">
        <f>IFERROR(SMALL(BC$133:BC$142,COUNTIF(BC$133:BC$142,"&lt;"&amp;BC152)),"")</f>
        <v>128</v>
      </c>
      <c r="BD153" s="76" t="str">
        <f>LOOKUP(,-1/($BC$133:$BC$142=BC153),$BD$133:$BD$142)</f>
        <v>B1, B2, B3</v>
      </c>
      <c r="BE153" s="12" t="str">
        <f t="shared" si="34"/>
        <v>3 шт</v>
      </c>
      <c r="BF153" s="84">
        <f>IFERROR(SMALL(BF$133:BF$142,COUNTIF(BF$133:BF$142,"&lt;"&amp;BF152)),"")</f>
        <v>4</v>
      </c>
      <c r="BG153" s="76" t="str">
        <f>LOOKUP(,-1/($BF$133:$BF$142=BF153),$BG$133:$BG$142)</f>
        <v>B1, B2, B3, B12</v>
      </c>
      <c r="BH153" s="12" t="str">
        <f t="shared" si="35"/>
        <v>4 шт</v>
      </c>
      <c r="BI153" s="88">
        <f>IFERROR(SMALL(BI$133:BI$142,COUNTIF(BI$133:BI$142,"&lt;"&amp;BI152)),"")</f>
        <v>2</v>
      </c>
      <c r="BJ153" s="76" t="str">
        <f>LOOKUP(,-1/($BI$133:$BI$142=BI153),$BJ$133:$BJ$142)</f>
        <v>B1, B2, B3, B4</v>
      </c>
      <c r="BK153" s="12" t="str">
        <f>COUNTIF($BI$133:$BI$142,BI153)&amp;" шт"</f>
        <v>4 шт</v>
      </c>
      <c r="BL153" s="94">
        <f>IFERROR(SMALL(BL$133:BL$142,COUNTIF(BL$133:BL$142,"&lt;"&amp;BL152)),"")</f>
        <v>2</v>
      </c>
      <c r="BM153" s="76" t="str">
        <f>LOOKUP(,-1/($BL$133:$BL$142=BL153),$BM$133:$BM$142)</f>
        <v>B1, B2, B3, B11, B13, B16, B17, B20</v>
      </c>
      <c r="BN153" s="12" t="str">
        <f>COUNTIF($BL$133:$BL$142,BL153)&amp;" шт"</f>
        <v>8 шт</v>
      </c>
      <c r="BO153" s="92">
        <f>IFERROR(SMALL(BO$133:BO$142,COUNTIF(BO$133:BO$142,"&lt;"&amp;BO152)),"")</f>
        <v>84941</v>
      </c>
      <c r="BP153" s="76" t="str">
        <f t="shared" si="36"/>
        <v>B20</v>
      </c>
      <c r="BQ153" s="118" t="str">
        <f t="shared" si="37"/>
        <v>1 шт</v>
      </c>
    </row>
    <row r="154" spans="1:72" ht="18" customHeight="1" x14ac:dyDescent="0.35">
      <c r="C154" s="171" t="s">
        <v>198</v>
      </c>
      <c r="D154" s="171"/>
      <c r="E154" s="39" t="str">
        <f t="shared" si="31"/>
        <v>32 МГц  {B17 }</v>
      </c>
      <c r="T154" s="138" t="s">
        <v>200</v>
      </c>
      <c r="U154" s="138"/>
      <c r="V154" s="138"/>
      <c r="W154" s="173" t="str">
        <f>$AV$137</f>
        <v>B11</v>
      </c>
      <c r="X154" s="173"/>
      <c r="Y154" s="173"/>
      <c r="Z154" s="173">
        <v>0</v>
      </c>
      <c r="AA154" s="173"/>
      <c r="AB154" s="173">
        <v>0</v>
      </c>
      <c r="AC154" s="173"/>
      <c r="AD154" s="173">
        <v>0</v>
      </c>
      <c r="AE154" s="173"/>
      <c r="AF154" s="173">
        <v>1</v>
      </c>
      <c r="AG154" s="173"/>
      <c r="AH154" s="173">
        <v>0</v>
      </c>
      <c r="AI154" s="173"/>
      <c r="AJ154" s="190">
        <v>0</v>
      </c>
      <c r="AK154" s="190"/>
      <c r="AL154" s="107"/>
      <c r="AU154" s="114"/>
      <c r="AW154" s="126">
        <f t="shared" ref="AW154:AW156" si="38">IFERROR(SMALL(AW$133:AW$142,COUNTIF(AW$133:AW$142,"&lt;"&amp;AW153)),"")</f>
        <v>500</v>
      </c>
      <c r="AX154" s="75" t="str">
        <f>LOOKUP(,-1/($AW$133:$AW$142=AW154),$AX$133:$AX$142)</f>
        <v>B11, B13</v>
      </c>
      <c r="AY154" s="5" t="str">
        <f>COUNTIF($AW$133:$AW$142,AW154)&amp;" шт"</f>
        <v>2 шт</v>
      </c>
      <c r="AZ154" s="127">
        <f t="shared" ref="AZ154:AZ158" si="39">IFERROR(SMALL(AZ$133:AZ$142,COUNTIF(AZ$133:AZ$142,"&lt;"&amp;AZ153)),"")</f>
        <v>128</v>
      </c>
      <c r="BA154" s="76" t="str">
        <f t="shared" si="32"/>
        <v>B2, B3, B4</v>
      </c>
      <c r="BB154" s="12" t="str">
        <f t="shared" si="33"/>
        <v>3 шт</v>
      </c>
      <c r="BC154" s="128">
        <f t="shared" ref="BC154:BC158" si="40">IFERROR(SMALL(BC$133:BC$142,COUNTIF(BC$133:BC$142,"&lt;"&amp;BC153)),"")</f>
        <v>48</v>
      </c>
      <c r="BD154" s="76" t="str">
        <f>LOOKUP(,-1/($BC$133:$BC$142=BC154),$BD$133:$BD$142)</f>
        <v>B4</v>
      </c>
      <c r="BE154" s="12" t="str">
        <f t="shared" si="34"/>
        <v>1 шт</v>
      </c>
      <c r="BF154" s="84">
        <f t="shared" ref="BF154:BF158" si="41">IFERROR(SMALL(BF$133:BF$142,COUNTIF(BF$133:BF$142,"&lt;"&amp;BF153)),"")</f>
        <v>3</v>
      </c>
      <c r="BG154" s="76" t="str">
        <f>LOOKUP(,-1/($BF$133:$BF$142=BF154),$BG$133:$BG$142)</f>
        <v>B11, B13, B16</v>
      </c>
      <c r="BH154" s="12" t="str">
        <f t="shared" si="35"/>
        <v>3 шт</v>
      </c>
      <c r="BI154" s="88">
        <f t="shared" ref="BI154:BI158" si="42">IFERROR(SMALL(BI$133:BI$142,COUNTIF(BI$133:BI$142,"&lt;"&amp;BI153)),"")</f>
        <v>1</v>
      </c>
      <c r="BJ154" s="76" t="str">
        <f>LOOKUP(,-1/($BI$133:$BI$142=BI154),$BJ$133:$BJ$142)</f>
        <v>B17</v>
      </c>
      <c r="BK154" s="12" t="str">
        <f>COUNTIF($BI$133:$BI$142,BI154)&amp;" шт"</f>
        <v>1 шт</v>
      </c>
      <c r="BL154" s="94">
        <f>IFERROR(SMALL(BL$133:BL$142,COUNTIF(BL$133:BL$142,"&lt;"&amp;BL153)),"")</f>
        <v>1</v>
      </c>
      <c r="BM154" s="76" t="str">
        <f>LOOKUP(,-1/($BL$133:$BL$142=BL154),$BM$133:$BM$142)</f>
        <v>B4</v>
      </c>
      <c r="BN154" s="12" t="str">
        <f>COUNTIF($BL$133:$BL$142,BL154)&amp;" шт"</f>
        <v>1 шт</v>
      </c>
      <c r="BO154" s="92">
        <f t="shared" ref="BO154:BO161" si="43">IFERROR(SMALL(BO$133:BO$142,COUNTIF(BO$133:BO$142,"&lt;"&amp;BO153)),"")</f>
        <v>69102</v>
      </c>
      <c r="BP154" s="76" t="str">
        <f t="shared" si="36"/>
        <v>B12</v>
      </c>
      <c r="BQ154" s="118" t="str">
        <f t="shared" si="37"/>
        <v>1 шт</v>
      </c>
    </row>
    <row r="155" spans="1:72" ht="18" customHeight="1" x14ac:dyDescent="0.35">
      <c r="C155" s="171" t="s">
        <v>197</v>
      </c>
      <c r="D155" s="171"/>
      <c r="E155" s="39" t="e">
        <f t="shared" si="31"/>
        <v>#N/A</v>
      </c>
      <c r="W155" s="173" t="str">
        <f>$AV$138</f>
        <v>B12</v>
      </c>
      <c r="X155" s="173"/>
      <c r="Y155" s="173"/>
      <c r="Z155" s="173">
        <v>0</v>
      </c>
      <c r="AA155" s="173"/>
      <c r="AB155" s="173">
        <v>1</v>
      </c>
      <c r="AC155" s="173"/>
      <c r="AD155" s="173">
        <v>0</v>
      </c>
      <c r="AE155" s="173"/>
      <c r="AF155" s="173">
        <v>0</v>
      </c>
      <c r="AG155" s="173"/>
      <c r="AH155" s="173">
        <v>0</v>
      </c>
      <c r="AI155" s="173"/>
      <c r="AJ155" s="190">
        <v>0</v>
      </c>
      <c r="AK155" s="190"/>
      <c r="AL155" s="107"/>
      <c r="AU155" s="114"/>
      <c r="AW155" s="126">
        <f t="shared" si="38"/>
        <v>206</v>
      </c>
      <c r="AX155" s="75" t="str">
        <f>LOOKUP(,-1/($AW$133:$AW$142=AW155),$AX$133:$AX$142)</f>
        <v>B17</v>
      </c>
      <c r="AY155" s="5" t="str">
        <f>COUNTIF($AW$133:$AW$142,AW155)&amp;" шт"</f>
        <v>1 шт</v>
      </c>
      <c r="AZ155" s="127">
        <f t="shared" si="39"/>
        <v>64</v>
      </c>
      <c r="BA155" s="76" t="str">
        <f t="shared" si="32"/>
        <v>B17</v>
      </c>
      <c r="BB155" s="12" t="str">
        <f t="shared" si="33"/>
        <v>1 шт</v>
      </c>
      <c r="BC155" s="128">
        <f t="shared" si="40"/>
        <v>32</v>
      </c>
      <c r="BD155" s="76" t="str">
        <f>LOOKUP(,-1/($BC$133:$BC$142=BC155),$BD$133:$BD$142)</f>
        <v>B17</v>
      </c>
      <c r="BE155" s="12" t="str">
        <f t="shared" si="34"/>
        <v>1 шт</v>
      </c>
      <c r="BF155" s="84">
        <f t="shared" si="41"/>
        <v>1</v>
      </c>
      <c r="BG155" s="76" t="str">
        <f>LOOKUP(,-1/($BF$133:$BF$142=BF155),$BG$133:$BG$142)</f>
        <v>B4</v>
      </c>
      <c r="BH155" s="12" t="str">
        <f t="shared" si="35"/>
        <v>1 шт</v>
      </c>
      <c r="BI155" s="88" t="str">
        <f t="shared" si="42"/>
        <v/>
      </c>
      <c r="BJ155" s="76" t="e">
        <f>LOOKUP(,-1/($BI$133:$BI$142=BI155),$BJ$133:$BJ$142)</f>
        <v>#N/A</v>
      </c>
      <c r="BK155" s="12" t="str">
        <f>COUNTIF($BI$133:$BI$142,BI155)&amp;" шт"</f>
        <v>0 шт</v>
      </c>
      <c r="BL155" s="94"/>
      <c r="BM155" s="96"/>
      <c r="BN155" s="12"/>
      <c r="BO155" s="92">
        <f t="shared" si="43"/>
        <v>65397</v>
      </c>
      <c r="BP155" s="76" t="str">
        <f t="shared" si="36"/>
        <v>B13</v>
      </c>
      <c r="BQ155" s="118" t="str">
        <f t="shared" si="37"/>
        <v>1 шт</v>
      </c>
    </row>
    <row r="156" spans="1:72" ht="18" customHeight="1" x14ac:dyDescent="0.35">
      <c r="C156" s="191" t="s">
        <v>194</v>
      </c>
      <c r="D156" s="191"/>
      <c r="E156" s="39"/>
      <c r="W156" s="173" t="str">
        <f>$AV$139</f>
        <v>B13</v>
      </c>
      <c r="X156" s="173"/>
      <c r="Y156" s="173"/>
      <c r="Z156" s="173">
        <v>1</v>
      </c>
      <c r="AA156" s="173"/>
      <c r="AB156" s="173">
        <v>0</v>
      </c>
      <c r="AC156" s="173"/>
      <c r="AD156" s="173">
        <v>0</v>
      </c>
      <c r="AE156" s="173"/>
      <c r="AF156" s="173">
        <v>0</v>
      </c>
      <c r="AG156" s="173"/>
      <c r="AH156" s="173">
        <v>0</v>
      </c>
      <c r="AI156" s="173"/>
      <c r="AJ156" s="190">
        <v>0</v>
      </c>
      <c r="AK156" s="190"/>
      <c r="AL156" s="107"/>
      <c r="AU156" s="114"/>
      <c r="AW156" s="126" t="str">
        <f t="shared" si="38"/>
        <v/>
      </c>
      <c r="AZ156" s="127">
        <f t="shared" si="39"/>
        <v>63</v>
      </c>
      <c r="BA156" s="76" t="str">
        <f t="shared" si="32"/>
        <v>B1</v>
      </c>
      <c r="BB156" s="12" t="str">
        <f t="shared" si="33"/>
        <v>1 шт</v>
      </c>
      <c r="BC156" s="128" t="str">
        <f t="shared" si="40"/>
        <v/>
      </c>
      <c r="BD156" s="76" t="e">
        <f>LOOKUP(,-1/($BC$133:$BC$142=BC156),$BD$133:$BD$142)</f>
        <v>#N/A</v>
      </c>
      <c r="BE156" s="12" t="str">
        <f t="shared" si="34"/>
        <v>0 шт</v>
      </c>
      <c r="BF156" s="84" t="str">
        <f t="shared" si="41"/>
        <v/>
      </c>
      <c r="BG156" s="76" t="e">
        <f>LOOKUP(,-1/($BF$133:$BF$142=BF156),$BG$133:$BG$142)</f>
        <v>#N/A</v>
      </c>
      <c r="BH156" s="12" t="str">
        <f t="shared" si="35"/>
        <v>0 шт</v>
      </c>
      <c r="BI156" s="88" t="str">
        <f t="shared" si="42"/>
        <v/>
      </c>
      <c r="BJ156" s="76" t="e">
        <f>LOOKUP(,-1/($BI$133:$BI$142=BI156),$BJ$133:$BJ$142)</f>
        <v>#N/A</v>
      </c>
      <c r="BK156" s="12" t="str">
        <f>COUNTIF($BI$133:$BI$142,BI156)&amp;" шт"</f>
        <v>0 шт</v>
      </c>
      <c r="BL156" s="94"/>
      <c r="BM156" s="96"/>
      <c r="BN156" s="12"/>
      <c r="BO156" s="92">
        <f t="shared" si="43"/>
        <v>63496</v>
      </c>
      <c r="BP156" s="76" t="str">
        <f t="shared" si="36"/>
        <v>B11</v>
      </c>
      <c r="BQ156" s="118" t="str">
        <f t="shared" si="37"/>
        <v>1 шт</v>
      </c>
    </row>
    <row r="157" spans="1:72" ht="18" customHeight="1" x14ac:dyDescent="0.25">
      <c r="W157" s="173" t="str">
        <f>$AV$140</f>
        <v>B16</v>
      </c>
      <c r="X157" s="173"/>
      <c r="Y157" s="173"/>
      <c r="Z157" s="173">
        <v>0</v>
      </c>
      <c r="AA157" s="173"/>
      <c r="AB157" s="173">
        <v>1</v>
      </c>
      <c r="AC157" s="173"/>
      <c r="AD157" s="173">
        <v>0</v>
      </c>
      <c r="AE157" s="173"/>
      <c r="AF157" s="173">
        <v>0</v>
      </c>
      <c r="AG157" s="173"/>
      <c r="AH157" s="173">
        <v>0</v>
      </c>
      <c r="AI157" s="173"/>
      <c r="AJ157" s="190">
        <v>0</v>
      </c>
      <c r="AK157" s="190"/>
      <c r="AL157" s="107"/>
      <c r="AU157" s="114"/>
      <c r="AZ157" s="127" t="str">
        <f>IFERROR(SMALL(AZ$133:AZ$142,COUNTIF(AZ$133:AZ$142,"&lt;"&amp;AZ156)),"")</f>
        <v/>
      </c>
      <c r="BA157" s="76" t="e">
        <f>LOOKUP(,-1/($AZ$133:$AZ$142=AZ157),$BA$133:$BA$142)</f>
        <v>#N/A</v>
      </c>
      <c r="BB157" s="12" t="str">
        <f t="shared" si="33"/>
        <v>0 шт</v>
      </c>
      <c r="BC157" s="128" t="str">
        <f t="shared" si="40"/>
        <v/>
      </c>
      <c r="BD157" s="76"/>
      <c r="BE157" s="12" t="str">
        <f t="shared" si="34"/>
        <v>0 шт</v>
      </c>
      <c r="BF157" s="84" t="str">
        <f t="shared" si="41"/>
        <v/>
      </c>
      <c r="BG157" s="76"/>
      <c r="BH157" s="12" t="str">
        <f t="shared" si="35"/>
        <v>0 шт</v>
      </c>
      <c r="BI157" s="88" t="str">
        <f t="shared" si="42"/>
        <v/>
      </c>
      <c r="BJ157" s="96"/>
      <c r="BK157" s="97"/>
      <c r="BL157" s="94"/>
      <c r="BM157" s="96"/>
      <c r="BN157" s="12"/>
      <c r="BO157" s="92">
        <f t="shared" si="43"/>
        <v>57496</v>
      </c>
      <c r="BP157" s="76" t="str">
        <f t="shared" si="36"/>
        <v>B16</v>
      </c>
      <c r="BQ157" s="118" t="str">
        <f t="shared" si="37"/>
        <v>1 шт</v>
      </c>
    </row>
    <row r="158" spans="1:72" ht="18" customHeight="1" x14ac:dyDescent="0.25">
      <c r="K158" s="5" t="s">
        <v>40</v>
      </c>
      <c r="Q158" s="5" t="s">
        <v>40</v>
      </c>
      <c r="W158" s="173" t="str">
        <f>$AV$141</f>
        <v>B17</v>
      </c>
      <c r="X158" s="173"/>
      <c r="Y158" s="173"/>
      <c r="Z158" s="173">
        <v>0</v>
      </c>
      <c r="AA158" s="173"/>
      <c r="AB158" s="173">
        <v>1</v>
      </c>
      <c r="AC158" s="173"/>
      <c r="AD158" s="173">
        <v>0</v>
      </c>
      <c r="AE158" s="173"/>
      <c r="AF158" s="173">
        <v>0</v>
      </c>
      <c r="AG158" s="173"/>
      <c r="AH158" s="173">
        <v>0</v>
      </c>
      <c r="AI158" s="173"/>
      <c r="AJ158" s="190">
        <v>0</v>
      </c>
      <c r="AK158" s="190"/>
      <c r="AL158" s="107"/>
      <c r="AU158" s="114"/>
      <c r="AZ158" s="127" t="str">
        <f t="shared" si="39"/>
        <v/>
      </c>
      <c r="BA158" s="79"/>
      <c r="BB158" s="12" t="str">
        <f t="shared" si="33"/>
        <v>0 шт</v>
      </c>
      <c r="BC158" s="128" t="str">
        <f t="shared" si="40"/>
        <v/>
      </c>
      <c r="BD158" s="79"/>
      <c r="BE158" s="12" t="str">
        <f t="shared" si="34"/>
        <v>0 шт</v>
      </c>
      <c r="BF158" s="84" t="str">
        <f t="shared" si="41"/>
        <v/>
      </c>
      <c r="BG158" s="79"/>
      <c r="BH158" s="12" t="str">
        <f t="shared" si="35"/>
        <v>0 шт</v>
      </c>
      <c r="BI158" s="88" t="str">
        <f t="shared" si="42"/>
        <v/>
      </c>
      <c r="BJ158" s="54"/>
      <c r="BK158" s="97"/>
      <c r="BL158" s="54"/>
      <c r="BM158" s="54"/>
      <c r="BN158" s="12"/>
      <c r="BO158" s="92">
        <f t="shared" si="43"/>
        <v>49497</v>
      </c>
      <c r="BP158" s="76" t="str">
        <f t="shared" si="36"/>
        <v>B2</v>
      </c>
      <c r="BQ158" s="118" t="str">
        <f t="shared" si="37"/>
        <v>1 шт</v>
      </c>
    </row>
    <row r="159" spans="1:72" ht="18" customHeight="1" x14ac:dyDescent="0.25">
      <c r="G159" s="5" t="s">
        <v>40</v>
      </c>
      <c r="W159" s="173" t="str">
        <f>$AV$142</f>
        <v>B20</v>
      </c>
      <c r="X159" s="173"/>
      <c r="Y159" s="173"/>
      <c r="Z159" s="173">
        <v>0</v>
      </c>
      <c r="AA159" s="173"/>
      <c r="AB159" s="173">
        <v>0</v>
      </c>
      <c r="AC159" s="173"/>
      <c r="AD159" s="173">
        <v>1</v>
      </c>
      <c r="AE159" s="173"/>
      <c r="AF159" s="173">
        <v>0</v>
      </c>
      <c r="AG159" s="173"/>
      <c r="AH159" s="173">
        <v>0</v>
      </c>
      <c r="AI159" s="173"/>
      <c r="AJ159" s="190">
        <v>0</v>
      </c>
      <c r="AK159" s="190"/>
      <c r="AL159" s="107"/>
      <c r="AU159" s="114"/>
      <c r="BO159" s="92">
        <f t="shared" si="43"/>
        <v>41293</v>
      </c>
      <c r="BP159" s="76" t="str">
        <f t="shared" si="36"/>
        <v>B4</v>
      </c>
      <c r="BQ159" s="118" t="str">
        <f t="shared" si="37"/>
        <v>1 шт</v>
      </c>
    </row>
    <row r="160" spans="1:72" ht="18" customHeight="1" x14ac:dyDescent="0.25">
      <c r="AU160" s="114" t="s">
        <v>40</v>
      </c>
      <c r="BO160" s="92">
        <f t="shared" si="43"/>
        <v>35842</v>
      </c>
      <c r="BP160" s="76" t="str">
        <f t="shared" si="36"/>
        <v>B17</v>
      </c>
      <c r="BQ160" s="118" t="str">
        <f t="shared" si="37"/>
        <v>1 шт</v>
      </c>
    </row>
    <row r="161" spans="3:71" ht="18" customHeight="1" thickBot="1" x14ac:dyDescent="0.4">
      <c r="W161" s="173" t="s">
        <v>132</v>
      </c>
      <c r="X161" s="173"/>
      <c r="Y161" s="173"/>
      <c r="Z161" s="186" t="s">
        <v>181</v>
      </c>
      <c r="AA161" s="186"/>
      <c r="AB161" s="186" t="s">
        <v>201</v>
      </c>
      <c r="AC161" s="186"/>
      <c r="AD161" s="186" t="s">
        <v>202</v>
      </c>
      <c r="AE161" s="186"/>
      <c r="AF161" s="186" t="s">
        <v>208</v>
      </c>
      <c r="AG161" s="186"/>
      <c r="AH161" s="186" t="s">
        <v>203</v>
      </c>
      <c r="AI161" s="186"/>
      <c r="AJ161" s="189" t="s">
        <v>209</v>
      </c>
      <c r="AK161" s="189"/>
      <c r="AU161" s="114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99"/>
      <c r="BJ161" s="99"/>
      <c r="BK161" s="99"/>
      <c r="BL161" s="99"/>
      <c r="BM161" s="99"/>
      <c r="BN161" s="99"/>
      <c r="BO161" s="92">
        <f t="shared" si="43"/>
        <v>34609</v>
      </c>
      <c r="BP161" s="100" t="str">
        <f t="shared" si="36"/>
        <v>B1</v>
      </c>
      <c r="BQ161" s="101" t="str">
        <f t="shared" si="37"/>
        <v>1 шт</v>
      </c>
      <c r="BR161" s="119"/>
      <c r="BS161" s="109"/>
    </row>
    <row r="162" spans="3:71" ht="18" customHeight="1" x14ac:dyDescent="0.25">
      <c r="W162" s="173" t="str">
        <f>$AV$133</f>
        <v>B1</v>
      </c>
      <c r="X162" s="173"/>
      <c r="Y162" s="173"/>
      <c r="Z162" s="173">
        <v>1</v>
      </c>
      <c r="AA162" s="173"/>
      <c r="AB162" s="134">
        <v>0</v>
      </c>
      <c r="AC162" s="136"/>
      <c r="AD162" s="134">
        <v>0</v>
      </c>
      <c r="AE162" s="136"/>
      <c r="AF162" s="134">
        <v>0</v>
      </c>
      <c r="AG162" s="136"/>
      <c r="AH162" s="134">
        <v>0</v>
      </c>
      <c r="AI162" s="136"/>
      <c r="AJ162" s="190">
        <v>0</v>
      </c>
      <c r="AK162" s="190"/>
      <c r="AU162" s="108"/>
      <c r="BA162" s="54" t="s">
        <v>143</v>
      </c>
      <c r="BD162" s="54"/>
      <c r="BG162" s="54"/>
      <c r="BJ162" s="54"/>
      <c r="BM162" s="54"/>
      <c r="BP162" s="54"/>
    </row>
    <row r="163" spans="3:71" ht="18" customHeight="1" x14ac:dyDescent="0.35">
      <c r="C163" s="171" t="s">
        <v>181</v>
      </c>
      <c r="D163" s="171"/>
      <c r="E163" s="39" t="str">
        <f>BF152&amp;" МГц  {"&amp;BG152&amp;" }"</f>
        <v>7 МГц  {B17, B20 }</v>
      </c>
      <c r="W163" s="173" t="str">
        <f>$AV$134</f>
        <v>B2</v>
      </c>
      <c r="X163" s="173"/>
      <c r="Y163" s="173"/>
      <c r="Z163" s="173">
        <v>1</v>
      </c>
      <c r="AA163" s="173"/>
      <c r="AB163" s="173">
        <v>0</v>
      </c>
      <c r="AC163" s="173"/>
      <c r="AD163" s="173">
        <v>0</v>
      </c>
      <c r="AE163" s="173"/>
      <c r="AF163" s="173">
        <v>0</v>
      </c>
      <c r="AG163" s="173"/>
      <c r="AH163" s="173">
        <v>0</v>
      </c>
      <c r="AI163" s="173"/>
      <c r="AJ163" s="190">
        <v>0</v>
      </c>
      <c r="AK163" s="190"/>
    </row>
    <row r="164" spans="3:71" ht="18" customHeight="1" x14ac:dyDescent="0.35">
      <c r="C164" s="171" t="s">
        <v>201</v>
      </c>
      <c r="D164" s="171"/>
      <c r="E164" s="39" t="str">
        <f t="shared" ref="E164:E167" si="44">BF153&amp;" МГц  {"&amp;BG153&amp;" }"</f>
        <v>4 МГц  {B1, B2, B3, B12 }</v>
      </c>
      <c r="W164" s="173" t="str">
        <f>$AV$135</f>
        <v>B3</v>
      </c>
      <c r="X164" s="173"/>
      <c r="Y164" s="173"/>
      <c r="Z164" s="173">
        <v>0</v>
      </c>
      <c r="AA164" s="173"/>
      <c r="AB164" s="173">
        <v>0</v>
      </c>
      <c r="AC164" s="173"/>
      <c r="AD164" s="173">
        <v>0</v>
      </c>
      <c r="AE164" s="173"/>
      <c r="AF164" s="173">
        <v>1</v>
      </c>
      <c r="AG164" s="173"/>
      <c r="AH164" s="173">
        <v>0</v>
      </c>
      <c r="AI164" s="173"/>
      <c r="AJ164" s="190">
        <v>0</v>
      </c>
      <c r="AK164" s="190"/>
    </row>
    <row r="165" spans="3:71" ht="18" customHeight="1" x14ac:dyDescent="0.35">
      <c r="C165" s="171" t="s">
        <v>202</v>
      </c>
      <c r="D165" s="171"/>
      <c r="E165" s="39" t="str">
        <f t="shared" si="44"/>
        <v>3 МГц  {B11, B13, B16 }</v>
      </c>
      <c r="W165" s="173" t="str">
        <f>$AV$136</f>
        <v>B4</v>
      </c>
      <c r="X165" s="173"/>
      <c r="Y165" s="173"/>
      <c r="Z165" s="173">
        <v>0</v>
      </c>
      <c r="AA165" s="173"/>
      <c r="AB165" s="173">
        <v>1</v>
      </c>
      <c r="AC165" s="173"/>
      <c r="AD165" s="173">
        <v>0</v>
      </c>
      <c r="AE165" s="173"/>
      <c r="AF165" s="173">
        <v>0</v>
      </c>
      <c r="AG165" s="173"/>
      <c r="AH165" s="173">
        <v>0</v>
      </c>
      <c r="AI165" s="173"/>
      <c r="AJ165" s="190">
        <v>1</v>
      </c>
      <c r="AK165" s="190"/>
    </row>
    <row r="166" spans="3:71" ht="18" customHeight="1" x14ac:dyDescent="0.35">
      <c r="C166" s="171" t="s">
        <v>208</v>
      </c>
      <c r="D166" s="171"/>
      <c r="E166" s="39" t="str">
        <f t="shared" si="44"/>
        <v>1 МГц  {B4 }</v>
      </c>
      <c r="T166" s="138" t="s">
        <v>210</v>
      </c>
      <c r="U166" s="138"/>
      <c r="V166" s="138"/>
      <c r="W166" s="173" t="str">
        <f>$AV$137</f>
        <v>B11</v>
      </c>
      <c r="X166" s="173"/>
      <c r="Y166" s="173"/>
      <c r="Z166" s="173">
        <v>0</v>
      </c>
      <c r="AA166" s="173"/>
      <c r="AB166" s="173">
        <v>0</v>
      </c>
      <c r="AC166" s="173"/>
      <c r="AD166" s="173">
        <v>0</v>
      </c>
      <c r="AE166" s="173"/>
      <c r="AF166" s="173">
        <v>0</v>
      </c>
      <c r="AG166" s="173"/>
      <c r="AH166" s="173">
        <v>1</v>
      </c>
      <c r="AI166" s="173"/>
      <c r="AJ166" s="190">
        <v>0</v>
      </c>
      <c r="AK166" s="190"/>
      <c r="AZ166" s="5"/>
    </row>
    <row r="167" spans="3:71" ht="18" customHeight="1" x14ac:dyDescent="0.35">
      <c r="C167" s="171" t="s">
        <v>203</v>
      </c>
      <c r="D167" s="171"/>
      <c r="E167" s="39" t="e">
        <f t="shared" si="44"/>
        <v>#N/A</v>
      </c>
      <c r="W167" s="173" t="str">
        <f>$AV$138</f>
        <v>B12</v>
      </c>
      <c r="X167" s="173"/>
      <c r="Y167" s="173"/>
      <c r="Z167" s="173">
        <v>0</v>
      </c>
      <c r="AA167" s="173"/>
      <c r="AB167" s="173">
        <v>1</v>
      </c>
      <c r="AC167" s="173"/>
      <c r="AD167" s="173">
        <v>0</v>
      </c>
      <c r="AE167" s="173"/>
      <c r="AF167" s="173">
        <v>0</v>
      </c>
      <c r="AG167" s="173"/>
      <c r="AH167" s="173">
        <v>0</v>
      </c>
      <c r="AI167" s="173"/>
      <c r="AJ167" s="190">
        <v>0</v>
      </c>
      <c r="AK167" s="190"/>
      <c r="BA167" s="5"/>
      <c r="BB167" s="5"/>
    </row>
    <row r="168" spans="3:71" ht="18" customHeight="1" x14ac:dyDescent="0.35">
      <c r="C168" s="191" t="s">
        <v>209</v>
      </c>
      <c r="D168" s="191"/>
      <c r="E168" s="39"/>
      <c r="W168" s="173" t="str">
        <f>$AV$139</f>
        <v>B13</v>
      </c>
      <c r="X168" s="173"/>
      <c r="Y168" s="173"/>
      <c r="Z168" s="173">
        <v>0</v>
      </c>
      <c r="AA168" s="173"/>
      <c r="AB168" s="173">
        <v>0</v>
      </c>
      <c r="AC168" s="173"/>
      <c r="AD168" s="173">
        <v>0</v>
      </c>
      <c r="AE168" s="173"/>
      <c r="AF168" s="173">
        <v>0</v>
      </c>
      <c r="AG168" s="173"/>
      <c r="AH168" s="173">
        <v>0</v>
      </c>
      <c r="AI168" s="173"/>
      <c r="AJ168" s="190">
        <v>0</v>
      </c>
      <c r="AK168" s="190"/>
    </row>
    <row r="169" spans="3:71" ht="18" customHeight="1" x14ac:dyDescent="0.25">
      <c r="W169" s="173" t="str">
        <f>$AV$140</f>
        <v>B16</v>
      </c>
      <c r="X169" s="173"/>
      <c r="Y169" s="173"/>
      <c r="Z169" s="173">
        <v>0</v>
      </c>
      <c r="AA169" s="173"/>
      <c r="AB169" s="173">
        <v>0</v>
      </c>
      <c r="AC169" s="173"/>
      <c r="AD169" s="173">
        <v>1</v>
      </c>
      <c r="AE169" s="173"/>
      <c r="AF169" s="173">
        <v>0</v>
      </c>
      <c r="AG169" s="173"/>
      <c r="AH169" s="173">
        <v>0</v>
      </c>
      <c r="AI169" s="173"/>
      <c r="AJ169" s="190">
        <v>0</v>
      </c>
      <c r="AK169" s="190"/>
    </row>
    <row r="170" spans="3:71" ht="18" customHeight="1" x14ac:dyDescent="0.25">
      <c r="J170" s="5" t="s">
        <v>40</v>
      </c>
      <c r="K170" s="5" t="s">
        <v>40</v>
      </c>
      <c r="Q170" s="5" t="s">
        <v>40</v>
      </c>
      <c r="W170" s="173" t="str">
        <f>$AV$141</f>
        <v>B17</v>
      </c>
      <c r="X170" s="173"/>
      <c r="Y170" s="173"/>
      <c r="Z170" s="173">
        <v>0</v>
      </c>
      <c r="AA170" s="173"/>
      <c r="AB170" s="173">
        <v>1</v>
      </c>
      <c r="AC170" s="173"/>
      <c r="AD170" s="173">
        <v>0</v>
      </c>
      <c r="AE170" s="173"/>
      <c r="AF170" s="173">
        <v>0</v>
      </c>
      <c r="AG170" s="173"/>
      <c r="AH170" s="173">
        <v>0</v>
      </c>
      <c r="AI170" s="173"/>
      <c r="AJ170" s="190">
        <v>0</v>
      </c>
      <c r="AK170" s="190"/>
    </row>
    <row r="171" spans="3:71" ht="18" customHeight="1" x14ac:dyDescent="0.25">
      <c r="G171" s="5" t="s">
        <v>40</v>
      </c>
      <c r="W171" s="173" t="str">
        <f>$AV$142</f>
        <v>B20</v>
      </c>
      <c r="X171" s="173"/>
      <c r="Y171" s="173"/>
      <c r="Z171" s="173">
        <v>0</v>
      </c>
      <c r="AA171" s="173"/>
      <c r="AB171" s="173">
        <v>0</v>
      </c>
      <c r="AC171" s="173"/>
      <c r="AD171" s="173">
        <v>0</v>
      </c>
      <c r="AE171" s="173"/>
      <c r="AF171" s="173">
        <v>0</v>
      </c>
      <c r="AG171" s="173"/>
      <c r="AH171" s="173">
        <v>0</v>
      </c>
      <c r="AI171" s="173"/>
      <c r="AJ171" s="190">
        <v>0</v>
      </c>
      <c r="AK171" s="190"/>
    </row>
    <row r="172" spans="3:71" ht="18" customHeight="1" x14ac:dyDescent="0.25"/>
    <row r="173" spans="3:71" ht="18" customHeight="1" x14ac:dyDescent="0.35">
      <c r="W173" s="173" t="s">
        <v>132</v>
      </c>
      <c r="X173" s="173"/>
      <c r="Y173" s="173"/>
      <c r="Z173" s="186" t="s">
        <v>183</v>
      </c>
      <c r="AA173" s="186"/>
      <c r="AB173" s="186" t="s">
        <v>211</v>
      </c>
      <c r="AC173" s="186"/>
      <c r="AD173" s="186" t="s">
        <v>212</v>
      </c>
      <c r="AE173" s="186"/>
      <c r="AF173" s="186" t="s">
        <v>213</v>
      </c>
      <c r="AG173" s="186"/>
      <c r="AH173" s="186" t="s">
        <v>214</v>
      </c>
      <c r="AI173" s="186"/>
      <c r="AJ173" s="189" t="s">
        <v>215</v>
      </c>
      <c r="AK173" s="189"/>
    </row>
    <row r="174" spans="3:71" ht="18" customHeight="1" x14ac:dyDescent="0.25">
      <c r="W174" s="173" t="str">
        <f>$AV$133</f>
        <v>B1</v>
      </c>
      <c r="X174" s="173"/>
      <c r="Y174" s="173"/>
      <c r="Z174" s="173">
        <v>0</v>
      </c>
      <c r="AA174" s="173"/>
      <c r="AB174" s="134">
        <v>0</v>
      </c>
      <c r="AC174" s="136"/>
      <c r="AD174" s="134">
        <v>0</v>
      </c>
      <c r="AE174" s="136"/>
      <c r="AF174" s="134">
        <v>0</v>
      </c>
      <c r="AG174" s="136"/>
      <c r="AH174" s="134">
        <v>0</v>
      </c>
      <c r="AI174" s="136"/>
      <c r="AJ174" s="190">
        <v>0</v>
      </c>
      <c r="AK174" s="190"/>
    </row>
    <row r="175" spans="3:71" ht="18" customHeight="1" x14ac:dyDescent="0.35">
      <c r="C175" s="171" t="s">
        <v>183</v>
      </c>
      <c r="D175" s="171"/>
      <c r="E175" s="39" t="str">
        <f>BI152&amp;" МГц  {"&amp;BJ152&amp;" }"</f>
        <v>3 МГц  {B11, B12, B13, B16, B20 }</v>
      </c>
      <c r="W175" s="173" t="str">
        <f>$AV$134</f>
        <v>B2</v>
      </c>
      <c r="X175" s="173"/>
      <c r="Y175" s="173"/>
      <c r="Z175" s="173">
        <v>0</v>
      </c>
      <c r="AA175" s="173"/>
      <c r="AB175" s="173">
        <v>0</v>
      </c>
      <c r="AC175" s="173"/>
      <c r="AD175" s="173">
        <v>0</v>
      </c>
      <c r="AE175" s="173"/>
      <c r="AF175" s="173">
        <v>0</v>
      </c>
      <c r="AG175" s="173"/>
      <c r="AH175" s="173">
        <v>0</v>
      </c>
      <c r="AI175" s="173"/>
      <c r="AJ175" s="190">
        <v>0</v>
      </c>
      <c r="AK175" s="190"/>
    </row>
    <row r="176" spans="3:71" ht="18" customHeight="1" x14ac:dyDescent="0.35">
      <c r="C176" s="171" t="s">
        <v>211</v>
      </c>
      <c r="D176" s="171"/>
      <c r="E176" s="39" t="str">
        <f t="shared" ref="E176:E179" si="45">BI153&amp;" МГц  {"&amp;BJ153&amp;" }"</f>
        <v>2 МГц  {B1, B2, B3, B4 }</v>
      </c>
      <c r="W176" s="173" t="str">
        <f>$AV$135</f>
        <v>B3</v>
      </c>
      <c r="X176" s="173"/>
      <c r="Y176" s="173"/>
      <c r="Z176" s="173">
        <v>0</v>
      </c>
      <c r="AA176" s="173"/>
      <c r="AB176" s="173">
        <v>0</v>
      </c>
      <c r="AC176" s="173"/>
      <c r="AD176" s="173">
        <v>0</v>
      </c>
      <c r="AE176" s="173"/>
      <c r="AF176" s="173">
        <v>0</v>
      </c>
      <c r="AG176" s="173"/>
      <c r="AH176" s="173">
        <v>0</v>
      </c>
      <c r="AI176" s="173"/>
      <c r="AJ176" s="190">
        <v>0</v>
      </c>
      <c r="AK176" s="190"/>
    </row>
    <row r="177" spans="3:37" ht="18" customHeight="1" x14ac:dyDescent="0.35">
      <c r="C177" s="171" t="s">
        <v>212</v>
      </c>
      <c r="D177" s="171"/>
      <c r="E177" s="39" t="str">
        <f t="shared" si="45"/>
        <v>1 МГц  {B17 }</v>
      </c>
      <c r="W177" s="173" t="str">
        <f>$AV$136</f>
        <v>B4</v>
      </c>
      <c r="X177" s="173"/>
      <c r="Y177" s="173"/>
      <c r="Z177" s="173">
        <v>0</v>
      </c>
      <c r="AA177" s="173"/>
      <c r="AB177" s="173">
        <v>0</v>
      </c>
      <c r="AC177" s="173"/>
      <c r="AD177" s="173">
        <v>0</v>
      </c>
      <c r="AE177" s="173"/>
      <c r="AF177" s="173">
        <v>0</v>
      </c>
      <c r="AG177" s="173"/>
      <c r="AH177" s="173">
        <v>0</v>
      </c>
      <c r="AI177" s="173"/>
      <c r="AJ177" s="190">
        <v>1</v>
      </c>
      <c r="AK177" s="190"/>
    </row>
    <row r="178" spans="3:37" ht="18" customHeight="1" x14ac:dyDescent="0.35">
      <c r="C178" s="171" t="s">
        <v>213</v>
      </c>
      <c r="D178" s="171"/>
      <c r="E178" s="39" t="e">
        <f t="shared" si="45"/>
        <v>#N/A</v>
      </c>
      <c r="T178" s="138" t="s">
        <v>216</v>
      </c>
      <c r="U178" s="138"/>
      <c r="V178" s="138"/>
      <c r="W178" s="173" t="str">
        <f>$AV$137</f>
        <v>B11</v>
      </c>
      <c r="X178" s="173"/>
      <c r="Y178" s="173"/>
      <c r="Z178" s="173">
        <v>0</v>
      </c>
      <c r="AA178" s="173"/>
      <c r="AB178" s="173">
        <v>0</v>
      </c>
      <c r="AC178" s="173"/>
      <c r="AD178" s="173">
        <v>0</v>
      </c>
      <c r="AE178" s="173"/>
      <c r="AF178" s="173">
        <v>0</v>
      </c>
      <c r="AG178" s="173"/>
      <c r="AH178" s="173">
        <v>0</v>
      </c>
      <c r="AI178" s="173"/>
      <c r="AJ178" s="190">
        <v>0</v>
      </c>
      <c r="AK178" s="190"/>
    </row>
    <row r="179" spans="3:37" ht="18" customHeight="1" x14ac:dyDescent="0.35">
      <c r="C179" s="171" t="s">
        <v>214</v>
      </c>
      <c r="D179" s="171"/>
      <c r="E179" s="39" t="e">
        <f t="shared" si="45"/>
        <v>#N/A</v>
      </c>
      <c r="W179" s="173" t="str">
        <f>$AV$138</f>
        <v>B12</v>
      </c>
      <c r="X179" s="173"/>
      <c r="Y179" s="173"/>
      <c r="Z179" s="173">
        <v>0</v>
      </c>
      <c r="AA179" s="173"/>
      <c r="AB179" s="173">
        <v>0</v>
      </c>
      <c r="AC179" s="173"/>
      <c r="AD179" s="173">
        <v>0</v>
      </c>
      <c r="AE179" s="173"/>
      <c r="AF179" s="173">
        <v>0</v>
      </c>
      <c r="AG179" s="173"/>
      <c r="AH179" s="173">
        <v>0</v>
      </c>
      <c r="AI179" s="173"/>
      <c r="AJ179" s="190">
        <v>0</v>
      </c>
      <c r="AK179" s="190"/>
    </row>
    <row r="180" spans="3:37" ht="18" customHeight="1" x14ac:dyDescent="0.35">
      <c r="C180" s="191" t="s">
        <v>194</v>
      </c>
      <c r="D180" s="191"/>
      <c r="E180" s="39"/>
      <c r="W180" s="173" t="str">
        <f>$AV$139</f>
        <v>B13</v>
      </c>
      <c r="X180" s="173"/>
      <c r="Y180" s="173"/>
      <c r="Z180" s="173">
        <v>0</v>
      </c>
      <c r="AA180" s="173"/>
      <c r="AB180" s="173">
        <v>0</v>
      </c>
      <c r="AC180" s="173"/>
      <c r="AD180" s="173">
        <v>0</v>
      </c>
      <c r="AE180" s="173"/>
      <c r="AF180" s="173">
        <v>0</v>
      </c>
      <c r="AG180" s="173"/>
      <c r="AH180" s="173">
        <v>0</v>
      </c>
      <c r="AI180" s="173"/>
      <c r="AJ180" s="190">
        <v>0</v>
      </c>
      <c r="AK180" s="190"/>
    </row>
    <row r="181" spans="3:37" ht="18" customHeight="1" x14ac:dyDescent="0.25">
      <c r="W181" s="173" t="str">
        <f>$AV$140</f>
        <v>B16</v>
      </c>
      <c r="X181" s="173"/>
      <c r="Y181" s="173"/>
      <c r="Z181" s="173">
        <v>0</v>
      </c>
      <c r="AA181" s="173"/>
      <c r="AB181" s="173">
        <v>0</v>
      </c>
      <c r="AC181" s="173"/>
      <c r="AD181" s="173">
        <v>0</v>
      </c>
      <c r="AE181" s="173"/>
      <c r="AF181" s="173">
        <v>0</v>
      </c>
      <c r="AG181" s="173"/>
      <c r="AH181" s="173">
        <v>0</v>
      </c>
      <c r="AI181" s="173"/>
      <c r="AJ181" s="190">
        <v>0</v>
      </c>
      <c r="AK181" s="190"/>
    </row>
    <row r="182" spans="3:37" ht="18" customHeight="1" x14ac:dyDescent="0.25">
      <c r="J182" s="5" t="s">
        <v>40</v>
      </c>
      <c r="K182" s="5" t="s">
        <v>40</v>
      </c>
      <c r="Q182" s="5" t="s">
        <v>40</v>
      </c>
      <c r="W182" s="173" t="str">
        <f>$AV$141</f>
        <v>B17</v>
      </c>
      <c r="X182" s="173"/>
      <c r="Y182" s="173"/>
      <c r="Z182" s="173">
        <v>0</v>
      </c>
      <c r="AA182" s="173"/>
      <c r="AB182" s="173">
        <v>0</v>
      </c>
      <c r="AC182" s="173"/>
      <c r="AD182" s="173">
        <v>0</v>
      </c>
      <c r="AE182" s="173"/>
      <c r="AF182" s="173">
        <v>0</v>
      </c>
      <c r="AG182" s="173"/>
      <c r="AH182" s="173">
        <v>0</v>
      </c>
      <c r="AI182" s="173"/>
      <c r="AJ182" s="190">
        <v>0</v>
      </c>
      <c r="AK182" s="190"/>
    </row>
    <row r="183" spans="3:37" ht="18" customHeight="1" x14ac:dyDescent="0.25">
      <c r="G183" s="5" t="s">
        <v>40</v>
      </c>
      <c r="I183" s="5" t="s">
        <v>40</v>
      </c>
      <c r="W183" s="173" t="str">
        <f>$AV$142</f>
        <v>B20</v>
      </c>
      <c r="X183" s="173"/>
      <c r="Y183" s="173"/>
      <c r="Z183" s="173">
        <v>0</v>
      </c>
      <c r="AA183" s="173"/>
      <c r="AB183" s="173">
        <v>0</v>
      </c>
      <c r="AC183" s="173"/>
      <c r="AD183" s="173">
        <v>0</v>
      </c>
      <c r="AE183" s="173"/>
      <c r="AF183" s="173">
        <v>0</v>
      </c>
      <c r="AG183" s="173"/>
      <c r="AH183" s="173">
        <v>0</v>
      </c>
      <c r="AI183" s="173"/>
      <c r="AJ183" s="190">
        <v>0</v>
      </c>
      <c r="AK183" s="190"/>
    </row>
    <row r="184" spans="3:37" ht="18" customHeight="1" x14ac:dyDescent="0.25"/>
    <row r="185" spans="3:37" ht="18" customHeight="1" x14ac:dyDescent="0.35">
      <c r="AC185" s="173" t="s">
        <v>132</v>
      </c>
      <c r="AD185" s="173"/>
      <c r="AE185" s="173"/>
      <c r="AF185" s="186" t="s">
        <v>184</v>
      </c>
      <c r="AG185" s="186"/>
      <c r="AH185" s="186" t="s">
        <v>217</v>
      </c>
      <c r="AI185" s="186"/>
      <c r="AJ185" s="186" t="s">
        <v>218</v>
      </c>
      <c r="AK185" s="186"/>
    </row>
    <row r="186" spans="3:37" ht="18" customHeight="1" x14ac:dyDescent="0.25">
      <c r="AC186" s="173" t="str">
        <f>$AV$133</f>
        <v>B1</v>
      </c>
      <c r="AD186" s="173"/>
      <c r="AE186" s="173"/>
      <c r="AF186" s="173">
        <v>0</v>
      </c>
      <c r="AG186" s="173"/>
      <c r="AH186" s="134">
        <v>1</v>
      </c>
      <c r="AI186" s="136"/>
      <c r="AJ186" s="173">
        <v>0</v>
      </c>
      <c r="AK186" s="173"/>
    </row>
    <row r="187" spans="3:37" ht="18" customHeight="1" x14ac:dyDescent="0.35">
      <c r="C187" s="171" t="s">
        <v>184</v>
      </c>
      <c r="D187" s="171"/>
      <c r="E187" s="39" t="str">
        <f>BL152&amp;" МГц  {"&amp;BM152&amp;" }"</f>
        <v>3 МГц  {B12 }</v>
      </c>
      <c r="AC187" s="173" t="str">
        <f>$AV$134</f>
        <v>B2</v>
      </c>
      <c r="AD187" s="173"/>
      <c r="AE187" s="173"/>
      <c r="AF187" s="173">
        <v>0</v>
      </c>
      <c r="AG187" s="173"/>
      <c r="AH187" s="173">
        <v>1</v>
      </c>
      <c r="AI187" s="173"/>
      <c r="AJ187" s="173">
        <v>0</v>
      </c>
      <c r="AK187" s="173"/>
    </row>
    <row r="188" spans="3:37" ht="18" customHeight="1" x14ac:dyDescent="0.35">
      <c r="C188" s="171" t="s">
        <v>217</v>
      </c>
      <c r="D188" s="171"/>
      <c r="E188" s="39" t="str">
        <f t="shared" ref="E188:E189" si="46">BL153&amp;" МГц  {"&amp;BM153&amp;" }"</f>
        <v>2 МГц  {B1, B2, B3, B11, B13, B16, B17, B20 }</v>
      </c>
      <c r="AC188" s="173" t="str">
        <f>$AV$135</f>
        <v>B3</v>
      </c>
      <c r="AD188" s="173"/>
      <c r="AE188" s="173"/>
      <c r="AF188" s="173">
        <v>1</v>
      </c>
      <c r="AG188" s="173"/>
      <c r="AH188" s="173">
        <v>0</v>
      </c>
      <c r="AI188" s="173"/>
      <c r="AJ188" s="173">
        <v>0</v>
      </c>
      <c r="AK188" s="173"/>
    </row>
    <row r="189" spans="3:37" ht="18" customHeight="1" x14ac:dyDescent="0.35">
      <c r="C189" s="171" t="s">
        <v>218</v>
      </c>
      <c r="D189" s="171"/>
      <c r="E189" s="39" t="str">
        <f t="shared" si="46"/>
        <v>1 МГц  {B4 }</v>
      </c>
      <c r="AC189" s="173" t="str">
        <f>$AV$136</f>
        <v>B4</v>
      </c>
      <c r="AD189" s="173"/>
      <c r="AE189" s="173"/>
      <c r="AF189" s="173">
        <v>0</v>
      </c>
      <c r="AG189" s="173"/>
      <c r="AH189" s="173">
        <v>1</v>
      </c>
      <c r="AI189" s="173"/>
      <c r="AJ189" s="173">
        <v>0</v>
      </c>
      <c r="AK189" s="173"/>
    </row>
    <row r="190" spans="3:37" ht="18" customHeight="1" x14ac:dyDescent="0.35">
      <c r="C190" s="191" t="s">
        <v>222</v>
      </c>
      <c r="D190" s="191"/>
      <c r="E190" s="39"/>
      <c r="Z190" s="138" t="s">
        <v>219</v>
      </c>
      <c r="AA190" s="138"/>
      <c r="AB190" s="138"/>
      <c r="AC190" s="173" t="str">
        <f>$AV$137</f>
        <v>B11</v>
      </c>
      <c r="AD190" s="173"/>
      <c r="AE190" s="173"/>
      <c r="AF190" s="173">
        <v>0</v>
      </c>
      <c r="AG190" s="173"/>
      <c r="AH190" s="173">
        <v>0</v>
      </c>
      <c r="AI190" s="173"/>
      <c r="AJ190" s="173">
        <v>1</v>
      </c>
      <c r="AK190" s="173"/>
    </row>
    <row r="191" spans="3:37" ht="18" customHeight="1" x14ac:dyDescent="0.35">
      <c r="C191" s="191" t="s">
        <v>223</v>
      </c>
      <c r="D191" s="191"/>
      <c r="E191" s="39"/>
      <c r="AC191" s="173" t="str">
        <f>$AV$138</f>
        <v>B12</v>
      </c>
      <c r="AD191" s="173"/>
      <c r="AE191" s="173"/>
      <c r="AF191" s="173">
        <v>0</v>
      </c>
      <c r="AG191" s="173"/>
      <c r="AH191" s="173">
        <v>1</v>
      </c>
      <c r="AI191" s="173"/>
      <c r="AJ191" s="173">
        <v>0</v>
      </c>
      <c r="AK191" s="173"/>
    </row>
    <row r="192" spans="3:37" ht="18" customHeight="1" x14ac:dyDescent="0.35">
      <c r="C192" s="191" t="s">
        <v>220</v>
      </c>
      <c r="D192" s="191"/>
      <c r="E192" s="39"/>
      <c r="AC192" s="173" t="str">
        <f>$AV$139</f>
        <v>B13</v>
      </c>
      <c r="AD192" s="173"/>
      <c r="AE192" s="173"/>
      <c r="AF192" s="173">
        <v>0</v>
      </c>
      <c r="AG192" s="173"/>
      <c r="AH192" s="173">
        <v>1</v>
      </c>
      <c r="AI192" s="173"/>
      <c r="AJ192" s="173">
        <v>0</v>
      </c>
      <c r="AK192" s="173"/>
    </row>
    <row r="193" spans="7:37" ht="18" customHeight="1" x14ac:dyDescent="0.25">
      <c r="AC193" s="173" t="str">
        <f>$AV$140</f>
        <v>B16</v>
      </c>
      <c r="AD193" s="173"/>
      <c r="AE193" s="173"/>
      <c r="AF193" s="173">
        <v>0</v>
      </c>
      <c r="AG193" s="173"/>
      <c r="AH193" s="173">
        <v>1</v>
      </c>
      <c r="AI193" s="173"/>
      <c r="AJ193" s="173">
        <v>0</v>
      </c>
      <c r="AK193" s="173"/>
    </row>
    <row r="194" spans="7:37" ht="18" customHeight="1" x14ac:dyDescent="0.25">
      <c r="G194" s="5" t="s">
        <v>40</v>
      </c>
      <c r="J194" s="5" t="s">
        <v>40</v>
      </c>
      <c r="K194" s="5" t="s">
        <v>40</v>
      </c>
      <c r="Q194" s="5" t="s">
        <v>40</v>
      </c>
      <c r="AC194" s="173" t="str">
        <f>$AV$141</f>
        <v>B17</v>
      </c>
      <c r="AD194" s="173"/>
      <c r="AE194" s="173"/>
      <c r="AF194" s="173">
        <v>0</v>
      </c>
      <c r="AG194" s="173"/>
      <c r="AH194" s="173">
        <v>1</v>
      </c>
      <c r="AI194" s="173"/>
      <c r="AJ194" s="173">
        <v>0</v>
      </c>
      <c r="AK194" s="173"/>
    </row>
    <row r="195" spans="7:37" ht="18" customHeight="1" x14ac:dyDescent="0.25">
      <c r="G195" s="5" t="s">
        <v>40</v>
      </c>
      <c r="I195" s="5" t="s">
        <v>40</v>
      </c>
      <c r="AC195" s="173" t="str">
        <f>$AV$142</f>
        <v>B20</v>
      </c>
      <c r="AD195" s="173"/>
      <c r="AE195" s="173"/>
      <c r="AF195" s="173">
        <v>0</v>
      </c>
      <c r="AG195" s="173"/>
      <c r="AH195" s="173">
        <v>1</v>
      </c>
      <c r="AI195" s="173"/>
      <c r="AJ195" s="173">
        <v>0</v>
      </c>
      <c r="AK195" s="173"/>
    </row>
    <row r="196" spans="7:37" ht="18" customHeight="1" x14ac:dyDescent="0.25"/>
    <row r="197" spans="7:37" ht="18" customHeight="1" x14ac:dyDescent="0.25"/>
    <row r="198" spans="7:37" ht="18" customHeight="1" x14ac:dyDescent="0.25"/>
    <row r="199" spans="7:37" ht="18" customHeight="1" x14ac:dyDescent="0.25"/>
    <row r="200" spans="7:37" ht="18" customHeight="1" x14ac:dyDescent="0.25"/>
    <row r="201" spans="7:37" ht="18" customHeight="1" x14ac:dyDescent="0.25"/>
    <row r="202" spans="7:37" ht="18" customHeight="1" x14ac:dyDescent="0.25"/>
    <row r="203" spans="7:37" ht="18" customHeight="1" x14ac:dyDescent="0.25"/>
    <row r="204" spans="7:37" ht="18" customHeight="1" x14ac:dyDescent="0.25"/>
    <row r="205" spans="7:37" ht="18" customHeight="1" x14ac:dyDescent="0.25"/>
    <row r="206" spans="7:37" ht="18" customHeight="1" x14ac:dyDescent="0.25"/>
    <row r="207" spans="7:37" ht="18" customHeight="1" x14ac:dyDescent="0.25"/>
    <row r="208" spans="7:37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</sheetData>
  <mergeCells count="600">
    <mergeCell ref="AC195:AE195"/>
    <mergeCell ref="AF195:AG195"/>
    <mergeCell ref="AH195:AI195"/>
    <mergeCell ref="AJ195:AK195"/>
    <mergeCell ref="AC193:AE193"/>
    <mergeCell ref="AF193:AG193"/>
    <mergeCell ref="AH193:AI193"/>
    <mergeCell ref="AJ193:AK193"/>
    <mergeCell ref="AC194:AE194"/>
    <mergeCell ref="AF194:AG194"/>
    <mergeCell ref="AH194:AI194"/>
    <mergeCell ref="AJ194:AK194"/>
    <mergeCell ref="C191:D191"/>
    <mergeCell ref="AC191:AE191"/>
    <mergeCell ref="AF191:AG191"/>
    <mergeCell ref="AH191:AI191"/>
    <mergeCell ref="AJ191:AK191"/>
    <mergeCell ref="C192:D192"/>
    <mergeCell ref="AC192:AE192"/>
    <mergeCell ref="AF192:AG192"/>
    <mergeCell ref="AH192:AI192"/>
    <mergeCell ref="AJ192:AK192"/>
    <mergeCell ref="C189:D189"/>
    <mergeCell ref="AC189:AE189"/>
    <mergeCell ref="AF189:AG189"/>
    <mergeCell ref="AH189:AI189"/>
    <mergeCell ref="AJ189:AK189"/>
    <mergeCell ref="C190:D190"/>
    <mergeCell ref="Z190:AB190"/>
    <mergeCell ref="AC190:AE190"/>
    <mergeCell ref="AF190:AG190"/>
    <mergeCell ref="AH190:AI190"/>
    <mergeCell ref="AJ190:AK190"/>
    <mergeCell ref="C187:D187"/>
    <mergeCell ref="AC187:AE187"/>
    <mergeCell ref="AF187:AG187"/>
    <mergeCell ref="AH187:AI187"/>
    <mergeCell ref="AJ187:AK187"/>
    <mergeCell ref="C188:D188"/>
    <mergeCell ref="AC188:AE188"/>
    <mergeCell ref="AF188:AG188"/>
    <mergeCell ref="AH188:AI188"/>
    <mergeCell ref="AJ188:AK188"/>
    <mergeCell ref="AJ183:AK183"/>
    <mergeCell ref="AC185:AE185"/>
    <mergeCell ref="AF185:AG185"/>
    <mergeCell ref="AH185:AI185"/>
    <mergeCell ref="AJ185:AK185"/>
    <mergeCell ref="AC186:AE186"/>
    <mergeCell ref="AF186:AG186"/>
    <mergeCell ref="AH186:AI186"/>
    <mergeCell ref="AJ186:AK186"/>
    <mergeCell ref="AJ174:AK174"/>
    <mergeCell ref="AJ175:AK175"/>
    <mergeCell ref="AJ176:AK176"/>
    <mergeCell ref="AJ177:AK177"/>
    <mergeCell ref="AJ178:AK178"/>
    <mergeCell ref="AJ179:AK179"/>
    <mergeCell ref="AJ180:AK180"/>
    <mergeCell ref="AJ181:AK181"/>
    <mergeCell ref="AJ182:AK182"/>
    <mergeCell ref="W182:Y182"/>
    <mergeCell ref="Z182:AA182"/>
    <mergeCell ref="AB182:AC182"/>
    <mergeCell ref="AD182:AE182"/>
    <mergeCell ref="AF182:AG182"/>
    <mergeCell ref="AH182:AI182"/>
    <mergeCell ref="W183:Y183"/>
    <mergeCell ref="Z183:AA183"/>
    <mergeCell ref="AB183:AC183"/>
    <mergeCell ref="AD183:AE183"/>
    <mergeCell ref="AF183:AG183"/>
    <mergeCell ref="AH183:AI183"/>
    <mergeCell ref="C180:D180"/>
    <mergeCell ref="W180:Y180"/>
    <mergeCell ref="Z180:AA180"/>
    <mergeCell ref="AB180:AC180"/>
    <mergeCell ref="AD180:AE180"/>
    <mergeCell ref="AF180:AG180"/>
    <mergeCell ref="AH180:AI180"/>
    <mergeCell ref="W181:Y181"/>
    <mergeCell ref="Z181:AA181"/>
    <mergeCell ref="AB181:AC181"/>
    <mergeCell ref="AD181:AE181"/>
    <mergeCell ref="AF181:AG181"/>
    <mergeCell ref="AH181:AI181"/>
    <mergeCell ref="C178:D178"/>
    <mergeCell ref="T178:V178"/>
    <mergeCell ref="W178:Y178"/>
    <mergeCell ref="Z178:AA178"/>
    <mergeCell ref="AB178:AC178"/>
    <mergeCell ref="AD178:AE178"/>
    <mergeCell ref="AF178:AG178"/>
    <mergeCell ref="AH178:AI178"/>
    <mergeCell ref="C179:D179"/>
    <mergeCell ref="W179:Y179"/>
    <mergeCell ref="Z179:AA179"/>
    <mergeCell ref="AB179:AC179"/>
    <mergeCell ref="AD179:AE179"/>
    <mergeCell ref="AF179:AG179"/>
    <mergeCell ref="AH179:AI179"/>
    <mergeCell ref="C176:D176"/>
    <mergeCell ref="W176:Y176"/>
    <mergeCell ref="Z176:AA176"/>
    <mergeCell ref="AB176:AC176"/>
    <mergeCell ref="AD176:AE176"/>
    <mergeCell ref="AF176:AG176"/>
    <mergeCell ref="AH176:AI176"/>
    <mergeCell ref="C177:D177"/>
    <mergeCell ref="W177:Y177"/>
    <mergeCell ref="Z177:AA177"/>
    <mergeCell ref="AB177:AC177"/>
    <mergeCell ref="AD177:AE177"/>
    <mergeCell ref="AF177:AG177"/>
    <mergeCell ref="AH177:AI177"/>
    <mergeCell ref="W174:Y174"/>
    <mergeCell ref="Z174:AA174"/>
    <mergeCell ref="AB174:AC174"/>
    <mergeCell ref="AD174:AE174"/>
    <mergeCell ref="AF174:AG174"/>
    <mergeCell ref="AH174:AI174"/>
    <mergeCell ref="C175:D175"/>
    <mergeCell ref="W175:Y175"/>
    <mergeCell ref="Z175:AA175"/>
    <mergeCell ref="AB175:AC175"/>
    <mergeCell ref="AD175:AE175"/>
    <mergeCell ref="AF175:AG175"/>
    <mergeCell ref="AH175:AI175"/>
    <mergeCell ref="W171:Y171"/>
    <mergeCell ref="Z171:AA171"/>
    <mergeCell ref="AB171:AC171"/>
    <mergeCell ref="AD171:AE171"/>
    <mergeCell ref="AF171:AG171"/>
    <mergeCell ref="AH171:AI171"/>
    <mergeCell ref="AJ171:AK171"/>
    <mergeCell ref="W173:Y173"/>
    <mergeCell ref="Z173:AA173"/>
    <mergeCell ref="AB173:AC173"/>
    <mergeCell ref="AD173:AE173"/>
    <mergeCell ref="AF173:AG173"/>
    <mergeCell ref="AH173:AI173"/>
    <mergeCell ref="AJ173:AK173"/>
    <mergeCell ref="W169:Y169"/>
    <mergeCell ref="Z169:AA169"/>
    <mergeCell ref="AB169:AC169"/>
    <mergeCell ref="AD169:AE169"/>
    <mergeCell ref="AF169:AG169"/>
    <mergeCell ref="AH169:AI169"/>
    <mergeCell ref="AJ169:AK169"/>
    <mergeCell ref="W170:Y170"/>
    <mergeCell ref="Z170:AA170"/>
    <mergeCell ref="AB170:AC170"/>
    <mergeCell ref="AD170:AE170"/>
    <mergeCell ref="AF170:AG170"/>
    <mergeCell ref="AH170:AI170"/>
    <mergeCell ref="AJ170:AK170"/>
    <mergeCell ref="C167:D167"/>
    <mergeCell ref="W167:Y167"/>
    <mergeCell ref="Z167:AA167"/>
    <mergeCell ref="AB167:AC167"/>
    <mergeCell ref="AD167:AE167"/>
    <mergeCell ref="AF167:AG167"/>
    <mergeCell ref="AH167:AI167"/>
    <mergeCell ref="AJ167:AK167"/>
    <mergeCell ref="C168:D168"/>
    <mergeCell ref="W168:Y168"/>
    <mergeCell ref="Z168:AA168"/>
    <mergeCell ref="AB168:AC168"/>
    <mergeCell ref="AD168:AE168"/>
    <mergeCell ref="AF168:AG168"/>
    <mergeCell ref="AH168:AI168"/>
    <mergeCell ref="AJ168:AK168"/>
    <mergeCell ref="C166:D166"/>
    <mergeCell ref="T166:V166"/>
    <mergeCell ref="W166:Y166"/>
    <mergeCell ref="Z166:AA166"/>
    <mergeCell ref="AB166:AC166"/>
    <mergeCell ref="AD166:AE166"/>
    <mergeCell ref="AF166:AG166"/>
    <mergeCell ref="AH166:AI166"/>
    <mergeCell ref="AJ166:AK166"/>
    <mergeCell ref="C164:D164"/>
    <mergeCell ref="W164:Y164"/>
    <mergeCell ref="Z164:AA164"/>
    <mergeCell ref="AB164:AC164"/>
    <mergeCell ref="AD164:AE164"/>
    <mergeCell ref="AF164:AG164"/>
    <mergeCell ref="AH164:AI164"/>
    <mergeCell ref="AJ164:AK164"/>
    <mergeCell ref="C165:D165"/>
    <mergeCell ref="W165:Y165"/>
    <mergeCell ref="Z165:AA165"/>
    <mergeCell ref="AB165:AC165"/>
    <mergeCell ref="AD165:AE165"/>
    <mergeCell ref="AF165:AG165"/>
    <mergeCell ref="AH165:AI165"/>
    <mergeCell ref="AJ165:AK165"/>
    <mergeCell ref="W162:Y162"/>
    <mergeCell ref="Z162:AA162"/>
    <mergeCell ref="AB162:AC162"/>
    <mergeCell ref="AD162:AE162"/>
    <mergeCell ref="AF162:AG162"/>
    <mergeCell ref="AH162:AI162"/>
    <mergeCell ref="AJ162:AK162"/>
    <mergeCell ref="C163:D163"/>
    <mergeCell ref="W163:Y163"/>
    <mergeCell ref="Z163:AA163"/>
    <mergeCell ref="AB163:AC163"/>
    <mergeCell ref="AD163:AE163"/>
    <mergeCell ref="AF163:AG163"/>
    <mergeCell ref="AH163:AI163"/>
    <mergeCell ref="AJ163:AK163"/>
    <mergeCell ref="W159:Y159"/>
    <mergeCell ref="Z159:AA159"/>
    <mergeCell ref="AB159:AC159"/>
    <mergeCell ref="AD159:AE159"/>
    <mergeCell ref="AF159:AG159"/>
    <mergeCell ref="AH159:AI159"/>
    <mergeCell ref="AJ159:AK159"/>
    <mergeCell ref="W161:Y161"/>
    <mergeCell ref="Z161:AA161"/>
    <mergeCell ref="AB161:AC161"/>
    <mergeCell ref="AD161:AE161"/>
    <mergeCell ref="AF161:AG161"/>
    <mergeCell ref="AH161:AI161"/>
    <mergeCell ref="AJ161:AK161"/>
    <mergeCell ref="W157:Y157"/>
    <mergeCell ref="Z157:AA157"/>
    <mergeCell ref="AB157:AC157"/>
    <mergeCell ref="AD157:AE157"/>
    <mergeCell ref="AF157:AG157"/>
    <mergeCell ref="AH157:AI157"/>
    <mergeCell ref="AJ157:AK157"/>
    <mergeCell ref="W158:Y158"/>
    <mergeCell ref="Z158:AA158"/>
    <mergeCell ref="AB158:AC158"/>
    <mergeCell ref="AD158:AE158"/>
    <mergeCell ref="AF158:AG158"/>
    <mergeCell ref="AH158:AI158"/>
    <mergeCell ref="AJ158:AK158"/>
    <mergeCell ref="C155:D155"/>
    <mergeCell ref="W155:Y155"/>
    <mergeCell ref="Z155:AA155"/>
    <mergeCell ref="AB155:AC155"/>
    <mergeCell ref="AD155:AE155"/>
    <mergeCell ref="AF155:AG155"/>
    <mergeCell ref="AH155:AI155"/>
    <mergeCell ref="AJ155:AK155"/>
    <mergeCell ref="C156:D156"/>
    <mergeCell ref="W156:Y156"/>
    <mergeCell ref="Z156:AA156"/>
    <mergeCell ref="AB156:AC156"/>
    <mergeCell ref="AD156:AE156"/>
    <mergeCell ref="AF156:AG156"/>
    <mergeCell ref="AH156:AI156"/>
    <mergeCell ref="AJ156:AK156"/>
    <mergeCell ref="C153:D153"/>
    <mergeCell ref="W153:Y153"/>
    <mergeCell ref="Z153:AA153"/>
    <mergeCell ref="AB153:AC153"/>
    <mergeCell ref="AD153:AE153"/>
    <mergeCell ref="AF153:AG153"/>
    <mergeCell ref="AH153:AI153"/>
    <mergeCell ref="AJ153:AK153"/>
    <mergeCell ref="C154:D154"/>
    <mergeCell ref="T154:V154"/>
    <mergeCell ref="W154:Y154"/>
    <mergeCell ref="Z154:AA154"/>
    <mergeCell ref="AB154:AC154"/>
    <mergeCell ref="AD154:AE154"/>
    <mergeCell ref="AF154:AG154"/>
    <mergeCell ref="AH154:AI154"/>
    <mergeCell ref="AJ154:AK154"/>
    <mergeCell ref="C151:D151"/>
    <mergeCell ref="W151:Y151"/>
    <mergeCell ref="Z151:AA151"/>
    <mergeCell ref="AB151:AC151"/>
    <mergeCell ref="AD151:AE151"/>
    <mergeCell ref="AF151:AG151"/>
    <mergeCell ref="AH151:AI151"/>
    <mergeCell ref="AJ151:AK151"/>
    <mergeCell ref="C152:D152"/>
    <mergeCell ref="W152:Y152"/>
    <mergeCell ref="Z152:AA152"/>
    <mergeCell ref="AB152:AC152"/>
    <mergeCell ref="AD152:AE152"/>
    <mergeCell ref="AF152:AG152"/>
    <mergeCell ref="AH152:AI152"/>
    <mergeCell ref="AJ152:AK152"/>
    <mergeCell ref="W149:Y149"/>
    <mergeCell ref="Z149:AA149"/>
    <mergeCell ref="AB149:AC149"/>
    <mergeCell ref="AD149:AE149"/>
    <mergeCell ref="AF149:AG149"/>
    <mergeCell ref="AH149:AI149"/>
    <mergeCell ref="AJ149:AK149"/>
    <mergeCell ref="W150:Y150"/>
    <mergeCell ref="Z150:AA150"/>
    <mergeCell ref="AB150:AC150"/>
    <mergeCell ref="AD150:AE150"/>
    <mergeCell ref="AF150:AG150"/>
    <mergeCell ref="AH150:AI150"/>
    <mergeCell ref="AJ150:AK150"/>
    <mergeCell ref="AH145:AI145"/>
    <mergeCell ref="AH146:AI146"/>
    <mergeCell ref="AH147:AI147"/>
    <mergeCell ref="AJ137:AK137"/>
    <mergeCell ref="AJ138:AK138"/>
    <mergeCell ref="AJ139:AK139"/>
    <mergeCell ref="AJ140:AK140"/>
    <mergeCell ref="AJ141:AK141"/>
    <mergeCell ref="AJ142:AK142"/>
    <mergeCell ref="AJ143:AK143"/>
    <mergeCell ref="AJ144:AK144"/>
    <mergeCell ref="AJ145:AK145"/>
    <mergeCell ref="AJ146:AK146"/>
    <mergeCell ref="AJ147:AK147"/>
    <mergeCell ref="C139:D139"/>
    <mergeCell ref="C140:D140"/>
    <mergeCell ref="C141:D141"/>
    <mergeCell ref="C142:D142"/>
    <mergeCell ref="C143:D143"/>
    <mergeCell ref="C144:D144"/>
    <mergeCell ref="AH137:AI137"/>
    <mergeCell ref="AH138:AI138"/>
    <mergeCell ref="AH139:AI139"/>
    <mergeCell ref="AH140:AI140"/>
    <mergeCell ref="AH141:AI141"/>
    <mergeCell ref="AH142:AI142"/>
    <mergeCell ref="AH143:AI143"/>
    <mergeCell ref="AH144:AI144"/>
    <mergeCell ref="W144:Y144"/>
    <mergeCell ref="Z144:AA144"/>
    <mergeCell ref="AB144:AC144"/>
    <mergeCell ref="AD144:AE144"/>
    <mergeCell ref="AF144:AG144"/>
    <mergeCell ref="W140:Y140"/>
    <mergeCell ref="Z140:AA140"/>
    <mergeCell ref="AB140:AC140"/>
    <mergeCell ref="AD140:AE140"/>
    <mergeCell ref="AF140:AG140"/>
    <mergeCell ref="W146:Y146"/>
    <mergeCell ref="Z146:AA146"/>
    <mergeCell ref="AB146:AC146"/>
    <mergeCell ref="AD146:AE146"/>
    <mergeCell ref="AF146:AG146"/>
    <mergeCell ref="W147:Y147"/>
    <mergeCell ref="Z147:AA147"/>
    <mergeCell ref="AB147:AC147"/>
    <mergeCell ref="AD147:AE147"/>
    <mergeCell ref="AF147:AG147"/>
    <mergeCell ref="W145:Y145"/>
    <mergeCell ref="Z145:AA145"/>
    <mergeCell ref="AB145:AC145"/>
    <mergeCell ref="AD145:AE145"/>
    <mergeCell ref="AF145:AG145"/>
    <mergeCell ref="T142:V142"/>
    <mergeCell ref="W142:Y142"/>
    <mergeCell ref="Z142:AA142"/>
    <mergeCell ref="AB142:AC142"/>
    <mergeCell ref="AD142:AE142"/>
    <mergeCell ref="AF142:AG142"/>
    <mergeCell ref="W143:Y143"/>
    <mergeCell ref="Z143:AA143"/>
    <mergeCell ref="AB143:AC143"/>
    <mergeCell ref="AD143:AE143"/>
    <mergeCell ref="AF143:AG143"/>
    <mergeCell ref="W141:Y141"/>
    <mergeCell ref="Z141:AA141"/>
    <mergeCell ref="AB141:AC141"/>
    <mergeCell ref="AD141:AE141"/>
    <mergeCell ref="AF141:AG141"/>
    <mergeCell ref="W138:Y138"/>
    <mergeCell ref="Z138:AA138"/>
    <mergeCell ref="AB138:AC138"/>
    <mergeCell ref="AD138:AE138"/>
    <mergeCell ref="AF138:AG138"/>
    <mergeCell ref="W139:Y139"/>
    <mergeCell ref="Z139:AA139"/>
    <mergeCell ref="AB139:AC139"/>
    <mergeCell ref="AD139:AE139"/>
    <mergeCell ref="AF139:AG139"/>
    <mergeCell ref="AI125:AJ125"/>
    <mergeCell ref="AG125:AH125"/>
    <mergeCell ref="AE125:AF125"/>
    <mergeCell ref="AC125:AD125"/>
    <mergeCell ref="Z125:AB125"/>
    <mergeCell ref="W130:Y130"/>
    <mergeCell ref="W137:Y137"/>
    <mergeCell ref="Z137:AA137"/>
    <mergeCell ref="AB137:AC137"/>
    <mergeCell ref="AD137:AE137"/>
    <mergeCell ref="AF137:AG137"/>
    <mergeCell ref="AG126:AH126"/>
    <mergeCell ref="AI135:AJ135"/>
    <mergeCell ref="AI134:AJ134"/>
    <mergeCell ref="AI133:AJ133"/>
    <mergeCell ref="AI132:AJ132"/>
    <mergeCell ref="AI131:AJ131"/>
    <mergeCell ref="AI130:AJ130"/>
    <mergeCell ref="AI129:AJ129"/>
    <mergeCell ref="AI128:AJ128"/>
    <mergeCell ref="AI127:AJ127"/>
    <mergeCell ref="AI126:AJ126"/>
    <mergeCell ref="AG135:AH135"/>
    <mergeCell ref="AG134:AH134"/>
    <mergeCell ref="AG133:AH133"/>
    <mergeCell ref="AG132:AH132"/>
    <mergeCell ref="AG131:AH131"/>
    <mergeCell ref="AG130:AH130"/>
    <mergeCell ref="AG129:AH129"/>
    <mergeCell ref="AG128:AH128"/>
    <mergeCell ref="AG127:AH127"/>
    <mergeCell ref="AC130:AD130"/>
    <mergeCell ref="AC129:AD129"/>
    <mergeCell ref="AC128:AD128"/>
    <mergeCell ref="AC127:AD127"/>
    <mergeCell ref="AC126:AD126"/>
    <mergeCell ref="AE135:AF135"/>
    <mergeCell ref="AE134:AF134"/>
    <mergeCell ref="AE133:AF133"/>
    <mergeCell ref="AE132:AF132"/>
    <mergeCell ref="AE131:AF131"/>
    <mergeCell ref="AE130:AF130"/>
    <mergeCell ref="AE129:AF129"/>
    <mergeCell ref="AE128:AF128"/>
    <mergeCell ref="AE127:AF127"/>
    <mergeCell ref="AE126:AF126"/>
    <mergeCell ref="Z135:AB135"/>
    <mergeCell ref="Z134:AB134"/>
    <mergeCell ref="Z133:AB133"/>
    <mergeCell ref="Z132:AB132"/>
    <mergeCell ref="Z131:AB131"/>
    <mergeCell ref="AC135:AD135"/>
    <mergeCell ref="AC134:AD134"/>
    <mergeCell ref="AC133:AD133"/>
    <mergeCell ref="AC132:AD132"/>
    <mergeCell ref="AC131:AD131"/>
    <mergeCell ref="O56:AQ56"/>
    <mergeCell ref="A74:AN76"/>
    <mergeCell ref="AW132:AX132"/>
    <mergeCell ref="AZ132:BA132"/>
    <mergeCell ref="A85:AP87"/>
    <mergeCell ref="A88:AP89"/>
    <mergeCell ref="A91:AP92"/>
    <mergeCell ref="A94:AP95"/>
    <mergeCell ref="T98:AP98"/>
    <mergeCell ref="B62:E62"/>
    <mergeCell ref="A68:AP69"/>
    <mergeCell ref="C70:AP70"/>
    <mergeCell ref="A71:AP73"/>
    <mergeCell ref="A78:AL78"/>
    <mergeCell ref="A79:AQ79"/>
    <mergeCell ref="C128:D128"/>
    <mergeCell ref="C129:D129"/>
    <mergeCell ref="C130:D130"/>
    <mergeCell ref="C131:D131"/>
    <mergeCell ref="Z130:AB130"/>
    <mergeCell ref="Z129:AB129"/>
    <mergeCell ref="Z128:AB128"/>
    <mergeCell ref="Z127:AB127"/>
    <mergeCell ref="Z126:AB126"/>
    <mergeCell ref="G42:J43"/>
    <mergeCell ref="W38:Y38"/>
    <mergeCell ref="T38:V38"/>
    <mergeCell ref="AM18:AQ18"/>
    <mergeCell ref="AJ15:AL17"/>
    <mergeCell ref="AM15:AQ17"/>
    <mergeCell ref="AM19:AQ19"/>
    <mergeCell ref="W23:Z23"/>
    <mergeCell ref="AJ24:AL24"/>
    <mergeCell ref="AJ23:AL23"/>
    <mergeCell ref="AJ22:AL22"/>
    <mergeCell ref="AJ21:AL21"/>
    <mergeCell ref="AJ20:AL20"/>
    <mergeCell ref="AJ19:AL19"/>
    <mergeCell ref="AJ18:AL18"/>
    <mergeCell ref="AM21:AQ21"/>
    <mergeCell ref="W15:Z17"/>
    <mergeCell ref="W18:Z18"/>
    <mergeCell ref="W19:Z19"/>
    <mergeCell ref="AM20:AQ20"/>
    <mergeCell ref="AM25:AQ25"/>
    <mergeCell ref="AM24:AQ24"/>
    <mergeCell ref="AM23:AQ23"/>
    <mergeCell ref="AE20:AI20"/>
    <mergeCell ref="D12:H12"/>
    <mergeCell ref="D13:H13"/>
    <mergeCell ref="I13:AM13"/>
    <mergeCell ref="I12:AM12"/>
    <mergeCell ref="A53:AP54"/>
    <mergeCell ref="A59:AP61"/>
    <mergeCell ref="A1:AQ2"/>
    <mergeCell ref="B10:AQ11"/>
    <mergeCell ref="Q38:S38"/>
    <mergeCell ref="N38:P38"/>
    <mergeCell ref="K42:M42"/>
    <mergeCell ref="K41:M41"/>
    <mergeCell ref="K40:M40"/>
    <mergeCell ref="K39:M39"/>
    <mergeCell ref="K38:M38"/>
    <mergeCell ref="R15:V17"/>
    <mergeCell ref="M19:Q19"/>
    <mergeCell ref="M18:Q18"/>
    <mergeCell ref="M24:Q24"/>
    <mergeCell ref="M23:Q23"/>
    <mergeCell ref="M22:Q22"/>
    <mergeCell ref="M21:Q21"/>
    <mergeCell ref="M20:Q20"/>
    <mergeCell ref="K43:M43"/>
    <mergeCell ref="B22:C22"/>
    <mergeCell ref="R24:V24"/>
    <mergeCell ref="R23:V23"/>
    <mergeCell ref="R22:V22"/>
    <mergeCell ref="AA20:AD20"/>
    <mergeCell ref="AA21:AD21"/>
    <mergeCell ref="AA22:AD22"/>
    <mergeCell ref="AM22:AQ22"/>
    <mergeCell ref="BG32:BJ32"/>
    <mergeCell ref="AJ27:AL27"/>
    <mergeCell ref="AJ26:AL26"/>
    <mergeCell ref="AJ25:AL25"/>
    <mergeCell ref="AE25:AI25"/>
    <mergeCell ref="AA25:AD25"/>
    <mergeCell ref="AE22:AI22"/>
    <mergeCell ref="AE23:AI23"/>
    <mergeCell ref="AA23:AD23"/>
    <mergeCell ref="B15:C17"/>
    <mergeCell ref="D15:L17"/>
    <mergeCell ref="B19:C19"/>
    <mergeCell ref="B18:C18"/>
    <mergeCell ref="B21:C21"/>
    <mergeCell ref="B20:C20"/>
    <mergeCell ref="R21:V21"/>
    <mergeCell ref="R20:V20"/>
    <mergeCell ref="R19:V19"/>
    <mergeCell ref="D21:L21"/>
    <mergeCell ref="D20:L20"/>
    <mergeCell ref="D19:L19"/>
    <mergeCell ref="R18:V18"/>
    <mergeCell ref="M15:Q17"/>
    <mergeCell ref="AE26:AI26"/>
    <mergeCell ref="AA26:AD26"/>
    <mergeCell ref="W26:Z26"/>
    <mergeCell ref="R26:V26"/>
    <mergeCell ref="M26:Q26"/>
    <mergeCell ref="D18:L18"/>
    <mergeCell ref="W20:Z20"/>
    <mergeCell ref="W21:Z21"/>
    <mergeCell ref="D27:L27"/>
    <mergeCell ref="D26:L26"/>
    <mergeCell ref="D25:L25"/>
    <mergeCell ref="BC132:BD132"/>
    <mergeCell ref="BF132:BG132"/>
    <mergeCell ref="BI131:BJ132"/>
    <mergeCell ref="BO131:BP132"/>
    <mergeCell ref="BL132:BM132"/>
    <mergeCell ref="A117:AQ121"/>
    <mergeCell ref="A122:AP123"/>
    <mergeCell ref="D24:L24"/>
    <mergeCell ref="D23:L23"/>
    <mergeCell ref="B23:C23"/>
    <mergeCell ref="AS28:AT28"/>
    <mergeCell ref="K48:M48"/>
    <mergeCell ref="K47:M47"/>
    <mergeCell ref="K46:M46"/>
    <mergeCell ref="AF38:AH38"/>
    <mergeCell ref="AC38:AE38"/>
    <mergeCell ref="Z38:AB38"/>
    <mergeCell ref="R25:V25"/>
    <mergeCell ref="M25:Q25"/>
    <mergeCell ref="AE27:AI27"/>
    <mergeCell ref="AA27:AD27"/>
    <mergeCell ref="W27:Z27"/>
    <mergeCell ref="R27:V27"/>
    <mergeCell ref="M27:Q27"/>
    <mergeCell ref="AE15:AI17"/>
    <mergeCell ref="AE19:AI19"/>
    <mergeCell ref="AE18:AI18"/>
    <mergeCell ref="AA15:AD17"/>
    <mergeCell ref="A108:AQ111"/>
    <mergeCell ref="A113:AP114"/>
    <mergeCell ref="P116:AQ116"/>
    <mergeCell ref="AA19:AD19"/>
    <mergeCell ref="AA18:AD18"/>
    <mergeCell ref="AE21:AI21"/>
    <mergeCell ref="B27:C27"/>
    <mergeCell ref="B26:C26"/>
    <mergeCell ref="B25:C25"/>
    <mergeCell ref="B24:C24"/>
    <mergeCell ref="AE24:AI24"/>
    <mergeCell ref="AA24:AD24"/>
    <mergeCell ref="W24:Z24"/>
    <mergeCell ref="W25:Z25"/>
    <mergeCell ref="K45:M45"/>
    <mergeCell ref="K44:M44"/>
    <mergeCell ref="AM27:AQ27"/>
    <mergeCell ref="AM26:AQ26"/>
    <mergeCell ref="D22:L22"/>
    <mergeCell ref="W22:Z22"/>
  </mergeCells>
  <pageMargins left="0.70866141732283472" right="0.11811023622047245" top="0.35433070866141736" bottom="0" header="0" footer="0"/>
  <pageSetup paperSize="9" orientation="portrait" horizontalDpi="30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Spinner 1">
              <controlPr defaultSize="0" autoPict="0">
                <anchor moveWithCells="1" sizeWithCells="1">
                  <from>
                    <xdr:col>44</xdr:col>
                    <xdr:colOff>28575</xdr:colOff>
                    <xdr:row>24</xdr:row>
                    <xdr:rowOff>228600</xdr:rowOff>
                  </from>
                  <to>
                    <xdr:col>45</xdr:col>
                    <xdr:colOff>285750</xdr:colOff>
                    <xdr:row>25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pinner 2">
              <controlPr defaultSize="0" autoPict="0">
                <anchor moveWithCells="1" sizeWithCells="1">
                  <from>
                    <xdr:col>45</xdr:col>
                    <xdr:colOff>533400</xdr:colOff>
                    <xdr:row>123</xdr:row>
                    <xdr:rowOff>0</xdr:rowOff>
                  </from>
                  <to>
                    <xdr:col>47</xdr:col>
                    <xdr:colOff>200025</xdr:colOff>
                    <xdr:row>126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2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2017-11-12T09:49:43Z</dcterms:modified>
</cp:coreProperties>
</file>