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744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I19" i="2" l="1"/>
  <c r="F19" i="2"/>
  <c r="G19" i="2"/>
  <c r="T19" i="2"/>
  <c r="U19" i="2"/>
  <c r="V19" i="2"/>
  <c r="E19" i="2"/>
  <c r="Q19" i="2"/>
  <c r="O19" i="2"/>
  <c r="G11" i="2"/>
  <c r="G12" i="2"/>
  <c r="G13" i="2"/>
  <c r="G14" i="2"/>
  <c r="G15" i="2"/>
  <c r="G16" i="2"/>
  <c r="G17" i="2"/>
  <c r="G18" i="2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P19" i="2"/>
  <c r="R19" i="2"/>
  <c r="B19" i="2"/>
  <c r="S19" i="2"/>
  <c r="L7" i="2"/>
  <c r="L8" i="2"/>
  <c r="L9" i="2"/>
  <c r="L10" i="2"/>
  <c r="L11" i="2"/>
  <c r="L12" i="2"/>
  <c r="L13" i="2"/>
  <c r="L14" i="2"/>
  <c r="L15" i="2"/>
  <c r="L16" i="2"/>
  <c r="L17" i="2"/>
  <c r="L18" i="2"/>
  <c r="L3" i="2"/>
  <c r="L4" i="2"/>
  <c r="L5" i="2"/>
  <c r="L6" i="2"/>
  <c r="G9" i="2"/>
  <c r="G10" i="2"/>
  <c r="F9" i="2"/>
  <c r="H9" i="2" s="1"/>
  <c r="F10" i="2"/>
  <c r="H10" i="2" s="1"/>
  <c r="H19" i="2" s="1"/>
  <c r="G8" i="2"/>
  <c r="F8" i="2"/>
  <c r="H8" i="2" s="1"/>
  <c r="G7" i="2"/>
  <c r="F7" i="2"/>
  <c r="H7" i="2" s="1"/>
  <c r="G6" i="2"/>
  <c r="F6" i="2"/>
  <c r="H6" i="2" s="1"/>
  <c r="G5" i="2"/>
  <c r="F5" i="2"/>
  <c r="H5" i="2" s="1"/>
  <c r="G4" i="2"/>
  <c r="F4" i="2"/>
  <c r="H4" i="2" s="1"/>
  <c r="G3" i="2"/>
  <c r="F3" i="2"/>
  <c r="H3" i="2" s="1"/>
  <c r="L2" i="2"/>
  <c r="G2" i="2"/>
  <c r="F2" i="2"/>
  <c r="H2" i="2" l="1"/>
</calcChain>
</file>

<file path=xl/comments1.xml><?xml version="1.0" encoding="utf-8"?>
<comments xmlns="http://schemas.openxmlformats.org/spreadsheetml/2006/main">
  <authors>
    <author>Admin</author>
  </authors>
  <commentList>
    <comment ref="O2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Беслпатное занятие за помощь в уборке</t>
        </r>
      </text>
    </comment>
    <comment ref="O3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Беслпатное занятие за помощь в уборке</t>
        </r>
      </text>
    </comment>
    <comment ref="O4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Беслпатное занятие за помощь в уборке</t>
        </r>
      </text>
    </comment>
    <comment ref="J5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После окончания абонемента на 4 занятия, вступает в силу абонемент на 12 занятий, он его уже купил</t>
        </r>
      </text>
    </comment>
  </commentList>
</comments>
</file>

<file path=xl/sharedStrings.xml><?xml version="1.0" encoding="utf-8"?>
<sst xmlns="http://schemas.openxmlformats.org/spreadsheetml/2006/main" count="55" uniqueCount="43">
  <si>
    <t>Фамилия</t>
  </si>
  <si>
    <t>Имя</t>
  </si>
  <si>
    <t>Контакты</t>
  </si>
  <si>
    <t>Занятий осталось</t>
  </si>
  <si>
    <t>Касса ИТОГО</t>
  </si>
  <si>
    <t>Не заплатили тренеру</t>
  </si>
  <si>
    <t>Заплатили тренеру</t>
  </si>
  <si>
    <t>Вид услуги</t>
  </si>
  <si>
    <t>Дата начала</t>
  </si>
  <si>
    <t>Дата окончания</t>
  </si>
  <si>
    <t>Комментарий</t>
  </si>
  <si>
    <t>Дата рождения</t>
  </si>
  <si>
    <t>Зюзин</t>
  </si>
  <si>
    <t>Никита</t>
  </si>
  <si>
    <t>Абонемент 12 занятий</t>
  </si>
  <si>
    <t>1-й абон на 12 занятий за 4000 р
Бесплатное занятие за помощь в уборке</t>
  </si>
  <si>
    <t>Цуркан</t>
  </si>
  <si>
    <t>Наталья</t>
  </si>
  <si>
    <t>Павлова</t>
  </si>
  <si>
    <t>Татьяна</t>
  </si>
  <si>
    <t>Лукшин</t>
  </si>
  <si>
    <t>Кирилл</t>
  </si>
  <si>
    <t>Абонемент 4 занятия</t>
  </si>
  <si>
    <t>1-й абон на 12 занятий за 4000 р</t>
  </si>
  <si>
    <t>Лушников</t>
  </si>
  <si>
    <t>Константин</t>
  </si>
  <si>
    <t>Кураксина</t>
  </si>
  <si>
    <t>Елена</t>
  </si>
  <si>
    <t>Алексей</t>
  </si>
  <si>
    <t>Зеленкина</t>
  </si>
  <si>
    <t>Зеленкин</t>
  </si>
  <si>
    <t>60%</t>
  </si>
  <si>
    <t>40%</t>
  </si>
  <si>
    <t>Розанова</t>
  </si>
  <si>
    <t>Итог</t>
  </si>
  <si>
    <t>12.ноя</t>
  </si>
  <si>
    <t>12.ноя2</t>
  </si>
  <si>
    <t>12.ноя3</t>
  </si>
  <si>
    <t>12.ноя4</t>
  </si>
  <si>
    <t>12.ноя5</t>
  </si>
  <si>
    <t>12.ноя6</t>
  </si>
  <si>
    <t>12.ноя7</t>
  </si>
  <si>
    <t>12.ноя8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</si>
</sst>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20" fontId="0" fillId="0" borderId="0" xfId="0" applyNumberFormat="1" applyFont="1"/>
    <xf numFmtId="0" fontId="0" fillId="0" borderId="1" xfId="0" applyFont="1" applyBorder="1"/>
    <xf numFmtId="0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wrapText="1"/>
    </xf>
    <xf numFmtId="20" fontId="0" fillId="0" borderId="1" xfId="0" applyNumberFormat="1" applyFont="1" applyBorder="1"/>
    <xf numFmtId="0" fontId="0" fillId="0" borderId="0" xfId="0" applyAlignment="1">
      <alignment wrapText="1"/>
    </xf>
    <xf numFmtId="0" fontId="4" fillId="0" borderId="1" xfId="0" applyFont="1" applyBorder="1"/>
    <xf numFmtId="0" fontId="5" fillId="3" borderId="4" xfId="0" applyFont="1" applyFill="1" applyBorder="1" applyAlignment="1">
      <alignment horizontal="center" vertical="center"/>
    </xf>
    <xf numFmtId="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/>
    </xf>
    <xf numFmtId="9" fontId="5" fillId="2" borderId="4" xfId="0" applyNumberFormat="1" applyFont="1" applyFill="1" applyBorder="1" applyAlignment="1">
      <alignment horizontal="center" vertical="center"/>
    </xf>
    <xf numFmtId="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0" borderId="4" xfId="0" applyFont="1" applyBorder="1"/>
    <xf numFmtId="0" fontId="0" fillId="0" borderId="5" xfId="0" applyFont="1" applyBorder="1"/>
    <xf numFmtId="0" fontId="0" fillId="0" borderId="5" xfId="0" applyNumberFormat="1" applyFont="1" applyBorder="1"/>
    <xf numFmtId="0" fontId="0" fillId="0" borderId="5" xfId="0" applyFont="1" applyBorder="1" applyAlignment="1">
      <alignment wrapText="1"/>
    </xf>
    <xf numFmtId="14" fontId="0" fillId="0" borderId="5" xfId="0" applyNumberFormat="1" applyFont="1" applyBorder="1"/>
    <xf numFmtId="20" fontId="0" fillId="0" borderId="0" xfId="0" applyNumberFormat="1" applyFont="1" applyBorder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6" xfId="0" applyFont="1" applyBorder="1"/>
    <xf numFmtId="0" fontId="4" fillId="0" borderId="5" xfId="0" applyFont="1" applyBorder="1"/>
    <xf numFmtId="0" fontId="4" fillId="0" borderId="0" xfId="0" applyFont="1"/>
    <xf numFmtId="0" fontId="3" fillId="3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/>
    <xf numFmtId="0" fontId="4" fillId="0" borderId="5" xfId="0" applyNumberFormat="1" applyFont="1" applyBorder="1"/>
    <xf numFmtId="0" fontId="4" fillId="0" borderId="0" xfId="0" applyFont="1" applyBorder="1"/>
    <xf numFmtId="0" fontId="4" fillId="0" borderId="7" xfId="0" applyFont="1" applyBorder="1"/>
    <xf numFmtId="0" fontId="0" fillId="0" borderId="8" xfId="0" applyFont="1" applyBorder="1"/>
    <xf numFmtId="0" fontId="0" fillId="0" borderId="8" xfId="0" applyFont="1" applyBorder="1" applyAlignment="1">
      <alignment wrapText="1"/>
    </xf>
    <xf numFmtId="16" fontId="5" fillId="3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5" formatCode="h: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V19" totalsRowCount="1" headerRowDxfId="42" dataDxfId="40" headerRowBorderDxfId="41" tableBorderDxfId="39">
  <autoFilter ref="A1:V18"/>
  <tableColumns count="22">
    <tableColumn id="1" name="Фамилия" totalsRowLabel="Итог" dataDxfId="38" totalsRowDxfId="37"/>
    <tableColumn id="2" name="Имя" totalsRowFunction="count" dataDxfId="36" totalsRowDxfId="35"/>
    <tableColumn id="3" name="Контакты" dataDxfId="34" totalsRowDxfId="33"/>
    <tableColumn id="4" name="Занятий осталось" dataDxfId="32" totalsRowDxfId="31"/>
    <tableColumn id="5" name="Касса ИТОГО" totalsRowFunction="sum" dataDxfId="30"/>
    <tableColumn id="6" name="60%" totalsRowFunction="sum" dataDxfId="29"/>
    <tableColumn id="7" name="40%" totalsRowFunction="sum" dataDxfId="28"/>
    <tableColumn id="8" name="Не заплатили тренеру" totalsRowFunction="sum" dataDxfId="27"/>
    <tableColumn id="9" name="Заплатили тренеру" totalsRowFunction="sum" dataDxfId="26"/>
    <tableColumn id="10" name="Вид услуги" dataDxfId="25" totalsRowDxfId="24"/>
    <tableColumn id="11" name="Дата начала" dataDxfId="23" totalsRowDxfId="22"/>
    <tableColumn id="12" name="Дата окончания" dataDxfId="21" totalsRowDxfId="20"/>
    <tableColumn id="13" name="Комментарий" dataDxfId="19" totalsRowDxfId="18"/>
    <tableColumn id="14" name="Дата рождения" dataDxfId="17" totalsRowDxfId="16"/>
    <tableColumn id="15" name="12.ноя" totalsRowFunction="count" dataDxfId="15" totalsRowDxfId="14"/>
    <tableColumn id="16" name="12.ноя2" totalsRowFunction="count" dataDxfId="13" totalsRowDxfId="12"/>
    <tableColumn id="17" name="12.ноя3" totalsRowFunction="count" dataDxfId="11" totalsRowDxfId="10"/>
    <tableColumn id="18" name="12.ноя4" totalsRowFunction="count" dataDxfId="9" totalsRowDxfId="8"/>
    <tableColumn id="19" name="12.ноя5" totalsRowFunction="count" dataDxfId="7" totalsRowDxfId="6"/>
    <tableColumn id="20" name="12.ноя6" totalsRowFunction="count" dataDxfId="5" totalsRowDxfId="4"/>
    <tableColumn id="21" name="12.ноя7" totalsRowFunction="count" dataDxfId="3" totalsRowDxfId="2"/>
    <tableColumn id="22" name="12.ноя8" totalsRowFunction="count" dataDxfId="1" totalsRowDxfId="0"/>
  </tableColumns>
  <tableStyleInfo name="TableStyleMedium22" showFirstColumn="1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"/>
  <sheetViews>
    <sheetView tabSelected="1" workbookViewId="0">
      <pane xSplit="4" ySplit="1" topLeftCell="E2" activePane="bottomRight" state="frozen"/>
      <selection pane="topRight" activeCell="E1" sqref="E1"/>
      <selection pane="bottomLeft" activeCell="A3" sqref="A3"/>
      <selection pane="bottomRight" sqref="A1:V1"/>
    </sheetView>
  </sheetViews>
  <sheetFormatPr defaultRowHeight="15" x14ac:dyDescent="0.25"/>
  <cols>
    <col min="1" max="1" width="14.140625" style="28" bestFit="1" customWidth="1"/>
    <col min="2" max="2" width="11.42578125" style="28" bestFit="1" customWidth="1"/>
    <col min="3" max="3" width="11.85546875" style="28" customWidth="1"/>
    <col min="4" max="4" width="18.85546875" style="28" customWidth="1"/>
    <col min="5" max="5" width="14.5703125" customWidth="1"/>
    <col min="8" max="8" width="23.42578125" customWidth="1"/>
    <col min="9" max="9" width="19" customWidth="1"/>
    <col min="10" max="10" width="14.42578125" style="8" bestFit="1" customWidth="1"/>
    <col min="11" max="11" width="14.140625" customWidth="1"/>
    <col min="12" max="12" width="17.5703125" customWidth="1"/>
    <col min="13" max="13" width="24.28515625" customWidth="1"/>
    <col min="14" max="14" width="20" bestFit="1" customWidth="1"/>
    <col min="15" max="15" width="14.85546875" bestFit="1" customWidth="1"/>
    <col min="16" max="16" width="15.28515625" bestFit="1" customWidth="1"/>
    <col min="17" max="18" width="16.28515625" bestFit="1" customWidth="1"/>
    <col min="19" max="19" width="12" customWidth="1"/>
    <col min="20" max="20" width="10.42578125" bestFit="1" customWidth="1"/>
    <col min="21" max="21" width="10.5703125" bestFit="1" customWidth="1"/>
  </cols>
  <sheetData>
    <row r="1" spans="1:22" x14ac:dyDescent="0.25">
      <c r="A1" s="23" t="s">
        <v>0</v>
      </c>
      <c r="B1" s="24" t="s">
        <v>1</v>
      </c>
      <c r="C1" s="24" t="s">
        <v>2</v>
      </c>
      <c r="D1" s="29" t="s">
        <v>3</v>
      </c>
      <c r="E1" s="10" t="s">
        <v>4</v>
      </c>
      <c r="F1" s="14" t="s">
        <v>31</v>
      </c>
      <c r="G1" s="14" t="s">
        <v>32</v>
      </c>
      <c r="H1" s="15" t="s">
        <v>5</v>
      </c>
      <c r="I1" s="11" t="s">
        <v>6</v>
      </c>
      <c r="J1" s="12" t="s">
        <v>7</v>
      </c>
      <c r="K1" s="13" t="s">
        <v>8</v>
      </c>
      <c r="L1" s="16" t="s">
        <v>9</v>
      </c>
      <c r="M1" s="12" t="s">
        <v>10</v>
      </c>
      <c r="N1" s="10" t="s">
        <v>11</v>
      </c>
      <c r="O1" s="36" t="s">
        <v>35</v>
      </c>
      <c r="P1" s="36" t="s">
        <v>36</v>
      </c>
      <c r="Q1" s="36" t="s">
        <v>37</v>
      </c>
      <c r="R1" s="36" t="s">
        <v>38</v>
      </c>
      <c r="S1" s="36" t="s">
        <v>39</v>
      </c>
      <c r="T1" s="36" t="s">
        <v>40</v>
      </c>
      <c r="U1" s="36" t="s">
        <v>41</v>
      </c>
      <c r="V1" s="36" t="s">
        <v>42</v>
      </c>
    </row>
    <row r="2" spans="1:22" ht="60" x14ac:dyDescent="0.25">
      <c r="A2" s="25" t="s">
        <v>12</v>
      </c>
      <c r="B2" s="9" t="s">
        <v>13</v>
      </c>
      <c r="C2" s="9"/>
      <c r="D2" s="30">
        <v>12</v>
      </c>
      <c r="E2" s="3">
        <v>4000</v>
      </c>
      <c r="F2" s="4">
        <f t="shared" ref="F2:F8" si="0">E2*0.6</f>
        <v>2400</v>
      </c>
      <c r="G2" s="4">
        <f t="shared" ref="G2:G8" si="1">E2*0.4</f>
        <v>1600</v>
      </c>
      <c r="H2" s="4">
        <f t="shared" ref="H2:H8" si="2">F2-I2</f>
        <v>0</v>
      </c>
      <c r="I2" s="4">
        <v>2400</v>
      </c>
      <c r="J2" s="6" t="s">
        <v>14</v>
      </c>
      <c r="K2" s="5"/>
      <c r="L2" s="5">
        <f>K2+28</f>
        <v>28</v>
      </c>
      <c r="M2" s="6" t="s">
        <v>15</v>
      </c>
      <c r="N2" s="5"/>
      <c r="O2" s="7">
        <v>0.5</v>
      </c>
      <c r="P2" s="3"/>
      <c r="Q2" s="17"/>
      <c r="R2" s="17"/>
      <c r="S2" s="17"/>
      <c r="T2" s="3"/>
      <c r="U2" s="3"/>
      <c r="V2" s="3"/>
    </row>
    <row r="3" spans="1:22" ht="60" x14ac:dyDescent="0.25">
      <c r="A3" s="25" t="s">
        <v>16</v>
      </c>
      <c r="B3" s="9" t="s">
        <v>17</v>
      </c>
      <c r="C3" s="9"/>
      <c r="D3" s="30">
        <v>12</v>
      </c>
      <c r="E3" s="3">
        <v>4000</v>
      </c>
      <c r="F3" s="4">
        <f t="shared" si="0"/>
        <v>2400</v>
      </c>
      <c r="G3" s="4">
        <f t="shared" si="1"/>
        <v>1600</v>
      </c>
      <c r="H3" s="4">
        <f t="shared" si="2"/>
        <v>0</v>
      </c>
      <c r="I3" s="4">
        <v>2400</v>
      </c>
      <c r="J3" s="6"/>
      <c r="K3" s="5"/>
      <c r="L3" s="5">
        <f t="shared" ref="L3:L18" si="3">K3+28</f>
        <v>28</v>
      </c>
      <c r="M3" s="6" t="s">
        <v>15</v>
      </c>
      <c r="N3" s="3"/>
      <c r="O3" s="7">
        <v>0.5</v>
      </c>
      <c r="P3" s="3"/>
      <c r="Q3" s="3"/>
      <c r="R3" s="3"/>
      <c r="S3" s="3"/>
      <c r="T3" s="3"/>
      <c r="U3" s="3"/>
      <c r="V3" s="3"/>
    </row>
    <row r="4" spans="1:22" ht="60" x14ac:dyDescent="0.25">
      <c r="A4" s="25" t="s">
        <v>18</v>
      </c>
      <c r="B4" s="9" t="s">
        <v>19</v>
      </c>
      <c r="C4" s="9"/>
      <c r="D4" s="30"/>
      <c r="E4" s="3"/>
      <c r="F4" s="4">
        <f t="shared" si="0"/>
        <v>0</v>
      </c>
      <c r="G4" s="4">
        <f t="shared" si="1"/>
        <v>0</v>
      </c>
      <c r="H4" s="4">
        <f t="shared" si="2"/>
        <v>0</v>
      </c>
      <c r="I4" s="4">
        <v>0</v>
      </c>
      <c r="J4" s="6"/>
      <c r="K4" s="5"/>
      <c r="L4" s="5">
        <f t="shared" si="3"/>
        <v>28</v>
      </c>
      <c r="M4" s="6" t="s">
        <v>15</v>
      </c>
      <c r="N4" s="3"/>
      <c r="O4" s="7">
        <v>0.5</v>
      </c>
      <c r="P4" s="3"/>
      <c r="Q4" s="3"/>
      <c r="R4" s="3"/>
      <c r="S4" s="3"/>
      <c r="T4" s="3"/>
      <c r="U4" s="3"/>
      <c r="V4" s="3"/>
    </row>
    <row r="5" spans="1:22" ht="30" x14ac:dyDescent="0.25">
      <c r="A5" s="25" t="s">
        <v>20</v>
      </c>
      <c r="B5" s="9" t="s">
        <v>21</v>
      </c>
      <c r="C5" s="9"/>
      <c r="D5" s="30">
        <v>3</v>
      </c>
      <c r="E5" s="3">
        <v>6400</v>
      </c>
      <c r="F5" s="4">
        <f t="shared" si="0"/>
        <v>3840</v>
      </c>
      <c r="G5" s="4">
        <f t="shared" si="1"/>
        <v>2560</v>
      </c>
      <c r="H5" s="4">
        <f t="shared" si="2"/>
        <v>0</v>
      </c>
      <c r="I5" s="4">
        <v>3840</v>
      </c>
      <c r="J5" s="6" t="s">
        <v>22</v>
      </c>
      <c r="K5" s="5">
        <v>43051</v>
      </c>
      <c r="L5" s="5">
        <f t="shared" si="3"/>
        <v>43079</v>
      </c>
      <c r="M5" s="6" t="s">
        <v>23</v>
      </c>
      <c r="N5" s="3"/>
      <c r="O5" s="7">
        <v>0.5</v>
      </c>
      <c r="P5" s="3"/>
      <c r="Q5" s="3"/>
      <c r="R5" s="3"/>
      <c r="S5" s="3"/>
      <c r="T5" s="3"/>
      <c r="U5" s="3"/>
      <c r="V5" s="3"/>
    </row>
    <row r="6" spans="1:22" ht="30" x14ac:dyDescent="0.25">
      <c r="A6" s="25" t="s">
        <v>24</v>
      </c>
      <c r="B6" s="9" t="s">
        <v>25</v>
      </c>
      <c r="C6" s="9"/>
      <c r="D6" s="30">
        <v>11</v>
      </c>
      <c r="E6" s="3">
        <v>4000</v>
      </c>
      <c r="F6" s="4">
        <f t="shared" si="0"/>
        <v>2400</v>
      </c>
      <c r="G6" s="4">
        <f t="shared" si="1"/>
        <v>1600</v>
      </c>
      <c r="H6" s="4">
        <f t="shared" si="2"/>
        <v>0</v>
      </c>
      <c r="I6" s="4">
        <v>2400</v>
      </c>
      <c r="J6" s="6"/>
      <c r="K6" s="5">
        <v>43051</v>
      </c>
      <c r="L6" s="5">
        <f t="shared" si="3"/>
        <v>43079</v>
      </c>
      <c r="M6" s="6" t="s">
        <v>23</v>
      </c>
      <c r="N6" s="3"/>
      <c r="O6" s="7">
        <v>0.5</v>
      </c>
      <c r="P6" s="3"/>
      <c r="Q6" s="3"/>
      <c r="R6" s="3"/>
      <c r="S6" s="3"/>
      <c r="T6" s="3"/>
      <c r="U6" s="3"/>
      <c r="V6" s="3"/>
    </row>
    <row r="7" spans="1:22" ht="60" x14ac:dyDescent="0.25">
      <c r="A7" s="25" t="s">
        <v>26</v>
      </c>
      <c r="B7" s="9" t="s">
        <v>27</v>
      </c>
      <c r="C7" s="9"/>
      <c r="D7" s="30"/>
      <c r="E7" s="3"/>
      <c r="F7" s="4">
        <f t="shared" si="0"/>
        <v>0</v>
      </c>
      <c r="G7" s="4">
        <f t="shared" si="1"/>
        <v>0</v>
      </c>
      <c r="H7" s="4">
        <f t="shared" si="2"/>
        <v>0</v>
      </c>
      <c r="I7" s="4"/>
      <c r="J7" s="6"/>
      <c r="K7" s="5"/>
      <c r="L7" s="5">
        <f t="shared" si="3"/>
        <v>28</v>
      </c>
      <c r="M7" s="6" t="s">
        <v>15</v>
      </c>
      <c r="N7" s="3"/>
      <c r="O7" s="3"/>
      <c r="P7" s="3"/>
      <c r="Q7" s="3"/>
      <c r="R7" s="3"/>
      <c r="S7" s="3"/>
      <c r="T7" s="3"/>
      <c r="U7" s="3"/>
      <c r="V7" s="3"/>
    </row>
    <row r="8" spans="1:22" ht="30" x14ac:dyDescent="0.25">
      <c r="A8" s="25" t="s">
        <v>30</v>
      </c>
      <c r="B8" s="9" t="s">
        <v>28</v>
      </c>
      <c r="C8" s="9"/>
      <c r="D8" s="30">
        <v>11</v>
      </c>
      <c r="E8" s="3">
        <v>4000</v>
      </c>
      <c r="F8" s="4">
        <f t="shared" si="0"/>
        <v>2400</v>
      </c>
      <c r="G8" s="4">
        <f t="shared" si="1"/>
        <v>1600</v>
      </c>
      <c r="H8" s="4">
        <f t="shared" si="2"/>
        <v>2400</v>
      </c>
      <c r="I8" s="4"/>
      <c r="J8" s="6" t="s">
        <v>14</v>
      </c>
      <c r="K8" s="5">
        <v>43052</v>
      </c>
      <c r="L8" s="5">
        <f t="shared" si="3"/>
        <v>43080</v>
      </c>
      <c r="M8" s="6" t="s">
        <v>23</v>
      </c>
      <c r="N8" s="3"/>
      <c r="O8" s="3"/>
      <c r="P8" s="2">
        <v>0.78125</v>
      </c>
      <c r="Q8" s="3"/>
      <c r="R8" s="3"/>
      <c r="S8" s="3"/>
      <c r="T8" s="3"/>
      <c r="U8" s="3"/>
      <c r="V8" s="3"/>
    </row>
    <row r="9" spans="1:22" ht="30" x14ac:dyDescent="0.25">
      <c r="A9" s="25" t="s">
        <v>29</v>
      </c>
      <c r="B9" s="9" t="s">
        <v>17</v>
      </c>
      <c r="C9" s="9"/>
      <c r="D9" s="30">
        <v>11</v>
      </c>
      <c r="E9" s="3">
        <v>4000</v>
      </c>
      <c r="F9" s="4">
        <f t="shared" ref="F9:F18" si="4">E9*0.6</f>
        <v>2400</v>
      </c>
      <c r="G9" s="4">
        <f t="shared" ref="G9:G18" si="5">E9*0.4</f>
        <v>1600</v>
      </c>
      <c r="H9" s="4">
        <f t="shared" ref="H9:H18" si="6">F9-I9</f>
        <v>2400</v>
      </c>
      <c r="I9" s="4"/>
      <c r="J9" s="6" t="s">
        <v>14</v>
      </c>
      <c r="K9" s="5">
        <v>43052</v>
      </c>
      <c r="L9" s="5">
        <f t="shared" si="3"/>
        <v>43080</v>
      </c>
      <c r="M9" s="6" t="s">
        <v>23</v>
      </c>
      <c r="N9" s="3"/>
      <c r="O9" s="3"/>
      <c r="P9" s="2">
        <v>0.78125</v>
      </c>
      <c r="Q9" s="3"/>
      <c r="R9" s="3"/>
      <c r="S9" s="3"/>
      <c r="T9" s="3"/>
      <c r="U9" s="3"/>
      <c r="V9" s="3"/>
    </row>
    <row r="10" spans="1:22" ht="30" x14ac:dyDescent="0.25">
      <c r="A10" s="25" t="s">
        <v>33</v>
      </c>
      <c r="B10" s="9" t="s">
        <v>27</v>
      </c>
      <c r="C10" s="9"/>
      <c r="D10" s="30">
        <v>11</v>
      </c>
      <c r="E10" s="3">
        <v>4000</v>
      </c>
      <c r="F10" s="4">
        <f t="shared" si="4"/>
        <v>2400</v>
      </c>
      <c r="G10" s="4">
        <f t="shared" si="5"/>
        <v>1600</v>
      </c>
      <c r="H10" s="4">
        <f t="shared" si="6"/>
        <v>2400</v>
      </c>
      <c r="I10" s="4"/>
      <c r="J10" s="6" t="s">
        <v>14</v>
      </c>
      <c r="K10" s="5">
        <v>43052</v>
      </c>
      <c r="L10" s="5">
        <f t="shared" si="3"/>
        <v>43080</v>
      </c>
      <c r="M10" s="6" t="s">
        <v>23</v>
      </c>
      <c r="N10" s="3"/>
      <c r="O10" s="3"/>
      <c r="P10" s="2">
        <v>0.86458333333333337</v>
      </c>
      <c r="Q10" s="18"/>
      <c r="R10" s="18"/>
      <c r="S10" s="18"/>
      <c r="T10" s="3"/>
      <c r="U10" s="3"/>
      <c r="V10" s="3"/>
    </row>
    <row r="11" spans="1:22" x14ac:dyDescent="0.25">
      <c r="A11" s="26"/>
      <c r="B11" s="27"/>
      <c r="C11" s="27"/>
      <c r="D11" s="31"/>
      <c r="E11" s="18"/>
      <c r="F11" s="4">
        <f t="shared" si="4"/>
        <v>0</v>
      </c>
      <c r="G11" s="4">
        <f t="shared" si="5"/>
        <v>0</v>
      </c>
      <c r="H11" s="4">
        <f t="shared" si="6"/>
        <v>0</v>
      </c>
      <c r="I11" s="19"/>
      <c r="J11" s="20"/>
      <c r="K11" s="21"/>
      <c r="L11" s="5">
        <f t="shared" si="3"/>
        <v>28</v>
      </c>
      <c r="M11" s="20"/>
      <c r="N11" s="18"/>
      <c r="O11" s="18"/>
      <c r="P11" s="22"/>
      <c r="Q11" s="18"/>
      <c r="R11" s="18"/>
      <c r="S11" s="18"/>
      <c r="T11" s="3"/>
      <c r="U11" s="3"/>
      <c r="V11" s="3"/>
    </row>
    <row r="12" spans="1:22" x14ac:dyDescent="0.25">
      <c r="A12" s="25"/>
      <c r="B12" s="9"/>
      <c r="C12" s="9"/>
      <c r="D12" s="30"/>
      <c r="E12" s="3"/>
      <c r="F12" s="4">
        <f t="shared" si="4"/>
        <v>0</v>
      </c>
      <c r="G12" s="4">
        <f t="shared" si="5"/>
        <v>0</v>
      </c>
      <c r="H12" s="4">
        <f t="shared" si="6"/>
        <v>0</v>
      </c>
      <c r="I12" s="4"/>
      <c r="J12" s="6"/>
      <c r="K12" s="5"/>
      <c r="L12" s="5">
        <f t="shared" si="3"/>
        <v>28</v>
      </c>
      <c r="M12" s="6"/>
      <c r="N12" s="3"/>
      <c r="O12" s="3"/>
      <c r="P12" s="22"/>
      <c r="Q12" s="3"/>
      <c r="R12" s="3"/>
      <c r="S12" s="3"/>
      <c r="T12" s="3"/>
      <c r="U12" s="3"/>
      <c r="V12" s="3"/>
    </row>
    <row r="13" spans="1:22" x14ac:dyDescent="0.25">
      <c r="A13" s="26"/>
      <c r="B13" s="27"/>
      <c r="C13" s="27"/>
      <c r="D13" s="31"/>
      <c r="E13" s="18"/>
      <c r="F13" s="4">
        <f t="shared" si="4"/>
        <v>0</v>
      </c>
      <c r="G13" s="4">
        <f t="shared" si="5"/>
        <v>0</v>
      </c>
      <c r="H13" s="4">
        <f t="shared" si="6"/>
        <v>0</v>
      </c>
      <c r="I13" s="19"/>
      <c r="J13" s="20"/>
      <c r="K13" s="21"/>
      <c r="L13" s="5">
        <f t="shared" si="3"/>
        <v>28</v>
      </c>
      <c r="M13" s="20"/>
      <c r="N13" s="18"/>
      <c r="O13" s="18"/>
      <c r="P13" s="22"/>
      <c r="Q13" s="18"/>
      <c r="R13" s="18"/>
      <c r="S13" s="18"/>
      <c r="T13" s="3"/>
      <c r="U13" s="3"/>
      <c r="V13" s="3"/>
    </row>
    <row r="14" spans="1:22" x14ac:dyDescent="0.25">
      <c r="A14" s="25"/>
      <c r="B14" s="9"/>
      <c r="C14" s="9"/>
      <c r="D14" s="30"/>
      <c r="E14" s="3"/>
      <c r="F14" s="4">
        <f t="shared" si="4"/>
        <v>0</v>
      </c>
      <c r="G14" s="4">
        <f t="shared" si="5"/>
        <v>0</v>
      </c>
      <c r="H14" s="4">
        <f t="shared" si="6"/>
        <v>0</v>
      </c>
      <c r="I14" s="4"/>
      <c r="J14" s="6"/>
      <c r="K14" s="5"/>
      <c r="L14" s="5">
        <f t="shared" si="3"/>
        <v>28</v>
      </c>
      <c r="M14" s="6"/>
      <c r="N14" s="3"/>
      <c r="O14" s="3"/>
      <c r="P14" s="22"/>
      <c r="Q14" s="3"/>
      <c r="R14" s="3"/>
      <c r="S14" s="3"/>
      <c r="T14" s="3"/>
      <c r="U14" s="3"/>
      <c r="V14" s="3"/>
    </row>
    <row r="15" spans="1:22" x14ac:dyDescent="0.25">
      <c r="A15" s="25"/>
      <c r="B15" s="9"/>
      <c r="C15" s="9"/>
      <c r="D15" s="30"/>
      <c r="E15" s="3"/>
      <c r="F15" s="4">
        <f t="shared" si="4"/>
        <v>0</v>
      </c>
      <c r="G15" s="4">
        <f t="shared" si="5"/>
        <v>0</v>
      </c>
      <c r="H15" s="4">
        <f t="shared" si="6"/>
        <v>0</v>
      </c>
      <c r="I15" s="4"/>
      <c r="J15" s="6"/>
      <c r="K15" s="5"/>
      <c r="L15" s="5">
        <f t="shared" si="3"/>
        <v>28</v>
      </c>
      <c r="M15" s="6"/>
      <c r="N15" s="3"/>
      <c r="O15" s="3"/>
      <c r="P15" s="22"/>
      <c r="Q15" s="3"/>
      <c r="R15" s="3"/>
      <c r="S15" s="3"/>
      <c r="T15" s="3"/>
      <c r="U15" s="3"/>
      <c r="V15" s="3"/>
    </row>
    <row r="16" spans="1:22" x14ac:dyDescent="0.25">
      <c r="A16" s="25"/>
      <c r="B16" s="9"/>
      <c r="C16" s="9"/>
      <c r="D16" s="30"/>
      <c r="E16" s="3"/>
      <c r="F16" s="4">
        <f t="shared" si="4"/>
        <v>0</v>
      </c>
      <c r="G16" s="4">
        <f t="shared" si="5"/>
        <v>0</v>
      </c>
      <c r="H16" s="4">
        <f t="shared" si="6"/>
        <v>0</v>
      </c>
      <c r="I16" s="4"/>
      <c r="J16" s="6"/>
      <c r="K16" s="5"/>
      <c r="L16" s="5">
        <f t="shared" si="3"/>
        <v>28</v>
      </c>
      <c r="M16" s="6"/>
      <c r="N16" s="3"/>
      <c r="O16" s="3"/>
      <c r="P16" s="22"/>
      <c r="Q16" s="3"/>
      <c r="R16" s="3"/>
      <c r="S16" s="3"/>
      <c r="T16" s="3"/>
      <c r="U16" s="3"/>
      <c r="V16" s="3"/>
    </row>
    <row r="17" spans="1:22" x14ac:dyDescent="0.25">
      <c r="A17" s="25"/>
      <c r="B17" s="9"/>
      <c r="C17" s="9"/>
      <c r="D17" s="30"/>
      <c r="E17" s="3"/>
      <c r="F17" s="4">
        <f t="shared" si="4"/>
        <v>0</v>
      </c>
      <c r="G17" s="4">
        <f t="shared" si="5"/>
        <v>0</v>
      </c>
      <c r="H17" s="4">
        <f t="shared" si="6"/>
        <v>0</v>
      </c>
      <c r="I17" s="4"/>
      <c r="J17" s="6"/>
      <c r="K17" s="5"/>
      <c r="L17" s="5">
        <f t="shared" si="3"/>
        <v>28</v>
      </c>
      <c r="M17" s="6"/>
      <c r="N17" s="3"/>
      <c r="O17" s="3"/>
      <c r="P17" s="22"/>
      <c r="Q17" s="3"/>
      <c r="R17" s="3"/>
      <c r="S17" s="3"/>
      <c r="T17" s="3"/>
      <c r="U17" s="3"/>
      <c r="V17" s="3"/>
    </row>
    <row r="18" spans="1:22" x14ac:dyDescent="0.25">
      <c r="A18" s="26"/>
      <c r="B18" s="27"/>
      <c r="C18" s="27"/>
      <c r="D18" s="31"/>
      <c r="E18" s="18"/>
      <c r="F18" s="4">
        <f t="shared" si="4"/>
        <v>0</v>
      </c>
      <c r="G18" s="4">
        <f t="shared" si="5"/>
        <v>0</v>
      </c>
      <c r="H18" s="4">
        <f t="shared" si="6"/>
        <v>0</v>
      </c>
      <c r="I18" s="19"/>
      <c r="J18" s="20"/>
      <c r="K18" s="21"/>
      <c r="L18" s="5">
        <f t="shared" si="3"/>
        <v>28</v>
      </c>
      <c r="M18" s="20"/>
      <c r="N18" s="18"/>
      <c r="O18" s="18"/>
      <c r="P18" s="22"/>
      <c r="Q18" s="18"/>
      <c r="R18" s="18"/>
      <c r="S18" s="18"/>
      <c r="T18" s="18"/>
      <c r="U18" s="18"/>
      <c r="V18" s="18"/>
    </row>
    <row r="19" spans="1:22" x14ac:dyDescent="0.25">
      <c r="A19" s="32" t="s">
        <v>34</v>
      </c>
      <c r="B19" s="32">
        <f>SUBTOTAL(103,Таблица1[Имя])</f>
        <v>9</v>
      </c>
      <c r="C19" s="32"/>
      <c r="D19" s="33"/>
      <c r="E19">
        <f>SUBTOTAL(109,Таблица1[Касса ИТОГО])</f>
        <v>30400</v>
      </c>
      <c r="F19">
        <f>SUBTOTAL(109,Таблица1[60%])</f>
        <v>18240</v>
      </c>
      <c r="G19">
        <f>SUBTOTAL(109,Таблица1[40%])</f>
        <v>12160</v>
      </c>
      <c r="H19">
        <f>SUBTOTAL(109,Таблица1[Не заплатили тренеру])</f>
        <v>7200</v>
      </c>
      <c r="I19">
        <f>SUBTOTAL(109,Таблица1[Заплатили тренеру])</f>
        <v>11040</v>
      </c>
      <c r="J19" s="35"/>
      <c r="K19" s="34"/>
      <c r="L19" s="34"/>
      <c r="M19" s="35"/>
      <c r="N19" s="34"/>
      <c r="O19" s="34">
        <f>SUBTOTAL(103,Таблица1[12.ноя])</f>
        <v>5</v>
      </c>
      <c r="P19" s="1">
        <f>SUBTOTAL(103,Таблица1[12.ноя2])</f>
        <v>3</v>
      </c>
      <c r="Q19" s="34">
        <f>SUBTOTAL(103,Таблица1[12.ноя3])</f>
        <v>0</v>
      </c>
      <c r="R19" s="34">
        <f>SUBTOTAL(103,Таблица1[12.ноя4])</f>
        <v>0</v>
      </c>
      <c r="S19" s="34">
        <f>SUBTOTAL(103,Таблица1[12.ноя5])</f>
        <v>0</v>
      </c>
      <c r="T19" s="34">
        <f>SUBTOTAL(103,Таблица1[12.ноя6])</f>
        <v>0</v>
      </c>
      <c r="U19" s="34">
        <f>SUBTOTAL(103,Таблица1[12.ноя7])</f>
        <v>0</v>
      </c>
      <c r="V19" s="34">
        <f>SUBTOTAL(103,Таблица1[12.ноя8])</f>
        <v>0</v>
      </c>
    </row>
  </sheetData>
  <conditionalFormatting sqref="L2:L18">
    <cfRule type="timePeriod" dxfId="43" priority="2" timePeriod="nextWeek">
      <formula>AND(ROUNDDOWN(L2,0)-TODAY()&gt;(7-WEEKDAY(TODAY())),ROUNDDOWN(L2,0)-TODAY()&lt;(15-WEEKDAY(TODAY())))</formula>
    </cfRule>
  </conditionalFormatting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2017-11-13T06:07:01Z</dcterms:created>
  <dcterms:modified xsi:type="dcterms:W3CDTF">2017-11-14T06:18:35Z</dcterms:modified>
</cp:coreProperties>
</file>