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D:\Download\Excel\"/>
    </mc:Choice>
  </mc:AlternateContent>
  <bookViews>
    <workbookView xWindow="0" yWindow="0" windowWidth="25200" windowHeight="11685"/>
  </bookViews>
  <sheets>
    <sheet name="Лист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2" l="1"/>
  <c r="J49" i="2"/>
  <c r="K49" i="2"/>
  <c r="B49" i="2"/>
  <c r="C49" i="2"/>
  <c r="D49" i="2"/>
  <c r="E49" i="2"/>
  <c r="F49" i="2"/>
  <c r="G49" i="2"/>
  <c r="H48" i="2" a="1"/>
  <c r="H48" i="2" s="1"/>
  <c r="H49" i="2"/>
  <c r="I48" i="2" a="1"/>
  <c r="I48" i="2" s="1"/>
  <c r="J48" i="2" a="1"/>
  <c r="J48" i="2" s="1"/>
  <c r="K48" i="2" a="1"/>
  <c r="K48" i="2" s="1"/>
  <c r="B48" i="2" a="1"/>
  <c r="B48" i="2" s="1"/>
  <c r="C48" i="2" a="1"/>
  <c r="C48" i="2" s="1"/>
  <c r="D48" i="2" a="1"/>
  <c r="D48" i="2" s="1"/>
  <c r="E48" i="2" a="1"/>
  <c r="E48" i="2" s="1"/>
  <c r="F48" i="2" a="1"/>
  <c r="F48" i="2" s="1"/>
  <c r="G48" i="2" a="1"/>
  <c r="G48" i="2" s="1"/>
  <c r="I47" i="2" a="1"/>
  <c r="I47" i="2" s="1"/>
  <c r="J47" i="2" a="1"/>
  <c r="J47" i="2" s="1"/>
  <c r="K47" i="2" a="1"/>
  <c r="K47" i="2" s="1"/>
  <c r="C47" i="2" a="1"/>
  <c r="C47" i="2" s="1"/>
  <c r="D47" i="2" a="1"/>
  <c r="D47" i="2" s="1"/>
  <c r="E47" i="2" a="1"/>
  <c r="E47" i="2" s="1"/>
  <c r="F47" i="2" a="1"/>
  <c r="F47" i="2" s="1"/>
  <c r="G47" i="2" a="1"/>
  <c r="G47" i="2" s="1"/>
  <c r="H31" i="2"/>
  <c r="G30" i="2"/>
  <c r="C30" i="2"/>
  <c r="D30" i="2"/>
  <c r="E30" i="2"/>
  <c r="F30" i="2"/>
  <c r="H47" i="2" a="1"/>
  <c r="H47" i="2" s="1"/>
  <c r="C34" i="2" l="1"/>
  <c r="D34" i="2"/>
  <c r="E34" i="2"/>
  <c r="F34" i="2"/>
  <c r="G34" i="2"/>
  <c r="H34" i="2"/>
  <c r="I34" i="2"/>
  <c r="J34" i="2"/>
  <c r="K34" i="2"/>
  <c r="B34" i="2"/>
  <c r="I35" i="2"/>
  <c r="J35" i="2"/>
  <c r="K35" i="2"/>
  <c r="I36" i="2"/>
  <c r="J36" i="2"/>
  <c r="K36" i="2"/>
  <c r="H30" i="2"/>
  <c r="I30" i="2"/>
  <c r="J30" i="2"/>
  <c r="K30" i="2"/>
  <c r="I31" i="2"/>
  <c r="J31" i="2"/>
  <c r="K31" i="2"/>
  <c r="H32" i="2"/>
  <c r="I32" i="2"/>
  <c r="J32" i="2"/>
  <c r="K32" i="2"/>
  <c r="H35" i="2"/>
  <c r="H36" i="2"/>
  <c r="C36" i="2"/>
  <c r="D36" i="2"/>
  <c r="E36" i="2"/>
  <c r="F36" i="2"/>
  <c r="G36" i="2"/>
  <c r="B36" i="2"/>
  <c r="C31" i="2"/>
  <c r="D31" i="2"/>
  <c r="E31" i="2"/>
  <c r="F31" i="2"/>
  <c r="G31" i="2"/>
  <c r="C32" i="2"/>
  <c r="D32" i="2"/>
  <c r="E32" i="2"/>
  <c r="F32" i="2"/>
  <c r="G32" i="2"/>
  <c r="B32" i="2"/>
  <c r="C35" i="2"/>
  <c r="D35" i="2"/>
  <c r="E35" i="2"/>
  <c r="F35" i="2"/>
  <c r="G35" i="2"/>
  <c r="B35" i="2"/>
  <c r="B31" i="2"/>
  <c r="B30" i="2"/>
  <c r="A21" i="2"/>
  <c r="A20" i="2"/>
  <c r="J46" i="2" l="1"/>
  <c r="K33" i="2"/>
  <c r="J33" i="2"/>
  <c r="I33" i="2"/>
  <c r="K29" i="2"/>
  <c r="J29" i="2"/>
  <c r="I29" i="2"/>
  <c r="H33" i="2"/>
  <c r="H29" i="2"/>
  <c r="G33" i="2"/>
  <c r="C33" i="2"/>
  <c r="F29" i="2"/>
  <c r="E33" i="2"/>
  <c r="D33" i="2"/>
  <c r="G29" i="2"/>
  <c r="C29" i="2"/>
  <c r="F33" i="2"/>
  <c r="B33" i="2"/>
  <c r="B29" i="2"/>
  <c r="D29" i="2"/>
  <c r="E29" i="2"/>
  <c r="B47" i="2"/>
  <c r="I46" i="2" l="1"/>
  <c r="K46" i="2"/>
  <c r="C46" i="2"/>
  <c r="H46" i="2"/>
  <c r="G46" i="2"/>
  <c r="B46" i="2"/>
  <c r="E46" i="2"/>
  <c r="D46" i="2"/>
  <c r="F46" i="2"/>
</calcChain>
</file>

<file path=xl/comments1.xml><?xml version="1.0" encoding="utf-8"?>
<comments xmlns="http://schemas.openxmlformats.org/spreadsheetml/2006/main">
  <authors>
    <author>Alex</author>
  </authors>
  <commentList>
    <comment ref="H9" authorId="0" shapeId="0">
      <text>
        <r>
          <rPr>
            <sz val="9"/>
            <color indexed="81"/>
            <rFont val="Tahoma"/>
            <family val="2"/>
            <charset val="204"/>
          </rPr>
          <t>Эти ячейки являются результатом простого вычисления = кол-во*стоимость единицы</t>
        </r>
      </text>
    </comment>
    <comment ref="G20" authorId="0" shapeId="0">
      <text>
        <r>
          <rPr>
            <sz val="9"/>
            <color indexed="81"/>
            <rFont val="Tahoma"/>
            <family val="2"/>
            <charset val="204"/>
          </rPr>
          <t>Все поля, отмеченные цветом, могут меняться пользователем</t>
        </r>
      </text>
    </comment>
    <comment ref="G21" authorId="0" shapeId="0">
      <text>
        <r>
          <rPr>
            <sz val="9"/>
            <color indexed="81"/>
            <rFont val="Tahoma"/>
            <family val="2"/>
            <charset val="204"/>
          </rPr>
          <t xml:space="preserve">По строкам задаются условия оплаты, за материалы, поставляемые в каждом конкретном месяце.
Например, по строке 21: 
1. Одна треть (10/30) стоимости материалов, подлежащих поставке в марте, должна быть оплачена в феврале в размере 50% (расчет - строка 34); 
2. Две третих (20/30) стоимости материалов, подлежащих поставке в марте, будет оплачена в апреле в размере 30% (расчет - строка 35);
3. Оставшаяся чать стоимости материалов, подлежащих поставке в марте, оплачивается в марте (расчет - строка 36) </t>
        </r>
      </text>
    </comment>
    <comment ref="H29" authorId="0" shapeId="0">
      <text>
        <r>
          <rPr>
            <sz val="9"/>
            <color indexed="81"/>
            <rFont val="Tahoma"/>
            <family val="2"/>
            <charset val="204"/>
          </rPr>
          <t>Расчет разбиваю на 3 части, потому что когда все в одной строке, то выглядит очень громоздко</t>
        </r>
      </text>
    </comment>
    <comment ref="H40" authorId="0" shapeId="0">
      <text>
        <r>
          <rPr>
            <sz val="9"/>
            <color indexed="81"/>
            <rFont val="Tahoma"/>
            <family val="2"/>
            <charset val="204"/>
          </rPr>
          <t xml:space="preserve">Предполагается, что позиций материалов будет больше 100. По каждому из них могут быть заданы индивидуальные условия оплаты.
 Соответственно, пользуясь методологией, которая есть сейчас, таблица получится огромная, что очень неудобно.
Есть идея отражать сумму платежей по всей группе "Материалы", поэтому как-то необходимо объединить расчеты по строкам 30 и 34, 31 и 35, 32 и 36 в одно строку 47,48 и 49 соответственно.
Т.е. получить сразу таблицу 4, используя данные таблицы 1 и таблицы 2 </t>
        </r>
      </text>
    </comment>
  </commentList>
</comments>
</file>

<file path=xl/sharedStrings.xml><?xml version="1.0" encoding="utf-8"?>
<sst xmlns="http://schemas.openxmlformats.org/spreadsheetml/2006/main" count="28" uniqueCount="18">
  <si>
    <t>Материал 1</t>
  </si>
  <si>
    <t>Материал 2</t>
  </si>
  <si>
    <t>ПРЕДОПЛАТА</t>
  </si>
  <si>
    <t>ОТСРОЧКА</t>
  </si>
  <si>
    <t>Доля, %</t>
  </si>
  <si>
    <t>Дней</t>
  </si>
  <si>
    <t>предоплата</t>
  </si>
  <si>
    <t>отсрочка</t>
  </si>
  <si>
    <t>по отгрузке</t>
  </si>
  <si>
    <t>УСЛОВНОЕ КОЛИЧЕСТВО ДНЕЙ В МЕСЯЦЕ</t>
  </si>
  <si>
    <t>НДС</t>
  </si>
  <si>
    <t>МАТЕРИАЛЫ</t>
  </si>
  <si>
    <t>КАК РАСЧЕТ ВЫГЛЯДИТ СЕЙЧАС:</t>
  </si>
  <si>
    <t>ЧТО ХОТЕЛОСЬ БЫ ПОЛУЧИТЬ:</t>
  </si>
  <si>
    <t>ТАБЛИЦА 1. ПАСТАВКА МАТЕРИАЛОВ, РУБ.</t>
  </si>
  <si>
    <t>ТАБЛИЦА 2. УСЛОВИЯ ВЗАИМОРАСЧЕТОВ</t>
  </si>
  <si>
    <t>ТАБЛИЦА 3. ПЛАТЕЖИ, РУБ.</t>
  </si>
  <si>
    <t>ТАБЛИЦА 4. ПЛАТЕЖИ,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</si>
</sst>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_₽_-;\-* #,##0\ _₽_-;_-* &quot;-&quot;??\ _₽_-;_-@_-"/>
    <numFmt numFmtId="165" formatCode="mmm\ yyyy"/>
    <numFmt numFmtId="166" formatCode="0.000"/>
  </numFmts>
  <fonts count="1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0"/>
      <color theme="0"/>
      <name val="Calibri"/>
      <family val="2"/>
      <charset val="204"/>
      <scheme val="minor"/>
    </font>
    <font>
      <sz val="9"/>
      <color indexed="81"/>
      <name val="Tahoma"/>
      <family val="2"/>
      <charset val="204"/>
    </font>
    <font>
      <b/>
      <sz val="10"/>
      <color theme="1"/>
      <name val="Calibri"/>
      <family val="2"/>
      <charset val="204"/>
      <scheme val="minor"/>
    </font>
    <font>
      <sz val="10"/>
      <color theme="0" tint="-0.499984740745262"/>
      <name val="Calibri"/>
      <family val="2"/>
      <charset val="204"/>
      <scheme val="minor"/>
    </font>
    <font>
      <b/>
      <sz val="10"/>
      <name val="Calibri"/>
      <family val="2"/>
      <charset val="204"/>
      <scheme val="minor"/>
    </font>
    <font>
      <sz val="10"/>
      <color theme="1"/>
      <name val="Calibri"/>
      <family val="2"/>
      <charset val="204"/>
      <scheme val="minor"/>
    </font>
    <font>
      <sz val="11"/>
      <color theme="0" tint="-0.499984740745262"/>
      <name val="Calibri"/>
      <family val="2"/>
      <charset val="204"/>
      <scheme val="minor"/>
    </font>
    <font>
      <b/>
      <sz val="26"/>
      <color rgb="FFFF0000"/>
      <name val="Calibri"/>
      <family val="2"/>
      <charset val="204"/>
      <scheme val="minor"/>
    </font>
  </fonts>
  <fills count="4">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s>
  <borders count="5">
    <border>
      <left/>
      <right/>
      <top/>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left>
      <right style="thin">
        <color theme="0"/>
      </right>
      <top style="thin">
        <color theme="0"/>
      </top>
      <bottom style="thin">
        <color theme="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164" fontId="0" fillId="0" borderId="0" xfId="1" applyNumberFormat="1" applyFont="1"/>
    <xf numFmtId="0" fontId="0" fillId="0" borderId="0" xfId="0" applyFill="1"/>
    <xf numFmtId="165" fontId="3" fillId="2"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0" fillId="3" borderId="0" xfId="0" applyFill="1"/>
    <xf numFmtId="0" fontId="2" fillId="3" borderId="0" xfId="0" applyFont="1" applyFill="1"/>
    <xf numFmtId="0" fontId="2" fillId="0" borderId="0" xfId="0" applyFont="1" applyFill="1"/>
    <xf numFmtId="0" fontId="6" fillId="0" borderId="0" xfId="0" applyFont="1" applyAlignment="1">
      <alignment horizontal="left" vertical="center" indent="2"/>
    </xf>
    <xf numFmtId="0" fontId="0" fillId="0" borderId="0" xfId="0" applyBorder="1"/>
    <xf numFmtId="0" fontId="6" fillId="0" borderId="0" xfId="0" applyFont="1" applyBorder="1" applyAlignment="1">
      <alignment horizontal="left" vertical="center" indent="2"/>
    </xf>
    <xf numFmtId="0" fontId="0" fillId="0" borderId="2" xfId="0" applyBorder="1"/>
    <xf numFmtId="0" fontId="2" fillId="0" borderId="2" xfId="0" applyFont="1" applyFill="1" applyBorder="1"/>
    <xf numFmtId="0" fontId="0" fillId="0" borderId="2" xfId="0" applyFill="1" applyBorder="1"/>
    <xf numFmtId="0" fontId="5" fillId="0" borderId="0" xfId="0" applyFont="1" applyBorder="1" applyAlignment="1">
      <alignment horizontal="center" vertical="center"/>
    </xf>
    <xf numFmtId="9" fontId="0" fillId="3" borderId="3" xfId="2" applyFont="1" applyFill="1" applyBorder="1"/>
    <xf numFmtId="0" fontId="7" fillId="0" borderId="0" xfId="0" applyFont="1" applyFill="1" applyBorder="1" applyAlignment="1">
      <alignment vertical="center"/>
    </xf>
    <xf numFmtId="0" fontId="7" fillId="0" borderId="0" xfId="0" applyFont="1" applyFill="1" applyBorder="1" applyAlignment="1">
      <alignment horizontal="right" vertical="center"/>
    </xf>
    <xf numFmtId="9" fontId="0" fillId="3" borderId="3" xfId="2" applyFont="1" applyFill="1" applyBorder="1" applyAlignment="1">
      <alignment horizontal="center"/>
    </xf>
    <xf numFmtId="1" fontId="0" fillId="3" borderId="3" xfId="0" applyNumberFormat="1" applyFill="1" applyBorder="1" applyAlignment="1">
      <alignment horizontal="center"/>
    </xf>
    <xf numFmtId="3" fontId="9" fillId="0" borderId="0" xfId="1" applyNumberFormat="1" applyFont="1"/>
    <xf numFmtId="3" fontId="9" fillId="0" borderId="0" xfId="0" applyNumberFormat="1" applyFont="1"/>
    <xf numFmtId="0" fontId="2" fillId="0" borderId="1" xfId="0" applyFont="1" applyFill="1" applyBorder="1" applyAlignment="1">
      <alignment horizontal="center"/>
    </xf>
    <xf numFmtId="3" fontId="8" fillId="0" borderId="4" xfId="0" applyNumberFormat="1" applyFont="1" applyFill="1" applyBorder="1" applyAlignment="1">
      <alignment horizontal="center" vertical="center"/>
    </xf>
    <xf numFmtId="164" fontId="0" fillId="0" borderId="0" xfId="0" applyNumberFormat="1"/>
    <xf numFmtId="0" fontId="10" fillId="0" borderId="0" xfId="0" applyFont="1"/>
    <xf numFmtId="3" fontId="9" fillId="0" borderId="0" xfId="1" applyNumberFormat="1" applyFont="1" applyBorder="1"/>
    <xf numFmtId="0" fontId="2" fillId="0" borderId="0" xfId="0" applyFont="1"/>
    <xf numFmtId="166" fontId="0" fillId="0" borderId="0" xfId="0" applyNumberFormat="1"/>
    <xf numFmtId="3" fontId="2" fillId="0" borderId="0" xfId="1" applyNumberFormat="1" applyFont="1"/>
    <xf numFmtId="0" fontId="5" fillId="0" borderId="1" xfId="0" applyFont="1" applyBorder="1" applyAlignment="1">
      <alignment horizontal="center"/>
    </xf>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2:O50"/>
  <sheetViews>
    <sheetView showGridLines="0" tabSelected="1" workbookViewId="0">
      <pane xSplit="1" ySplit="7" topLeftCell="B29" activePane="bottomRight" state="frozen"/>
      <selection pane="topRight" activeCell="B1" sqref="B1"/>
      <selection pane="bottomLeft" activeCell="A5" sqref="A5"/>
      <selection pane="bottomRight" activeCell="H47" sqref="H47"/>
    </sheetView>
  </sheetViews>
  <sheetFormatPr defaultRowHeight="15" x14ac:dyDescent="0.25"/>
  <cols>
    <col min="1" max="1" width="42" customWidth="1"/>
    <col min="2" max="2" width="10.7109375" customWidth="1"/>
    <col min="3" max="3" width="12.28515625" customWidth="1"/>
    <col min="4" max="9" width="11.85546875" bestFit="1" customWidth="1"/>
    <col min="13" max="13" width="10.42578125" bestFit="1" customWidth="1"/>
    <col min="15" max="15" width="10.42578125" bestFit="1" customWidth="1"/>
  </cols>
  <sheetData>
    <row r="2" spans="1:15" ht="33.75" x14ac:dyDescent="0.5">
      <c r="A2" s="25" t="s">
        <v>12</v>
      </c>
    </row>
    <row r="5" spans="1:15" x14ac:dyDescent="0.25">
      <c r="A5" s="6" t="s">
        <v>14</v>
      </c>
      <c r="B5" s="5"/>
      <c r="C5" s="5"/>
      <c r="D5" s="5"/>
      <c r="E5" s="5"/>
      <c r="F5" s="5"/>
      <c r="G5" s="5"/>
      <c r="H5" s="5"/>
      <c r="I5" s="5"/>
      <c r="J5" s="5"/>
      <c r="K5" s="5"/>
    </row>
    <row r="7" spans="1:15" x14ac:dyDescent="0.25">
      <c r="A7" s="3"/>
      <c r="B7" s="3">
        <v>42736</v>
      </c>
      <c r="C7" s="3">
        <v>42767</v>
      </c>
      <c r="D7" s="3">
        <v>42795</v>
      </c>
      <c r="E7" s="3">
        <v>42826</v>
      </c>
      <c r="F7" s="3">
        <v>42856</v>
      </c>
      <c r="G7" s="3">
        <v>42887</v>
      </c>
      <c r="H7" s="3">
        <v>42917</v>
      </c>
      <c r="I7" s="3">
        <v>42948</v>
      </c>
      <c r="J7" s="3">
        <v>42979</v>
      </c>
      <c r="K7" s="3">
        <v>43009</v>
      </c>
    </row>
    <row r="8" spans="1:15" x14ac:dyDescent="0.25">
      <c r="B8" s="4"/>
      <c r="C8" s="4"/>
      <c r="D8" s="4"/>
      <c r="E8" s="4"/>
      <c r="F8" s="4"/>
      <c r="G8" s="4"/>
      <c r="H8" s="4"/>
    </row>
    <row r="9" spans="1:15" x14ac:dyDescent="0.25">
      <c r="A9" s="27" t="s">
        <v>0</v>
      </c>
      <c r="D9" s="1">
        <v>1000000</v>
      </c>
      <c r="E9" s="1">
        <v>1000000</v>
      </c>
      <c r="F9" s="1">
        <v>1000000</v>
      </c>
      <c r="G9" s="1">
        <v>1000000</v>
      </c>
      <c r="H9" s="1">
        <v>1000000</v>
      </c>
    </row>
    <row r="10" spans="1:15" x14ac:dyDescent="0.25">
      <c r="A10" s="27" t="s">
        <v>1</v>
      </c>
      <c r="D10" s="1">
        <v>1000000</v>
      </c>
      <c r="E10" s="1">
        <v>1000000</v>
      </c>
      <c r="F10" s="1">
        <v>1000000</v>
      </c>
      <c r="G10" s="1">
        <v>1000000</v>
      </c>
      <c r="H10" s="1">
        <v>1000000</v>
      </c>
      <c r="I10" s="1"/>
      <c r="M10" s="28"/>
    </row>
    <row r="11" spans="1:15" ht="15.75" thickBot="1" x14ac:dyDescent="0.3">
      <c r="A11" s="11"/>
      <c r="B11" s="11"/>
      <c r="C11" s="11"/>
      <c r="D11" s="11"/>
      <c r="E11" s="11"/>
      <c r="F11" s="11"/>
      <c r="G11" s="11"/>
      <c r="H11" s="11"/>
      <c r="I11" s="11"/>
      <c r="J11" s="11"/>
      <c r="K11" s="11"/>
    </row>
    <row r="14" spans="1:15" x14ac:dyDescent="0.25">
      <c r="A14" s="6" t="s">
        <v>15</v>
      </c>
      <c r="B14" s="5"/>
      <c r="C14" s="5"/>
      <c r="D14" s="5"/>
      <c r="E14" s="5"/>
      <c r="F14" s="5"/>
      <c r="G14" s="5"/>
      <c r="H14" s="5"/>
      <c r="I14" s="5"/>
      <c r="J14" s="5"/>
      <c r="K14" s="5"/>
      <c r="M14" s="24"/>
    </row>
    <row r="15" spans="1:15" ht="15.75" thickBot="1" x14ac:dyDescent="0.3">
      <c r="A15" s="7"/>
      <c r="B15" s="2"/>
      <c r="C15" s="2"/>
      <c r="D15" s="2"/>
      <c r="E15" s="2"/>
      <c r="F15" s="2"/>
      <c r="G15" s="2"/>
      <c r="H15" s="2"/>
    </row>
    <row r="16" spans="1:15" ht="15.75" thickBot="1" x14ac:dyDescent="0.3">
      <c r="A16" s="16"/>
      <c r="B16" s="16"/>
      <c r="C16" s="17" t="s">
        <v>9</v>
      </c>
      <c r="E16" s="23">
        <v>30</v>
      </c>
      <c r="F16" s="2"/>
      <c r="G16" s="7"/>
      <c r="O16" s="24"/>
    </row>
    <row r="17" spans="1:15" x14ac:dyDescent="0.25">
      <c r="A17" s="7"/>
      <c r="B17" s="2"/>
      <c r="C17" s="2"/>
      <c r="D17" s="2"/>
      <c r="E17" s="2"/>
      <c r="F17" s="2"/>
      <c r="G17" s="2"/>
      <c r="H17" s="2"/>
      <c r="O17" s="24"/>
    </row>
    <row r="18" spans="1:15" x14ac:dyDescent="0.25">
      <c r="A18" s="7"/>
      <c r="B18" s="30" t="s">
        <v>2</v>
      </c>
      <c r="C18" s="30"/>
      <c r="D18" s="30" t="s">
        <v>3</v>
      </c>
      <c r="E18" s="30"/>
      <c r="F18" s="22" t="s">
        <v>10</v>
      </c>
      <c r="G18" s="2"/>
      <c r="H18" s="2"/>
      <c r="O18" s="24"/>
    </row>
    <row r="19" spans="1:15" x14ac:dyDescent="0.25">
      <c r="A19" s="7"/>
      <c r="B19" s="14" t="s">
        <v>4</v>
      </c>
      <c r="C19" s="14" t="s">
        <v>5</v>
      </c>
      <c r="D19" s="14" t="s">
        <v>4</v>
      </c>
      <c r="E19" s="14" t="s">
        <v>5</v>
      </c>
      <c r="F19" s="2"/>
      <c r="G19" s="2"/>
      <c r="H19" s="2"/>
    </row>
    <row r="20" spans="1:15" x14ac:dyDescent="0.25">
      <c r="A20" s="27" t="str">
        <f>A9</f>
        <v>Материал 1</v>
      </c>
      <c r="B20" s="18">
        <v>0.2</v>
      </c>
      <c r="C20" s="19">
        <v>20</v>
      </c>
      <c r="D20" s="18">
        <v>0.3</v>
      </c>
      <c r="E20" s="19">
        <v>40</v>
      </c>
      <c r="F20" s="15">
        <v>0.18</v>
      </c>
      <c r="G20" s="2"/>
      <c r="H20" s="2"/>
    </row>
    <row r="21" spans="1:15" x14ac:dyDescent="0.25">
      <c r="A21" s="27" t="str">
        <f>A10</f>
        <v>Материал 2</v>
      </c>
      <c r="B21" s="18">
        <v>0.5</v>
      </c>
      <c r="C21" s="19">
        <v>10</v>
      </c>
      <c r="D21" s="18">
        <v>0.3</v>
      </c>
      <c r="E21" s="19">
        <v>20</v>
      </c>
      <c r="F21" s="15">
        <v>0</v>
      </c>
      <c r="G21" s="2"/>
      <c r="H21" s="2"/>
    </row>
    <row r="22" spans="1:15" ht="15.75" thickBot="1" x14ac:dyDescent="0.3">
      <c r="A22" s="12"/>
      <c r="B22" s="13"/>
      <c r="C22" s="13"/>
      <c r="D22" s="13"/>
      <c r="E22" s="13"/>
      <c r="F22" s="13"/>
      <c r="G22" s="13"/>
      <c r="H22" s="13"/>
      <c r="I22" s="13"/>
      <c r="J22" s="13"/>
      <c r="K22" s="13"/>
    </row>
    <row r="23" spans="1:15" x14ac:dyDescent="0.25">
      <c r="A23" s="7"/>
      <c r="B23" s="2"/>
      <c r="C23" s="2"/>
      <c r="D23" s="2"/>
      <c r="E23" s="2"/>
      <c r="F23" s="2"/>
      <c r="G23" s="2"/>
      <c r="H23" s="2"/>
    </row>
    <row r="24" spans="1:15" x14ac:dyDescent="0.25">
      <c r="A24" s="7"/>
      <c r="B24" s="2"/>
      <c r="C24" s="2"/>
      <c r="D24" s="2"/>
      <c r="E24" s="2"/>
      <c r="F24" s="2"/>
      <c r="G24" s="2"/>
      <c r="H24" s="2"/>
    </row>
    <row r="25" spans="1:15" x14ac:dyDescent="0.25">
      <c r="A25" s="6" t="s">
        <v>16</v>
      </c>
      <c r="B25" s="5"/>
      <c r="C25" s="5"/>
      <c r="D25" s="5"/>
      <c r="E25" s="5"/>
      <c r="F25" s="5"/>
      <c r="G25" s="5"/>
      <c r="H25" s="5"/>
      <c r="I25" s="5"/>
      <c r="J25" s="5"/>
      <c r="K25" s="5"/>
    </row>
    <row r="27" spans="1:15" x14ac:dyDescent="0.25">
      <c r="A27" s="3"/>
      <c r="B27" s="3">
        <v>42736</v>
      </c>
      <c r="C27" s="3">
        <v>42767</v>
      </c>
      <c r="D27" s="3">
        <v>42795</v>
      </c>
      <c r="E27" s="3">
        <v>42826</v>
      </c>
      <c r="F27" s="3">
        <v>42856</v>
      </c>
      <c r="G27" s="3">
        <v>42887</v>
      </c>
      <c r="H27" s="3">
        <v>42917</v>
      </c>
      <c r="I27" s="3">
        <v>42948</v>
      </c>
      <c r="J27" s="3">
        <v>42979</v>
      </c>
      <c r="K27" s="3">
        <v>43009</v>
      </c>
    </row>
    <row r="28" spans="1:15" x14ac:dyDescent="0.25">
      <c r="B28" s="4"/>
      <c r="C28" s="4"/>
      <c r="D28" s="4"/>
      <c r="E28" s="4"/>
      <c r="F28" s="4"/>
      <c r="G28" s="4"/>
      <c r="H28" s="4"/>
    </row>
    <row r="29" spans="1:15" x14ac:dyDescent="0.25">
      <c r="A29" s="27" t="s">
        <v>0</v>
      </c>
      <c r="B29" s="29">
        <f ca="1">SUM(B30:B32)</f>
        <v>0</v>
      </c>
      <c r="C29" s="29">
        <f t="shared" ref="C29:G29" ca="1" si="0">SUM(C30:C32)</f>
        <v>-157333.33333333334</v>
      </c>
      <c r="D29" s="29">
        <f t="shared" ca="1" si="0"/>
        <v>-826000</v>
      </c>
      <c r="E29" s="29">
        <f t="shared" ca="1" si="0"/>
        <v>-1062000</v>
      </c>
      <c r="F29" s="29">
        <f t="shared" ca="1" si="0"/>
        <v>-1180000</v>
      </c>
      <c r="G29" s="29">
        <f t="shared" ca="1" si="0"/>
        <v>-1180000</v>
      </c>
      <c r="H29" s="29">
        <f t="shared" ref="H29" ca="1" si="1">SUM(H30:H32)</f>
        <v>-1022666.6666666667</v>
      </c>
      <c r="I29" s="29">
        <f t="shared" ref="I29" ca="1" si="2">SUM(I30:I32)</f>
        <v>-354000</v>
      </c>
      <c r="J29" s="29">
        <f t="shared" ref="J29" ca="1" si="3">SUM(J30:J32)</f>
        <v>-117999.99999999997</v>
      </c>
      <c r="K29" s="29">
        <f t="shared" ref="K29" ca="1" si="4">SUM(K30:K32)</f>
        <v>0</v>
      </c>
    </row>
    <row r="30" spans="1:15" x14ac:dyDescent="0.25">
      <c r="A30" s="8" t="s">
        <v>6</v>
      </c>
      <c r="B30" s="20">
        <f ca="1">-($B$20*(OFFSET(B9,,ROUNDDOWN($C$20/$E$16,))*($E$16-MOD($C$20,$E$16))/$E$16+OFFSET(B9,,ROUNDUP($C$20/$E$16,))*MOD($C$20,$E$16)/$E$16)+B9*$B$20*((COUNT($B27:B27)&lt;=ROUNDDOWN($C$20/$E$16,))+MOD($C$20,$E$16)/$E$16*(COUNT($B27:B27)=ROUNDUP($C$20/$E$16,))))*(1+$F$20)</f>
        <v>0</v>
      </c>
      <c r="C30" s="20">
        <f ca="1">-($B$20*(OFFSET(C9,,ROUNDDOWN($C$20/$E$16,))*($E$16-MOD($C$20,$E$16))/$E$16+OFFSET(C9,,ROUNDUP($C$20/$E$16,))*MOD($C$20,$E$16)/$E$16)+C9*$B$20*((COUNT($B27:C27)&lt;=ROUNDDOWN($C$20/$E$16,))+MOD($C$20,$E$16)/$E$16*(COUNT($B27:C27)=ROUNDUP($C$20/$E$16,))))*(1+$F$20)</f>
        <v>-157333.33333333334</v>
      </c>
      <c r="D30" s="20">
        <f ca="1">-($B$20*(OFFSET(D9,,ROUNDDOWN($C$20/$E$16,))*($E$16-MOD($C$20,$E$16))/$E$16+OFFSET(D9,,ROUNDUP($C$20/$E$16,))*MOD($C$20,$E$16)/$E$16)+D9*$B$20*((COUNT($B27:D27)&lt;=ROUNDDOWN($C$20/$E$16,))+MOD($C$20,$E$16)/$E$16*(COUNT($B27:D27)=ROUNDUP($C$20/$E$16,))))*(1+$F$20)</f>
        <v>-236000</v>
      </c>
      <c r="E30" s="20">
        <f ca="1">-($B$20*(OFFSET(E9,,ROUNDDOWN($C$20/$E$16,))*($E$16-MOD($C$20,$E$16))/$E$16+OFFSET(E9,,ROUNDUP($C$20/$E$16,))*MOD($C$20,$E$16)/$E$16)+E9*$B$20*((COUNT($B27:E27)&lt;=ROUNDDOWN($C$20/$E$16,))+MOD($C$20,$E$16)/$E$16*(COUNT($B27:E27)=ROUNDUP($C$20/$E$16,))))*(1+$F$20)</f>
        <v>-236000</v>
      </c>
      <c r="F30" s="20">
        <f ca="1">-($B$20*(OFFSET(F9,,ROUNDDOWN($C$20/$E$16,))*($E$16-MOD($C$20,$E$16))/$E$16+OFFSET(F9,,ROUNDUP($C$20/$E$16,))*MOD($C$20,$E$16)/$E$16)+F9*$B$20*((COUNT($B27:F27)&lt;=ROUNDDOWN($C$20/$E$16,))+MOD($C$20,$E$16)/$E$16*(COUNT($B27:F27)=ROUNDUP($C$20/$E$16,))))*(1+$F$20)</f>
        <v>-236000</v>
      </c>
      <c r="G30" s="20">
        <f ca="1">-($B$20*(OFFSET(G9,,ROUNDDOWN($C$20/$E$16,))*($E$16-MOD($C$20,$E$16))/$E$16+OFFSET(G9,,ROUNDUP($C$20/$E$16,))*MOD($C$20,$E$16)/$E$16)+G9*$B$20*((COUNT($B27:G27)&lt;=ROUNDDOWN($C$20/$E$16,))+MOD($C$20,$E$16)/$E$16*(COUNT($B27:G27)=ROUNDUP($C$20/$E$16,))))*(1+$F$20)</f>
        <v>-236000</v>
      </c>
      <c r="H30" s="20">
        <f ca="1">-($B$20*(OFFSET(H9,,ROUNDDOWN($C$20/$E$16,))*($E$16-MOD($C$20,$E$16))/$E$16+OFFSET(H9,,ROUNDUP($C$20/$E$16,))*MOD($C$20,$E$16)/$E$16)+H9*$B$20*((COUNT($B27:H27)&lt;=ROUNDDOWN($C$20/$E$16,))+MOD($C$20,$E$16)/$E$16*(COUNT($B27:H27)=ROUNDUP($C$20/$E$16,))))*(1+$F$20)</f>
        <v>-78666.666666666672</v>
      </c>
      <c r="I30" s="20">
        <f ca="1">-($B$20*(OFFSET(I9,,ROUNDDOWN($C$20/$E$16,))*($E$16-MOD($C$20,$E$16))/$E$16+OFFSET(I9,,ROUNDUP($C$20/$E$16,))*MOD($C$20,$E$16)/$E$16)+I9*$B$20*((COUNT($B27:I27)&lt;=ROUNDDOWN($C$20/$E$16,))+MOD($C$20,$E$16)/$E$16*(COUNT($B27:I27)=ROUNDUP($C$20/$E$16,))))*(1+$F$20)</f>
        <v>0</v>
      </c>
      <c r="J30" s="20">
        <f ca="1">-($B$20*(OFFSET(J9,,ROUNDDOWN($C$20/$E$16,))*($E$16-MOD($C$20,$E$16))/$E$16+OFFSET(J9,,ROUNDUP($C$20/$E$16,))*MOD($C$20,$E$16)/$E$16)+J9*$B$20*((COUNT($B27:J27)&lt;=ROUNDDOWN($C$20/$E$16,))+MOD($C$20,$E$16)/$E$16*(COUNT($B27:J27)=ROUNDUP($C$20/$E$16,))))*(1+$F$20)</f>
        <v>0</v>
      </c>
      <c r="K30" s="20">
        <f ca="1">-($B$20*(OFFSET(K9,,ROUNDDOWN($C$20/$E$16,))*($E$16-MOD($C$20,$E$16))/$E$16+OFFSET(K9,,ROUNDUP($C$20/$E$16,))*MOD($C$20,$E$16)/$E$16)+K9*$B$20*((COUNT($B27:K27)&lt;=ROUNDDOWN($C$20/$E$16,))+MOD($C$20,$E$16)/$E$16*(COUNT($B27:K27)=ROUNDUP($C$20/$E$16,))))*(1+$F$20)</f>
        <v>0</v>
      </c>
    </row>
    <row r="31" spans="1:15" x14ac:dyDescent="0.25">
      <c r="A31" s="8" t="s">
        <v>7</v>
      </c>
      <c r="B31" s="21">
        <f t="shared" ref="B31:G31" ca="1" si="5">-$D$20*(IFERROR(N(OFFSET(B9,,-ROUNDDOWN($E$20/$E$16,)))*($E$16-MOD($E$20,$E$16))/$E$16,)+IFERROR(N(OFFSET(B9,,-ROUNDUP($E$20/$E$16,)))*MOD($E$20,$E$16)/$E$16,))*(1+$F$20)</f>
        <v>0</v>
      </c>
      <c r="C31" s="21">
        <f t="shared" ca="1" si="5"/>
        <v>0</v>
      </c>
      <c r="D31" s="21">
        <f t="shared" ca="1" si="5"/>
        <v>0</v>
      </c>
      <c r="E31" s="21">
        <f t="shared" ca="1" si="5"/>
        <v>-235999.99999999994</v>
      </c>
      <c r="F31" s="21">
        <f t="shared" ca="1" si="5"/>
        <v>-354000</v>
      </c>
      <c r="G31" s="21">
        <f t="shared" ca="1" si="5"/>
        <v>-354000</v>
      </c>
      <c r="H31" s="21">
        <f t="shared" ref="H31:K31" ca="1" si="6">-$D$20*(IFERROR(N(OFFSET(H9,,-ROUNDDOWN($E$20/$E$16,)))*($E$16-MOD($E$20,$E$16))/$E$16,)+IFERROR(N(OFFSET(H9,,-ROUNDUP($E$20/$E$16,)))*MOD($E$20,$E$16)/$E$16,))*(1+$F$20)</f>
        <v>-354000</v>
      </c>
      <c r="I31" s="21">
        <f t="shared" ca="1" si="6"/>
        <v>-354000</v>
      </c>
      <c r="J31" s="21">
        <f t="shared" ca="1" si="6"/>
        <v>-117999.99999999997</v>
      </c>
      <c r="K31" s="21">
        <f t="shared" ca="1" si="6"/>
        <v>0</v>
      </c>
    </row>
    <row r="32" spans="1:15" x14ac:dyDescent="0.25">
      <c r="A32" s="8" t="s">
        <v>8</v>
      </c>
      <c r="B32" s="21">
        <f t="shared" ref="B32:G32" si="7">-B9*(1-$B20-$D20)*(1+$F20)</f>
        <v>0</v>
      </c>
      <c r="C32" s="21">
        <f t="shared" si="7"/>
        <v>0</v>
      </c>
      <c r="D32" s="21">
        <f t="shared" si="7"/>
        <v>-590000</v>
      </c>
      <c r="E32" s="21">
        <f t="shared" si="7"/>
        <v>-590000</v>
      </c>
      <c r="F32" s="21">
        <f t="shared" si="7"/>
        <v>-590000</v>
      </c>
      <c r="G32" s="21">
        <f t="shared" si="7"/>
        <v>-590000</v>
      </c>
      <c r="H32" s="21">
        <f t="shared" ref="H32:K32" si="8">-H9*(1-$B20-$D20)*(1+$F20)</f>
        <v>-590000</v>
      </c>
      <c r="I32" s="21">
        <f t="shared" si="8"/>
        <v>0</v>
      </c>
      <c r="J32" s="21">
        <f t="shared" si="8"/>
        <v>0</v>
      </c>
      <c r="K32" s="21">
        <f t="shared" si="8"/>
        <v>0</v>
      </c>
    </row>
    <row r="33" spans="1:11" x14ac:dyDescent="0.25">
      <c r="A33" s="27" t="s">
        <v>1</v>
      </c>
      <c r="B33" s="29">
        <f ca="1">SUM(B34:B36)</f>
        <v>0</v>
      </c>
      <c r="C33" s="29">
        <f t="shared" ref="C33" ca="1" si="9">SUM(C34:C36)</f>
        <v>-166666.66666666666</v>
      </c>
      <c r="D33" s="29">
        <f t="shared" ref="D33" ca="1" si="10">SUM(D34:D36)</f>
        <v>-800000</v>
      </c>
      <c r="E33" s="29">
        <f t="shared" ref="E33" ca="1" si="11">SUM(E34:E36)</f>
        <v>-1000000</v>
      </c>
      <c r="F33" s="29">
        <f t="shared" ref="F33" ca="1" si="12">SUM(F34:F36)</f>
        <v>-1000000</v>
      </c>
      <c r="G33" s="29">
        <f t="shared" ref="G33" ca="1" si="13">SUM(G34:G36)</f>
        <v>-1000000</v>
      </c>
      <c r="H33" s="29">
        <f t="shared" ref="H33" ca="1" si="14">SUM(H34:H36)</f>
        <v>-833333.33333333326</v>
      </c>
      <c r="I33" s="29">
        <f t="shared" ref="I33" ca="1" si="15">SUM(I34:I36)</f>
        <v>-199999.99999999997</v>
      </c>
      <c r="J33" s="29">
        <f t="shared" ref="J33" ca="1" si="16">SUM(J34:J36)</f>
        <v>0</v>
      </c>
      <c r="K33" s="29">
        <f t="shared" ref="K33" ca="1" si="17">SUM(K34:K36)</f>
        <v>0</v>
      </c>
    </row>
    <row r="34" spans="1:11" x14ac:dyDescent="0.25">
      <c r="A34" s="8" t="s">
        <v>6</v>
      </c>
      <c r="B34" s="20">
        <f ca="1">-($B$21*(OFFSET(B10,,ROUNDDOWN($C$21/$E$16,))*($E$16-MOD($C$21,$E$16))/$E$16+OFFSET(B10,,ROUNDUP($C$21/$E$16,))*MOD($C$21,$E$16)/$E$16)+B10*$B$21*((COUNT($B27:B27)&lt;=ROUNDDOWN($C$21/$E$16,))+MOD($C$21,$E$16)/$E$16*(COUNT($B27:B27)=ROUNDUP($C$21/$E$16,))))*(1+$F$21)</f>
        <v>0</v>
      </c>
      <c r="C34" s="20">
        <f ca="1">-($B$21*(OFFSET(C10,,ROUNDDOWN($C$21/$E$16,))*($E$16-MOD($C$21,$E$16))/$E$16+OFFSET(C10,,ROUNDUP($C$21/$E$16,))*MOD($C$21,$E$16)/$E$16)+C10*$B$21*((COUNT($B27:C27)&lt;=ROUNDDOWN($C$21/$E$16,))+MOD($C$21,$E$16)/$E$16*(COUNT($B27:C27)=ROUNDUP($C$21/$E$16,))))*(1+$F$21)</f>
        <v>-166666.66666666666</v>
      </c>
      <c r="D34" s="20">
        <f ca="1">-($B$21*(OFFSET(D10,,ROUNDDOWN($C$21/$E$16,))*($E$16-MOD($C$21,$E$16))/$E$16+OFFSET(D10,,ROUNDUP($C$21/$E$16,))*MOD($C$21,$E$16)/$E$16)+D10*$B$21*((COUNT($B27:D27)&lt;=ROUNDDOWN($C$21/$E$16,))+MOD($C$21,$E$16)/$E$16*(COUNT($B27:D27)=ROUNDUP($C$21/$E$16,))))*(1+$F$21)</f>
        <v>-500000</v>
      </c>
      <c r="E34" s="20">
        <f ca="1">-($B$21*(OFFSET(E10,,ROUNDDOWN($C$21/$E$16,))*($E$16-MOD($C$21,$E$16))/$E$16+OFFSET(E10,,ROUNDUP($C$21/$E$16,))*MOD($C$21,$E$16)/$E$16)+E10*$B$21*((COUNT($B27:E27)&lt;=ROUNDDOWN($C$21/$E$16,))+MOD($C$21,$E$16)/$E$16*(COUNT($B27:E27)=ROUNDUP($C$21/$E$16,))))*(1+$F$21)</f>
        <v>-500000</v>
      </c>
      <c r="F34" s="20">
        <f ca="1">-($B$21*(OFFSET(F10,,ROUNDDOWN($C$21/$E$16,))*($E$16-MOD($C$21,$E$16))/$E$16+OFFSET(F10,,ROUNDUP($C$21/$E$16,))*MOD($C$21,$E$16)/$E$16)+F10*$B$21*((COUNT($B27:F27)&lt;=ROUNDDOWN($C$21/$E$16,))+MOD($C$21,$E$16)/$E$16*(COUNT($B27:F27)=ROUNDUP($C$21/$E$16,))))*(1+$F$21)</f>
        <v>-500000</v>
      </c>
      <c r="G34" s="20">
        <f ca="1">-($B$21*(OFFSET(G10,,ROUNDDOWN($C$21/$E$16,))*($E$16-MOD($C$21,$E$16))/$E$16+OFFSET(G10,,ROUNDUP($C$21/$E$16,))*MOD($C$21,$E$16)/$E$16)+G10*$B$21*((COUNT($B27:G27)&lt;=ROUNDDOWN($C$21/$E$16,))+MOD($C$21,$E$16)/$E$16*(COUNT($B27:G27)=ROUNDUP($C$21/$E$16,))))*(1+$F$21)</f>
        <v>-500000</v>
      </c>
      <c r="H34" s="20">
        <f ca="1">-($B$21*(OFFSET(H10,,ROUNDDOWN($C$21/$E$16,))*($E$16-MOD($C$21,$E$16))/$E$16+OFFSET(H10,,ROUNDUP($C$21/$E$16,))*MOD($C$21,$E$16)/$E$16)+H10*$B$21*((COUNT($B27:H27)&lt;=ROUNDDOWN($C$21/$E$16,))+MOD($C$21,$E$16)/$E$16*(COUNT($B27:H27)=ROUNDUP($C$21/$E$16,))))*(1+$F$21)</f>
        <v>-333333.33333333331</v>
      </c>
      <c r="I34" s="20">
        <f ca="1">-($B$21*(OFFSET(I10,,ROUNDDOWN($C$21/$E$16,))*($E$16-MOD($C$21,$E$16))/$E$16+OFFSET(I10,,ROUNDUP($C$21/$E$16,))*MOD($C$21,$E$16)/$E$16)+I10*$B$21*((COUNT($B27:I27)&lt;=ROUNDDOWN($C$21/$E$16,))+MOD($C$21,$E$16)/$E$16*(COUNT($B27:I27)=ROUNDUP($C$21/$E$16,))))*(1+$F$21)</f>
        <v>0</v>
      </c>
      <c r="J34" s="20">
        <f ca="1">-($B$21*(OFFSET(J10,,ROUNDDOWN($C$21/$E$16,))*($E$16-MOD($C$21,$E$16))/$E$16+OFFSET(J10,,ROUNDUP($C$21/$E$16,))*MOD($C$21,$E$16)/$E$16)+J10*$B$21*((COUNT($B27:J27)&lt;=ROUNDDOWN($C$21/$E$16,))+MOD($C$21,$E$16)/$E$16*(COUNT($B27:J27)=ROUNDUP($C$21/$E$16,))))*(1+$F$21)</f>
        <v>0</v>
      </c>
      <c r="K34" s="20">
        <f ca="1">-($B$21*(OFFSET(K10,,ROUNDDOWN($C$21/$E$16,))*($E$16-MOD($C$21,$E$16))/$E$16+OFFSET(K10,,ROUNDUP($C$21/$E$16,))*MOD($C$21,$E$16)/$E$16)+K10*$B$21*((COUNT($B27:K27)&lt;=ROUNDDOWN($C$21/$E$16,))+MOD($C$21,$E$16)/$E$16*(COUNT($B27:K27)=ROUNDUP($C$21/$E$16,))))*(1+$F$21)</f>
        <v>0</v>
      </c>
    </row>
    <row r="35" spans="1:11" x14ac:dyDescent="0.25">
      <c r="A35" s="8" t="s">
        <v>7</v>
      </c>
      <c r="B35" s="20">
        <f t="shared" ref="B35:H35" ca="1" si="18">-$D$21*(IFERROR(N(OFFSET(B10,,-ROUNDDOWN($E$21/$E$16,)))*($E$16-MOD($E$21,$E$16))/$E$16,)+IFERROR(N(OFFSET(B10,,-ROUNDUP($E$21/$E$16,)))*MOD($E$21,$E$16)/$E$16,))*(1+$F$21)</f>
        <v>0</v>
      </c>
      <c r="C35" s="20">
        <f t="shared" ca="1" si="18"/>
        <v>0</v>
      </c>
      <c r="D35" s="20">
        <f t="shared" ca="1" si="18"/>
        <v>-99999.999999999985</v>
      </c>
      <c r="E35" s="20">
        <f t="shared" ca="1" si="18"/>
        <v>-300000</v>
      </c>
      <c r="F35" s="20">
        <f t="shared" ca="1" si="18"/>
        <v>-300000</v>
      </c>
      <c r="G35" s="20">
        <f t="shared" ca="1" si="18"/>
        <v>-300000</v>
      </c>
      <c r="H35" s="20">
        <f t="shared" ca="1" si="18"/>
        <v>-300000</v>
      </c>
      <c r="I35" s="20">
        <f t="shared" ref="I35:K35" ca="1" si="19">-$D$21*(IFERROR(N(OFFSET(I10,,-ROUNDDOWN($E$21/$E$16,)))*($E$16-MOD($E$21,$E$16))/$E$16,)+IFERROR(N(OFFSET(I10,,-ROUNDUP($E$21/$E$16,)))*MOD($E$21,$E$16)/$E$16,))*(1+$F$21)</f>
        <v>-199999.99999999997</v>
      </c>
      <c r="J35" s="20">
        <f t="shared" ca="1" si="19"/>
        <v>0</v>
      </c>
      <c r="K35" s="20">
        <f t="shared" ca="1" si="19"/>
        <v>0</v>
      </c>
    </row>
    <row r="36" spans="1:11" x14ac:dyDescent="0.25">
      <c r="A36" s="8" t="s">
        <v>8</v>
      </c>
      <c r="B36" s="20">
        <f t="shared" ref="B36:H36" si="20">-B10*(1-$B21-$D21)*(1+$F21)</f>
        <v>0</v>
      </c>
      <c r="C36" s="20">
        <f t="shared" si="20"/>
        <v>0</v>
      </c>
      <c r="D36" s="20">
        <f t="shared" si="20"/>
        <v>-200000</v>
      </c>
      <c r="E36" s="20">
        <f t="shared" si="20"/>
        <v>-200000</v>
      </c>
      <c r="F36" s="20">
        <f t="shared" si="20"/>
        <v>-200000</v>
      </c>
      <c r="G36" s="20">
        <f t="shared" si="20"/>
        <v>-200000</v>
      </c>
      <c r="H36" s="20">
        <f t="shared" si="20"/>
        <v>-200000</v>
      </c>
      <c r="I36" s="20">
        <f t="shared" ref="I36:K36" si="21">-I10*(1-$B21-$D21)*(1+$F21)</f>
        <v>0</v>
      </c>
      <c r="J36" s="20">
        <f t="shared" si="21"/>
        <v>0</v>
      </c>
      <c r="K36" s="20">
        <f t="shared" si="21"/>
        <v>0</v>
      </c>
    </row>
    <row r="37" spans="1:11" ht="15.75" thickBot="1" x14ac:dyDescent="0.3">
      <c r="A37" s="11"/>
      <c r="B37" s="11"/>
      <c r="C37" s="11"/>
      <c r="D37" s="11"/>
      <c r="E37" s="11"/>
      <c r="F37" s="11"/>
      <c r="G37" s="11"/>
      <c r="H37" s="11"/>
      <c r="I37" s="11"/>
      <c r="J37" s="11"/>
      <c r="K37" s="11"/>
    </row>
    <row r="38" spans="1:11" x14ac:dyDescent="0.25">
      <c r="B38" s="9"/>
      <c r="C38" s="9"/>
      <c r="D38" s="9"/>
      <c r="E38" s="9"/>
      <c r="F38" s="9"/>
      <c r="G38" s="9"/>
      <c r="H38" s="9"/>
      <c r="I38" s="9"/>
    </row>
    <row r="39" spans="1:11" x14ac:dyDescent="0.25">
      <c r="B39" s="9"/>
      <c r="C39" s="9"/>
      <c r="D39" s="9"/>
      <c r="E39" s="9"/>
      <c r="F39" s="9"/>
      <c r="G39" s="9"/>
      <c r="H39" s="9"/>
      <c r="I39" s="9"/>
    </row>
    <row r="40" spans="1:11" ht="33.75" x14ac:dyDescent="0.5">
      <c r="A40" s="25" t="s">
        <v>13</v>
      </c>
      <c r="E40" s="9"/>
      <c r="F40" s="9"/>
      <c r="G40" s="9"/>
      <c r="H40" s="9"/>
      <c r="I40" s="9"/>
    </row>
    <row r="41" spans="1:11" ht="33.75" x14ac:dyDescent="0.5">
      <c r="A41" s="25"/>
      <c r="E41" s="9"/>
      <c r="F41" s="9"/>
      <c r="G41" s="9"/>
      <c r="H41" s="9"/>
      <c r="I41" s="9"/>
    </row>
    <row r="42" spans="1:11" x14ac:dyDescent="0.25">
      <c r="A42" s="6" t="s">
        <v>17</v>
      </c>
      <c r="B42" s="5"/>
      <c r="C42" s="5"/>
      <c r="D42" s="5"/>
      <c r="E42" s="5"/>
      <c r="F42" s="5"/>
      <c r="G42" s="5"/>
      <c r="H42" s="5"/>
      <c r="I42" s="5"/>
      <c r="J42" s="5"/>
      <c r="K42" s="5"/>
    </row>
    <row r="44" spans="1:11" x14ac:dyDescent="0.25">
      <c r="A44" s="3"/>
      <c r="B44" s="3">
        <v>42736</v>
      </c>
      <c r="C44" s="3">
        <v>42767</v>
      </c>
      <c r="D44" s="3">
        <v>42795</v>
      </c>
      <c r="E44" s="3">
        <v>42826</v>
      </c>
      <c r="F44" s="3">
        <v>42856</v>
      </c>
      <c r="G44" s="3">
        <v>42887</v>
      </c>
      <c r="H44" s="3">
        <v>42917</v>
      </c>
      <c r="I44" s="3">
        <v>42948</v>
      </c>
      <c r="J44" s="3">
        <v>42979</v>
      </c>
      <c r="K44" s="3">
        <v>43009</v>
      </c>
    </row>
    <row r="45" spans="1:11" x14ac:dyDescent="0.25">
      <c r="B45" s="4"/>
      <c r="C45" s="4"/>
      <c r="D45" s="4"/>
      <c r="E45" s="4"/>
      <c r="F45" s="4"/>
      <c r="G45" s="4"/>
      <c r="H45" s="4"/>
    </row>
    <row r="46" spans="1:11" x14ac:dyDescent="0.25">
      <c r="A46" s="27" t="s">
        <v>11</v>
      </c>
      <c r="B46" s="29">
        <f ca="1">SUM(B47:B49)</f>
        <v>0</v>
      </c>
      <c r="C46" s="29">
        <f t="shared" ref="C46" ca="1" si="22">SUM(C47:C49)</f>
        <v>-324000</v>
      </c>
      <c r="D46" s="29">
        <f t="shared" ref="D46" ca="1" si="23">SUM(D47:D49)</f>
        <v>-1626000</v>
      </c>
      <c r="E46" s="29">
        <f t="shared" ref="E46" ca="1" si="24">SUM(E47:E49)</f>
        <v>-2062000</v>
      </c>
      <c r="F46" s="29">
        <f t="shared" ref="F46" ca="1" si="25">SUM(F47:F49)</f>
        <v>-2180000</v>
      </c>
      <c r="G46" s="29">
        <f t="shared" ref="G46" ca="1" si="26">SUM(G47:G49)</f>
        <v>-2180000</v>
      </c>
      <c r="H46" s="29">
        <f t="shared" ref="H46" ca="1" si="27">SUM(H47:H49)</f>
        <v>-1856000</v>
      </c>
      <c r="I46" s="29">
        <f t="shared" ref="I46" ca="1" si="28">SUM(I47:I49)</f>
        <v>-554000</v>
      </c>
      <c r="J46" s="29">
        <f t="shared" ref="J46" ca="1" si="29">SUM(J47:J49)</f>
        <v>-117999.99999999997</v>
      </c>
      <c r="K46" s="29">
        <f t="shared" ref="K46" ca="1" si="30">SUM(K47:K49)</f>
        <v>0</v>
      </c>
    </row>
    <row r="47" spans="1:11" x14ac:dyDescent="0.25">
      <c r="A47" s="8" t="s">
        <v>6</v>
      </c>
      <c r="B47" s="20">
        <f ca="1">B30+B34</f>
        <v>0</v>
      </c>
      <c r="C47" s="20">
        <f t="array" aca="1" ref="C47" ca="1">SUM(-($B$20:$B$21*(N(OFFSET(C9:C10,,ROUNDDOWN($C$20:$C$21/$E$16,)))*($E$16-MOD($C$20:$C$21,$E$16))/$E$16+N(OFFSET(C9:C10,,ROUNDUP($C$20:$C$21/$E$16,)))*MOD($C$20:$C$21,$E$16)/$E$16)+C9:C10*$B$20:$B$21*((COUNT($B27:C27)&lt;=ROUNDDOWN($C$20:$C$21/$E$16,))+MOD($C$20:$C$21,$E$16)/$E$16*(COUNT($B27:C27)=ROUNDUP($C$20:$C$21/$E$16,))))*(1+$F$20:$F$21))</f>
        <v>-324000</v>
      </c>
      <c r="D47" s="20">
        <f t="array" aca="1" ref="D47" ca="1">SUM(-($B$20:$B$21*(N(OFFSET(D9:D10,,ROUNDDOWN($C$20:$C$21/$E$16,)))*($E$16-MOD($C$20:$C$21,$E$16))/$E$16+N(OFFSET(D9:D10,,ROUNDUP($C$20:$C$21/$E$16,)))*MOD($C$20:$C$21,$E$16)/$E$16)+D9:D10*$B$20:$B$21*((COUNT($B27:D27)&lt;=ROUNDDOWN($C$20:$C$21/$E$16,))+MOD($C$20:$C$21,$E$16)/$E$16*(COUNT($B27:D27)=ROUNDUP($C$20:$C$21/$E$16,))))*(1+$F$20:$F$21))</f>
        <v>-736000</v>
      </c>
      <c r="E47" s="20">
        <f t="array" aca="1" ref="E47" ca="1">SUM(-($B$20:$B$21*(N(OFFSET(E9:E10,,ROUNDDOWN($C$20:$C$21/$E$16,)))*($E$16-MOD($C$20:$C$21,$E$16))/$E$16+N(OFFSET(E9:E10,,ROUNDUP($C$20:$C$21/$E$16,)))*MOD($C$20:$C$21,$E$16)/$E$16)+E9:E10*$B$20:$B$21*((COUNT($B27:E27)&lt;=ROUNDDOWN($C$20:$C$21/$E$16,))+MOD($C$20:$C$21,$E$16)/$E$16*(COUNT($B27:E27)=ROUNDUP($C$20:$C$21/$E$16,))))*(1+$F$20:$F$21))</f>
        <v>-736000</v>
      </c>
      <c r="F47" s="20">
        <f t="array" aca="1" ref="F47" ca="1">SUM(-($B$20:$B$21*(N(OFFSET(F9:F10,,ROUNDDOWN($C$20:$C$21/$E$16,)))*($E$16-MOD($C$20:$C$21,$E$16))/$E$16+N(OFFSET(F9:F10,,ROUNDUP($C$20:$C$21/$E$16,)))*MOD($C$20:$C$21,$E$16)/$E$16)+F9:F10*$B$20:$B$21*((COUNT($B27:F27)&lt;=ROUNDDOWN($C$20:$C$21/$E$16,))+MOD($C$20:$C$21,$E$16)/$E$16*(COUNT($B27:F27)=ROUNDUP($C$20:$C$21/$E$16,))))*(1+$F$20:$F$21))</f>
        <v>-736000</v>
      </c>
      <c r="G47" s="20">
        <f t="array" aca="1" ref="G47" ca="1">SUM(-($B$20:$B$21*(N(OFFSET(G9:G10,,ROUNDDOWN($C$20:$C$21/$E$16,)))*($E$16-MOD($C$20:$C$21,$E$16))/$E$16+N(OFFSET(G9:G10,,ROUNDUP($C$20:$C$21/$E$16,)))*MOD($C$20:$C$21,$E$16)/$E$16)+G9:G10*$B$20:$B$21*((COUNT($B27:G27)&lt;=ROUNDDOWN($C$20:$C$21/$E$16,))+MOD($C$20:$C$21,$E$16)/$E$16*(COUNT($B27:G27)=ROUNDUP($C$20:$C$21/$E$16,))))*(1+$F$20:$F$21))</f>
        <v>-736000</v>
      </c>
      <c r="H47" s="20">
        <f t="array" aca="1" ref="H47" ca="1">SUM(-($B$20:$B$21*(N(OFFSET(H9:H10,,ROUNDDOWN($C$20:$C$21/$E$16,)))*($E$16-MOD($C$20:$C$21,$E$16))/$E$16+N(OFFSET(H9:H10,,ROUNDUP($C$20:$C$21/$E$16,)))*MOD($C$20:$C$21,$E$16)/$E$16)+H9:H10*$B$20:$B$21*((COUNT($B27:H27)&lt;=ROUNDDOWN($C$20:$C$21/$E$16,))+MOD($C$20:$C$21,$E$16)/$E$16*(COUNT($B27:H27)=ROUNDUP($C$20:$C$21/$E$16,))))*(1+$F$20:$F$21))</f>
        <v>-412000</v>
      </c>
      <c r="I47" s="20">
        <f t="array" aca="1" ref="I47" ca="1">SUM(-($B$20:$B$21*(N(OFFSET(I9:I10,,ROUNDDOWN($C$20:$C$21/$E$16,)))*($E$16-MOD($C$20:$C$21,$E$16))/$E$16+N(OFFSET(I9:I10,,ROUNDUP($C$20:$C$21/$E$16,)))*MOD($C$20:$C$21,$E$16)/$E$16)+I9:I10*$B$20:$B$21*((COUNT($B27:I27)&lt;=ROUNDDOWN($C$20:$C$21/$E$16,))+MOD($C$20:$C$21,$E$16)/$E$16*(COUNT($B27:I27)=ROUNDUP($C$20:$C$21/$E$16,))))*(1+$F$20:$F$21))</f>
        <v>0</v>
      </c>
      <c r="J47" s="20">
        <f t="array" aca="1" ref="J47" ca="1">SUM(-($B$20:$B$21*(N(OFFSET(J9:J10,,ROUNDDOWN($C$20:$C$21/$E$16,)))*($E$16-MOD($C$20:$C$21,$E$16))/$E$16+N(OFFSET(J9:J10,,ROUNDUP($C$20:$C$21/$E$16,)))*MOD($C$20:$C$21,$E$16)/$E$16)+J9:J10*$B$20:$B$21*((COUNT($B27:J27)&lt;=ROUNDDOWN($C$20:$C$21/$E$16,))+MOD($C$20:$C$21,$E$16)/$E$16*(COUNT($B27:J27)=ROUNDUP($C$20:$C$21/$E$16,))))*(1+$F$20:$F$21))</f>
        <v>0</v>
      </c>
      <c r="K47" s="20">
        <f t="array" aca="1" ref="K47" ca="1">SUM(-($B$20:$B$21*(N(OFFSET(K9:K10,,ROUNDDOWN($C$20:$C$21/$E$16,)))*($E$16-MOD($C$20:$C$21,$E$16))/$E$16+N(OFFSET(K9:K10,,ROUNDUP($C$20:$C$21/$E$16,)))*MOD($C$20:$C$21,$E$16)/$E$16)+K9:K10*$B$20:$B$21*((COUNT($B27:K27)&lt;=ROUNDDOWN($C$20:$C$21/$E$16,))+MOD($C$20:$C$21,$E$16)/$E$16*(COUNT($B27:K27)=ROUNDUP($C$20:$C$21/$E$16,))))*(1+$F$20:$F$21))</f>
        <v>0</v>
      </c>
    </row>
    <row r="48" spans="1:11" x14ac:dyDescent="0.25">
      <c r="A48" s="8" t="s">
        <v>7</v>
      </c>
      <c r="B48" s="20">
        <f t="array" aca="1" ref="B48" ca="1">SUM(-$D$20:$D$21*(IFERROR(N(OFFSET(B9:B10,,-ROUNDDOWN($E$20:$E$21/$E$16,)))*($E$16-MOD($E$20:$E$21,$E$16))/$E$16,)+IFERROR(N(OFFSET(B9:B10,,-ROUNDUP($E$20:$E$21/$E$16,)))*MOD($E$20:$E$21,$E$16)/$E$16,))*(1+$F$20:$F$21))</f>
        <v>0</v>
      </c>
      <c r="C48" s="20">
        <f t="array" aca="1" ref="C48" ca="1">SUM(-$D$20:$D$21*(IFERROR(N(OFFSET(C9:C10,,-ROUNDDOWN($E$20:$E$21/$E$16,)))*($E$16-MOD($E$20:$E$21,$E$16))/$E$16,)+IFERROR(N(OFFSET(C9:C10,,-ROUNDUP($E$20:$E$21/$E$16,)))*MOD($E$20:$E$21,$E$16)/$E$16,))*(1+$F$20:$F$21))</f>
        <v>0</v>
      </c>
      <c r="D48" s="20">
        <f t="array" aca="1" ref="D48" ca="1">SUM(-$D$20:$D$21*(IFERROR(N(OFFSET(D9:D10,,-ROUNDDOWN($E$20:$E$21/$E$16,)))*($E$16-MOD($E$20:$E$21,$E$16))/$E$16,)+IFERROR(N(OFFSET(D9:D10,,-ROUNDUP($E$20:$E$21/$E$16,)))*MOD($E$20:$E$21,$E$16)/$E$16,))*(1+$F$20:$F$21))</f>
        <v>-99999.999999999985</v>
      </c>
      <c r="E48" s="20">
        <f t="array" aca="1" ref="E48" ca="1">SUM(-$D$20:$D$21*(IFERROR(N(OFFSET(E9:E10,,-ROUNDDOWN($E$20:$E$21/$E$16,)))*($E$16-MOD($E$20:$E$21,$E$16))/$E$16,)+IFERROR(N(OFFSET(E9:E10,,-ROUNDUP($E$20:$E$21/$E$16,)))*MOD($E$20:$E$21,$E$16)/$E$16,))*(1+$F$20:$F$21))</f>
        <v>-536000</v>
      </c>
      <c r="F48" s="20">
        <f t="array" aca="1" ref="F48" ca="1">SUM(-$D$20:$D$21*(IFERROR(N(OFFSET(F9:F10,,-ROUNDDOWN($E$20:$E$21/$E$16,)))*($E$16-MOD($E$20:$E$21,$E$16))/$E$16,)+IFERROR(N(OFFSET(F9:F10,,-ROUNDUP($E$20:$E$21/$E$16,)))*MOD($E$20:$E$21,$E$16)/$E$16,))*(1+$F$20:$F$21))</f>
        <v>-654000</v>
      </c>
      <c r="G48" s="20">
        <f t="array" aca="1" ref="G48" ca="1">SUM(-$D$20:$D$21*(IFERROR(N(OFFSET(G9:G10,,-ROUNDDOWN($E$20:$E$21/$E$16,)))*($E$16-MOD($E$20:$E$21,$E$16))/$E$16,)+IFERROR(N(OFFSET(G9:G10,,-ROUNDUP($E$20:$E$21/$E$16,)))*MOD($E$20:$E$21,$E$16)/$E$16,))*(1+$F$20:$F$21))</f>
        <v>-654000</v>
      </c>
      <c r="H48" s="20">
        <f t="array" aca="1" ref="H48" ca="1">SUM(-$D$20:$D$21*(IFERROR(N(OFFSET(H9:H10,,-ROUNDDOWN($E$20:$E$21/$E$16,)))*($E$16-MOD($E$20:$E$21,$E$16))/$E$16,)+IFERROR(N(OFFSET(H9:H10,,-ROUNDUP($E$20:$E$21/$E$16,)))*MOD($E$20:$E$21,$E$16)/$E$16,))*(1+$F$20:$F$21))</f>
        <v>-654000</v>
      </c>
      <c r="I48" s="20">
        <f t="array" aca="1" ref="I48" ca="1">SUM(-$D$20:$D$21*(IFERROR(N(OFFSET(I9:I10,,-ROUNDDOWN($E$20:$E$21/$E$16,)))*($E$16-MOD($E$20:$E$21,$E$16))/$E$16,)+IFERROR(N(OFFSET(I9:I10,,-ROUNDUP($E$20:$E$21/$E$16,)))*MOD($E$20:$E$21,$E$16)/$E$16,))*(1+$F$20:$F$21))</f>
        <v>-554000</v>
      </c>
      <c r="J48" s="20">
        <f t="array" aca="1" ref="J48" ca="1">SUM(-$D$20:$D$21*(IFERROR(N(OFFSET(J9:J10,,-ROUNDDOWN($E$20:$E$21/$E$16,)))*($E$16-MOD($E$20:$E$21,$E$16))/$E$16,)+IFERROR(N(OFFSET(J9:J10,,-ROUNDUP($E$20:$E$21/$E$16,)))*MOD($E$20:$E$21,$E$16)/$E$16,))*(1+$F$20:$F$21))</f>
        <v>-117999.99999999997</v>
      </c>
      <c r="K48" s="20">
        <f t="array" aca="1" ref="K48" ca="1">SUM(-$D$20:$D$21*(IFERROR(N(OFFSET(K9:K10,,-ROUNDDOWN($E$20:$E$21/$E$16,)))*($E$16-MOD($E$20:$E$21,$E$16))/$E$16,)+IFERROR(N(OFFSET(K9:K10,,-ROUNDUP($E$20:$E$21/$E$16,)))*MOD($E$20:$E$21,$E$16)/$E$16,))*(1+$F$20:$F$21))</f>
        <v>0</v>
      </c>
    </row>
    <row r="49" spans="1:11" x14ac:dyDescent="0.25">
      <c r="A49" s="10" t="s">
        <v>8</v>
      </c>
      <c r="B49" s="26">
        <f t="shared" ref="B49:K49" si="31">SUMPRODUCT(-B9:B10*(1-$B$20:$B$21-$D$20:$D$21)*(1+$F$20:$F$21))</f>
        <v>0</v>
      </c>
      <c r="C49" s="26">
        <f t="shared" si="31"/>
        <v>0</v>
      </c>
      <c r="D49" s="26">
        <f t="shared" si="31"/>
        <v>-790000</v>
      </c>
      <c r="E49" s="26">
        <f t="shared" si="31"/>
        <v>-790000</v>
      </c>
      <c r="F49" s="26">
        <f t="shared" si="31"/>
        <v>-790000</v>
      </c>
      <c r="G49" s="26">
        <f t="shared" si="31"/>
        <v>-790000</v>
      </c>
      <c r="H49" s="26">
        <f>SUMPRODUCT(-H9:H10*(1-$B$20:$B$21-$D$20:$D$21)*(1+$F$20:$F$21))</f>
        <v>-790000</v>
      </c>
      <c r="I49" s="26">
        <f t="shared" si="31"/>
        <v>0</v>
      </c>
      <c r="J49" s="26">
        <f t="shared" si="31"/>
        <v>0</v>
      </c>
      <c r="K49" s="26">
        <f t="shared" si="31"/>
        <v>0</v>
      </c>
    </row>
    <row r="50" spans="1:11" ht="15.75" thickBot="1" x14ac:dyDescent="0.3">
      <c r="A50" s="11"/>
      <c r="B50" s="11"/>
      <c r="C50" s="11"/>
      <c r="D50" s="11"/>
      <c r="E50" s="11"/>
      <c r="F50" s="11"/>
      <c r="G50" s="11"/>
      <c r="H50" s="11"/>
      <c r="I50" s="11"/>
      <c r="J50" s="11"/>
      <c r="K50" s="11"/>
    </row>
  </sheetData>
  <mergeCells count="2">
    <mergeCell ref="B18:C18"/>
    <mergeCell ref="D18:E1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Elena</cp:lastModifiedBy>
  <dcterms:created xsi:type="dcterms:W3CDTF">2017-11-08T23:00:27Z</dcterms:created>
  <dcterms:modified xsi:type="dcterms:W3CDTF">2017-11-13T11:37:47Z</dcterms:modified>
</cp:coreProperties>
</file>