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D:\МОДЕЛИРОВАНИЕ\"/>
    </mc:Choice>
  </mc:AlternateContent>
  <bookViews>
    <workbookView xWindow="0" yWindow="0" windowWidth="28800" windowHeight="10845"/>
  </bookViews>
  <sheets>
    <sheet name="Лист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2" l="1"/>
  <c r="J51" i="2"/>
  <c r="K51" i="2"/>
  <c r="B51" i="2"/>
  <c r="C51" i="2"/>
  <c r="D51" i="2"/>
  <c r="E51" i="2"/>
  <c r="F51" i="2"/>
  <c r="G51" i="2"/>
  <c r="H50" i="2" a="1"/>
  <c r="H50" i="2" s="1"/>
  <c r="H51" i="2"/>
  <c r="I50" i="2" a="1"/>
  <c r="I50" i="2" s="1"/>
  <c r="J50" i="2" a="1"/>
  <c r="J50" i="2" s="1"/>
  <c r="K50" i="2" a="1"/>
  <c r="K50" i="2" s="1"/>
  <c r="B50" i="2" a="1"/>
  <c r="B50" i="2" s="1"/>
  <c r="C50" i="2" a="1"/>
  <c r="C50" i="2" s="1"/>
  <c r="D50" i="2" a="1"/>
  <c r="D50" i="2" s="1"/>
  <c r="E50" i="2" a="1"/>
  <c r="E50" i="2" s="1"/>
  <c r="F50" i="2" a="1"/>
  <c r="F50" i="2" s="1"/>
  <c r="G50" i="2" a="1"/>
  <c r="G50" i="2" s="1"/>
  <c r="I49" i="2" a="1"/>
  <c r="I49" i="2" s="1"/>
  <c r="J49" i="2" a="1"/>
  <c r="J49" i="2" s="1"/>
  <c r="K49" i="2" a="1"/>
  <c r="K49" i="2" s="1"/>
  <c r="C49" i="2" a="1"/>
  <c r="C49" i="2" s="1"/>
  <c r="D49" i="2" a="1"/>
  <c r="D49" i="2" s="1"/>
  <c r="E49" i="2" a="1"/>
  <c r="E49" i="2" s="1"/>
  <c r="F49" i="2" a="1"/>
  <c r="F49" i="2" s="1"/>
  <c r="G49" i="2" a="1"/>
  <c r="G49" i="2" s="1"/>
  <c r="H33" i="2"/>
  <c r="G32" i="2"/>
  <c r="C32" i="2"/>
  <c r="D32" i="2"/>
  <c r="E32" i="2"/>
  <c r="F32" i="2"/>
  <c r="H49" i="2" a="1"/>
  <c r="H49" i="2" s="1"/>
  <c r="C36" i="2" l="1"/>
  <c r="D36" i="2"/>
  <c r="E36" i="2"/>
  <c r="F36" i="2"/>
  <c r="G36" i="2"/>
  <c r="H36" i="2"/>
  <c r="I36" i="2"/>
  <c r="J36" i="2"/>
  <c r="K36" i="2"/>
  <c r="B36" i="2"/>
  <c r="I37" i="2"/>
  <c r="J37" i="2"/>
  <c r="K37" i="2"/>
  <c r="I38" i="2"/>
  <c r="J38" i="2"/>
  <c r="K38" i="2"/>
  <c r="H32" i="2"/>
  <c r="I32" i="2"/>
  <c r="J32" i="2"/>
  <c r="K32" i="2"/>
  <c r="I33" i="2"/>
  <c r="J33" i="2"/>
  <c r="K33" i="2"/>
  <c r="H34" i="2"/>
  <c r="I34" i="2"/>
  <c r="J34" i="2"/>
  <c r="K34" i="2"/>
  <c r="H37" i="2"/>
  <c r="H38" i="2"/>
  <c r="C38" i="2"/>
  <c r="D38" i="2"/>
  <c r="E38" i="2"/>
  <c r="F38" i="2"/>
  <c r="G38" i="2"/>
  <c r="B38" i="2"/>
  <c r="C33" i="2"/>
  <c r="D33" i="2"/>
  <c r="E33" i="2"/>
  <c r="F33" i="2"/>
  <c r="G33" i="2"/>
  <c r="C34" i="2"/>
  <c r="D34" i="2"/>
  <c r="E34" i="2"/>
  <c r="F34" i="2"/>
  <c r="G34" i="2"/>
  <c r="B34" i="2"/>
  <c r="C37" i="2"/>
  <c r="D37" i="2"/>
  <c r="E37" i="2"/>
  <c r="F37" i="2"/>
  <c r="G37" i="2"/>
  <c r="B37" i="2"/>
  <c r="B33" i="2"/>
  <c r="B32" i="2"/>
  <c r="A23" i="2"/>
  <c r="A21" i="2"/>
  <c r="J48" i="2" l="1"/>
  <c r="K35" i="2"/>
  <c r="J35" i="2"/>
  <c r="I35" i="2"/>
  <c r="K31" i="2"/>
  <c r="J31" i="2"/>
  <c r="I31" i="2"/>
  <c r="H35" i="2"/>
  <c r="H31" i="2"/>
  <c r="G35" i="2"/>
  <c r="C35" i="2"/>
  <c r="F31" i="2"/>
  <c r="E35" i="2"/>
  <c r="D35" i="2"/>
  <c r="G31" i="2"/>
  <c r="C31" i="2"/>
  <c r="F35" i="2"/>
  <c r="B35" i="2"/>
  <c r="B31" i="2"/>
  <c r="D31" i="2"/>
  <c r="E31" i="2"/>
  <c r="B49" i="2"/>
  <c r="I48" i="2" l="1"/>
  <c r="K48" i="2"/>
  <c r="C48" i="2"/>
  <c r="H48" i="2"/>
  <c r="G48" i="2"/>
  <c r="B48" i="2"/>
  <c r="E48" i="2"/>
  <c r="D48" i="2"/>
  <c r="F48" i="2"/>
</calcChain>
</file>

<file path=xl/comments1.xml><?xml version="1.0" encoding="utf-8"?>
<comments xmlns="http://schemas.openxmlformats.org/spreadsheetml/2006/main">
  <authors>
    <author>Alex</author>
  </authors>
  <commentList>
    <comment ref="H9" authorId="0" shapeId="0">
      <text>
        <r>
          <rPr>
            <sz val="9"/>
            <color indexed="81"/>
            <rFont val="Tahoma"/>
            <family val="2"/>
            <charset val="204"/>
          </rPr>
          <t>Эти ячейки являются результатом простого вычисления = кол-во*стоимость единицы</t>
        </r>
      </text>
    </comment>
    <comment ref="G21" authorId="0" shapeId="0">
      <text>
        <r>
          <rPr>
            <sz val="9"/>
            <color indexed="81"/>
            <rFont val="Tahoma"/>
            <family val="2"/>
            <charset val="204"/>
          </rPr>
          <t>Все поля, отмеченные цветом, могут меняться пользователем</t>
        </r>
      </text>
    </comment>
    <comment ref="G23" authorId="0" shapeId="0">
      <text>
        <r>
          <rPr>
            <sz val="9"/>
            <color indexed="81"/>
            <rFont val="Tahoma"/>
            <family val="2"/>
            <charset val="204"/>
          </rPr>
          <t xml:space="preserve">По строкам задаются условия оплаты, за материалы, поставляемые в каждом конкретном месяце.
Например, по строке 21: 
1. Одна треть (10/30) стоимости материалов, подлежащих поставке в марте, должна быть оплачена в феврале в размере 50% (расчет - строка 34); 
2. Две третих (20/30) стоимости материалов, подлежащих поставке в марте, будет оплачена в апреле в размере 30% (расчет - строка 35);
3. Оставшаяся чать стоимости материалов, подлежащих поставке в марте, оплачивается в марте (расчет - строка 36) </t>
        </r>
      </text>
    </comment>
    <comment ref="H31" authorId="0" shapeId="0">
      <text>
        <r>
          <rPr>
            <sz val="9"/>
            <color indexed="81"/>
            <rFont val="Tahoma"/>
            <family val="2"/>
            <charset val="204"/>
          </rPr>
          <t>Расчет разбиваю на 3 части, потому что когда все в одной строке, то выглядит очень громоздко</t>
        </r>
      </text>
    </comment>
    <comment ref="H42" authorId="0" shapeId="0">
      <text>
        <r>
          <rPr>
            <sz val="9"/>
            <color indexed="81"/>
            <rFont val="Tahoma"/>
            <family val="2"/>
            <charset val="204"/>
          </rPr>
          <t xml:space="preserve">Предполагается, что позиций материалов будет больше 100. По каждому из них могут быть заданы индивидуальные условия оплаты.
 Соответственно, пользуясь методологией, которая есть сейчас, таблица получится огромная, что очень неудобно.
Есть идея отражать сумму платежей по всей группе "Материалы", поэтому как-то необходимо объединить расчеты по строкам 30 и 34, 31 и 35, 32 и 36 в одно строку 47,48 и 49 соответственно.
Т.е. получить сразу таблицу 4, используя данные таблицы 1 и таблицы 2 </t>
        </r>
      </text>
    </comment>
  </commentList>
</comments>
</file>

<file path=xl/sharedStrings.xml><?xml version="1.0" encoding="utf-8"?>
<sst xmlns="http://schemas.openxmlformats.org/spreadsheetml/2006/main" count="28" uniqueCount="18">
  <si>
    <t>Материал 1</t>
  </si>
  <si>
    <t>Материал 2</t>
  </si>
  <si>
    <t>ПРЕДОПЛАТА</t>
  </si>
  <si>
    <t>ОТСРОЧКА</t>
  </si>
  <si>
    <t>Доля, %</t>
  </si>
  <si>
    <t>Дней</t>
  </si>
  <si>
    <t>предоплата</t>
  </si>
  <si>
    <t>отсрочка</t>
  </si>
  <si>
    <t>по отгрузке</t>
  </si>
  <si>
    <t>УСЛОВНОЕ КОЛИЧЕСТВО ДНЕЙ В МЕСЯЦЕ</t>
  </si>
  <si>
    <t>НДС</t>
  </si>
  <si>
    <t>МАТЕРИАЛЫ</t>
  </si>
  <si>
    <t>КАК РАСЧЕТ ВЫГЛЯДИТ СЕЙЧАС:</t>
  </si>
  <si>
    <t>ЧТО ХОТЕЛОСЬ БЫ ПОЛУЧИТЬ:</t>
  </si>
  <si>
    <t>ТАБЛИЦА 1. ПАСТАВКА МАТЕРИАЛОВ, РУБ.</t>
  </si>
  <si>
    <t>ТАБЛИЦА 2. УСЛОВИЯ ВЗАИМОРАСЧЕТОВ</t>
  </si>
  <si>
    <t>ТАБЛИЦА 3. ПЛАТЕЖИ, РУБ.</t>
  </si>
  <si>
    <t>ТАБЛИЦА 4. ПЛАТЕЖИ,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</si>
</sst>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_₽_-;\-* #,##0\ _₽_-;_-* &quot;-&quot;??\ _₽_-;_-@_-"/>
    <numFmt numFmtId="165" formatCode="mmm\ yyyy"/>
    <numFmt numFmtId="166" formatCode="0.000"/>
  </numFmts>
  <fonts count="1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0"/>
      <name val="Calibri"/>
      <family val="2"/>
      <charset val="204"/>
      <scheme val="minor"/>
    </font>
    <font>
      <sz val="9"/>
      <color indexed="81"/>
      <name val="Tahoma"/>
      <family val="2"/>
      <charset val="204"/>
    </font>
    <font>
      <b/>
      <sz val="10"/>
      <color theme="1"/>
      <name val="Calibri"/>
      <family val="2"/>
      <charset val="204"/>
      <scheme val="minor"/>
    </font>
    <font>
      <sz val="10"/>
      <color theme="0" tint="-0.499984740745262"/>
      <name val="Calibri"/>
      <family val="2"/>
      <charset val="204"/>
      <scheme val="minor"/>
    </font>
    <font>
      <b/>
      <sz val="10"/>
      <name val="Calibri"/>
      <family val="2"/>
      <charset val="204"/>
      <scheme val="minor"/>
    </font>
    <font>
      <sz val="10"/>
      <color theme="1"/>
      <name val="Calibri"/>
      <family val="2"/>
      <charset val="204"/>
      <scheme val="minor"/>
    </font>
    <font>
      <sz val="11"/>
      <color theme="0" tint="-0.499984740745262"/>
      <name val="Calibri"/>
      <family val="2"/>
      <charset val="204"/>
      <scheme val="minor"/>
    </font>
    <font>
      <b/>
      <sz val="26"/>
      <color rgb="FFFF0000"/>
      <name val="Calibri"/>
      <family val="2"/>
      <charset val="204"/>
      <scheme val="minor"/>
    </font>
  </fonts>
  <fills count="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s>
  <borders count="5">
    <border>
      <left/>
      <right/>
      <top/>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164" fontId="0" fillId="0" borderId="0" xfId="1" applyNumberFormat="1" applyFont="1"/>
    <xf numFmtId="0" fontId="0" fillId="0" borderId="0" xfId="0" applyFill="1"/>
    <xf numFmtId="165" fontId="3" fillId="2"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0" fillId="3" borderId="0" xfId="0" applyFill="1"/>
    <xf numFmtId="0" fontId="2" fillId="3" borderId="0" xfId="0" applyFont="1" applyFill="1"/>
    <xf numFmtId="0" fontId="2" fillId="0" borderId="0" xfId="0" applyFont="1" applyFill="1"/>
    <xf numFmtId="0" fontId="6" fillId="0" borderId="0" xfId="0" applyFont="1" applyAlignment="1">
      <alignment horizontal="left" vertical="center" indent="2"/>
    </xf>
    <xf numFmtId="0" fontId="0" fillId="0" borderId="0" xfId="0" applyBorder="1"/>
    <xf numFmtId="0" fontId="6" fillId="0" borderId="0" xfId="0" applyFont="1" applyBorder="1" applyAlignment="1">
      <alignment horizontal="left" vertical="center" indent="2"/>
    </xf>
    <xf numFmtId="0" fontId="0" fillId="0" borderId="2" xfId="0" applyBorder="1"/>
    <xf numFmtId="0" fontId="2" fillId="0" borderId="2" xfId="0" applyFont="1" applyFill="1" applyBorder="1"/>
    <xf numFmtId="0" fontId="0" fillId="0" borderId="2" xfId="0" applyFill="1" applyBorder="1"/>
    <xf numFmtId="0" fontId="5" fillId="0" borderId="0" xfId="0" applyFont="1" applyBorder="1" applyAlignment="1">
      <alignment horizontal="center" vertical="center"/>
    </xf>
    <xf numFmtId="9" fontId="0" fillId="3" borderId="3" xfId="2" applyFont="1" applyFill="1" applyBorder="1"/>
    <xf numFmtId="0" fontId="7" fillId="0" borderId="0" xfId="0" applyFont="1" applyFill="1" applyBorder="1" applyAlignment="1">
      <alignment vertical="center"/>
    </xf>
    <xf numFmtId="0" fontId="7" fillId="0" borderId="0" xfId="0" applyFont="1" applyFill="1" applyBorder="1" applyAlignment="1">
      <alignment horizontal="right" vertical="center"/>
    </xf>
    <xf numFmtId="9" fontId="0" fillId="3" borderId="3" xfId="2" applyFont="1" applyFill="1" applyBorder="1" applyAlignment="1">
      <alignment horizontal="center"/>
    </xf>
    <xf numFmtId="1" fontId="0" fillId="3" borderId="3" xfId="0" applyNumberFormat="1" applyFill="1" applyBorder="1" applyAlignment="1">
      <alignment horizontal="center"/>
    </xf>
    <xf numFmtId="3" fontId="9" fillId="0" borderId="0" xfId="1" applyNumberFormat="1" applyFont="1"/>
    <xf numFmtId="3" fontId="9" fillId="0" borderId="0" xfId="0" applyNumberFormat="1" applyFont="1"/>
    <xf numFmtId="0" fontId="2" fillId="0" borderId="1" xfId="0" applyFont="1" applyFill="1" applyBorder="1" applyAlignment="1">
      <alignment horizontal="center"/>
    </xf>
    <xf numFmtId="3" fontId="8" fillId="0" borderId="4" xfId="0" applyNumberFormat="1" applyFont="1" applyFill="1" applyBorder="1" applyAlignment="1">
      <alignment horizontal="center" vertical="center"/>
    </xf>
    <xf numFmtId="164" fontId="0" fillId="0" borderId="0" xfId="0" applyNumberFormat="1"/>
    <xf numFmtId="0" fontId="10" fillId="0" borderId="0" xfId="0" applyFont="1"/>
    <xf numFmtId="3" fontId="9" fillId="0" borderId="0" xfId="1" applyNumberFormat="1" applyFont="1" applyBorder="1"/>
    <xf numFmtId="0" fontId="2" fillId="0" borderId="0" xfId="0" applyFont="1"/>
    <xf numFmtId="166" fontId="0" fillId="0" borderId="0" xfId="0" applyNumberFormat="1"/>
    <xf numFmtId="3" fontId="2" fillId="0" borderId="0" xfId="1" applyNumberFormat="1" applyFont="1"/>
    <xf numFmtId="0" fontId="5" fillId="0" borderId="1" xfId="0" applyFont="1" applyBorder="1" applyAlignment="1">
      <alignment horizontal="center"/>
    </xf>
    <xf numFmtId="3" fontId="0" fillId="0" borderId="0" xfId="0" applyNumberFormat="1"/>
    <xf numFmtId="3" fontId="0" fillId="0" borderId="0" xfId="1" applyNumberFormat="1" applyFont="1"/>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2:O52"/>
  <sheetViews>
    <sheetView showGridLines="0" tabSelected="1" workbookViewId="0">
      <pane xSplit="1" ySplit="7" topLeftCell="B8" activePane="bottomRight" state="frozen"/>
      <selection pane="topRight" activeCell="B1" sqref="B1"/>
      <selection pane="bottomLeft" activeCell="A5" sqref="A5"/>
      <selection pane="bottomRight" activeCell="B48" sqref="B48:K48"/>
    </sheetView>
  </sheetViews>
  <sheetFormatPr defaultRowHeight="15" x14ac:dyDescent="0.25"/>
  <cols>
    <col min="1" max="1" width="42" customWidth="1"/>
    <col min="2" max="2" width="10.7109375" customWidth="1"/>
    <col min="3" max="3" width="12.28515625" customWidth="1"/>
    <col min="4" max="9" width="11.85546875" bestFit="1" customWidth="1"/>
    <col min="13" max="13" width="10.42578125" bestFit="1" customWidth="1"/>
    <col min="15" max="15" width="10.42578125" bestFit="1" customWidth="1"/>
  </cols>
  <sheetData>
    <row r="2" spans="1:13" ht="33.75" x14ac:dyDescent="0.5">
      <c r="A2" s="25" t="s">
        <v>12</v>
      </c>
    </row>
    <row r="5" spans="1:13" x14ac:dyDescent="0.25">
      <c r="A5" s="6" t="s">
        <v>14</v>
      </c>
      <c r="B5" s="5"/>
      <c r="C5" s="5"/>
      <c r="D5" s="5"/>
      <c r="E5" s="5"/>
      <c r="F5" s="5"/>
      <c r="G5" s="5"/>
      <c r="H5" s="5"/>
      <c r="I5" s="5"/>
      <c r="J5" s="5"/>
      <c r="K5" s="5"/>
    </row>
    <row r="7" spans="1:13" x14ac:dyDescent="0.25">
      <c r="A7" s="3"/>
      <c r="B7" s="3">
        <v>42736</v>
      </c>
      <c r="C7" s="3">
        <v>42767</v>
      </c>
      <c r="D7" s="3">
        <v>42795</v>
      </c>
      <c r="E7" s="3">
        <v>42826</v>
      </c>
      <c r="F7" s="3">
        <v>42856</v>
      </c>
      <c r="G7" s="3">
        <v>42887</v>
      </c>
      <c r="H7" s="3">
        <v>42917</v>
      </c>
      <c r="I7" s="3">
        <v>42948</v>
      </c>
      <c r="J7" s="3">
        <v>42979</v>
      </c>
      <c r="K7" s="3">
        <v>43009</v>
      </c>
    </row>
    <row r="8" spans="1:13" x14ac:dyDescent="0.25">
      <c r="B8" s="4"/>
      <c r="C8" s="4"/>
      <c r="D8" s="4"/>
      <c r="E8" s="4"/>
      <c r="F8" s="4"/>
      <c r="G8" s="4"/>
      <c r="H8" s="4"/>
    </row>
    <row r="9" spans="1:13" x14ac:dyDescent="0.25">
      <c r="A9" s="27" t="s">
        <v>0</v>
      </c>
      <c r="B9" s="31"/>
      <c r="C9" s="31"/>
      <c r="D9" s="32">
        <v>1000000</v>
      </c>
      <c r="E9" s="32">
        <v>1000000</v>
      </c>
      <c r="F9" s="32">
        <v>1000000</v>
      </c>
      <c r="G9" s="32">
        <v>1000000</v>
      </c>
      <c r="H9" s="32">
        <v>1000000</v>
      </c>
    </row>
    <row r="10" spans="1:13" x14ac:dyDescent="0.25">
      <c r="A10" s="27"/>
      <c r="B10" s="31"/>
      <c r="C10" s="31"/>
      <c r="D10" s="32">
        <v>0</v>
      </c>
      <c r="E10" s="32">
        <v>0</v>
      </c>
      <c r="F10" s="32">
        <v>0</v>
      </c>
      <c r="G10" s="32">
        <v>0</v>
      </c>
      <c r="H10" s="32">
        <v>0</v>
      </c>
    </row>
    <row r="11" spans="1:13" x14ac:dyDescent="0.25">
      <c r="A11" s="27" t="s">
        <v>1</v>
      </c>
      <c r="B11" s="31"/>
      <c r="C11" s="31"/>
      <c r="D11" s="32">
        <v>1000000</v>
      </c>
      <c r="E11" s="32">
        <v>1000000</v>
      </c>
      <c r="F11" s="32">
        <v>1000000</v>
      </c>
      <c r="G11" s="32">
        <v>1000000</v>
      </c>
      <c r="H11" s="32">
        <v>1000000</v>
      </c>
      <c r="I11" s="1"/>
      <c r="M11" s="28"/>
    </row>
    <row r="12" spans="1:13" ht="15.75" thickBot="1" x14ac:dyDescent="0.3">
      <c r="A12" s="11"/>
      <c r="B12" s="11"/>
      <c r="C12" s="11"/>
      <c r="D12" s="11"/>
      <c r="E12" s="11"/>
      <c r="F12" s="11"/>
      <c r="G12" s="11"/>
      <c r="H12" s="11"/>
      <c r="I12" s="11"/>
      <c r="J12" s="11"/>
      <c r="K12" s="11"/>
    </row>
    <row r="15" spans="1:13" x14ac:dyDescent="0.25">
      <c r="A15" s="6" t="s">
        <v>15</v>
      </c>
      <c r="B15" s="5"/>
      <c r="C15" s="5"/>
      <c r="D15" s="5"/>
      <c r="E15" s="5"/>
      <c r="F15" s="5"/>
      <c r="G15" s="5"/>
      <c r="H15" s="5"/>
      <c r="I15" s="5"/>
      <c r="J15" s="5"/>
      <c r="K15" s="5"/>
      <c r="M15" s="24"/>
    </row>
    <row r="16" spans="1:13" ht="15.75" thickBot="1" x14ac:dyDescent="0.3">
      <c r="A16" s="7"/>
      <c r="B16" s="2"/>
      <c r="C16" s="2"/>
      <c r="D16" s="2"/>
      <c r="E16" s="2"/>
      <c r="F16" s="2"/>
      <c r="G16" s="2"/>
      <c r="H16" s="2"/>
    </row>
    <row r="17" spans="1:15" ht="15.75" thickBot="1" x14ac:dyDescent="0.3">
      <c r="A17" s="16"/>
      <c r="B17" s="16"/>
      <c r="C17" s="17" t="s">
        <v>9</v>
      </c>
      <c r="E17" s="23">
        <v>30</v>
      </c>
      <c r="F17" s="2"/>
      <c r="G17" s="7"/>
      <c r="O17" s="24"/>
    </row>
    <row r="18" spans="1:15" x14ac:dyDescent="0.25">
      <c r="A18" s="7"/>
      <c r="B18" s="2"/>
      <c r="C18" s="2"/>
      <c r="D18" s="2"/>
      <c r="E18" s="2"/>
      <c r="F18" s="2"/>
      <c r="G18" s="2"/>
      <c r="H18" s="2"/>
      <c r="O18" s="24"/>
    </row>
    <row r="19" spans="1:15" x14ac:dyDescent="0.25">
      <c r="A19" s="7"/>
      <c r="B19" s="30" t="s">
        <v>2</v>
      </c>
      <c r="C19" s="30"/>
      <c r="D19" s="30" t="s">
        <v>3</v>
      </c>
      <c r="E19" s="30"/>
      <c r="F19" s="22" t="s">
        <v>10</v>
      </c>
      <c r="G19" s="2"/>
      <c r="H19" s="2"/>
      <c r="O19" s="24"/>
    </row>
    <row r="20" spans="1:15" x14ac:dyDescent="0.25">
      <c r="A20" s="7"/>
      <c r="B20" s="14" t="s">
        <v>4</v>
      </c>
      <c r="C20" s="14" t="s">
        <v>5</v>
      </c>
      <c r="D20" s="14" t="s">
        <v>4</v>
      </c>
      <c r="E20" s="14" t="s">
        <v>5</v>
      </c>
      <c r="F20" s="2"/>
      <c r="G20" s="2"/>
      <c r="H20" s="2"/>
    </row>
    <row r="21" spans="1:15" x14ac:dyDescent="0.25">
      <c r="A21" s="27" t="str">
        <f>A9</f>
        <v>Материал 1</v>
      </c>
      <c r="B21" s="18">
        <v>0.2</v>
      </c>
      <c r="C21" s="19">
        <v>20</v>
      </c>
      <c r="D21" s="18">
        <v>0.3</v>
      </c>
      <c r="E21" s="19">
        <v>40</v>
      </c>
      <c r="F21" s="15">
        <v>0.18</v>
      </c>
      <c r="G21" s="2"/>
      <c r="H21" s="2"/>
    </row>
    <row r="22" spans="1:15" x14ac:dyDescent="0.25">
      <c r="A22" s="27"/>
      <c r="B22" s="18">
        <v>0.3</v>
      </c>
      <c r="C22" s="19"/>
      <c r="D22" s="18"/>
      <c r="E22" s="19"/>
      <c r="F22" s="15"/>
      <c r="G22" s="2"/>
      <c r="H22" s="2"/>
    </row>
    <row r="23" spans="1:15" x14ac:dyDescent="0.25">
      <c r="A23" s="27" t="str">
        <f>A11</f>
        <v>Материал 2</v>
      </c>
      <c r="B23" s="18">
        <v>0.5</v>
      </c>
      <c r="C23" s="19">
        <v>10</v>
      </c>
      <c r="D23" s="18">
        <v>0.3</v>
      </c>
      <c r="E23" s="19">
        <v>20</v>
      </c>
      <c r="F23" s="15">
        <v>0</v>
      </c>
      <c r="G23" s="2"/>
      <c r="H23" s="2"/>
    </row>
    <row r="24" spans="1:15" ht="15.75" thickBot="1" x14ac:dyDescent="0.3">
      <c r="A24" s="12"/>
      <c r="B24" s="13"/>
      <c r="C24" s="13"/>
      <c r="D24" s="13"/>
      <c r="E24" s="13"/>
      <c r="F24" s="13"/>
      <c r="G24" s="13"/>
      <c r="H24" s="13"/>
      <c r="I24" s="13"/>
      <c r="J24" s="13"/>
      <c r="K24" s="13"/>
    </row>
    <row r="25" spans="1:15" x14ac:dyDescent="0.25">
      <c r="A25" s="7"/>
      <c r="B25" s="2"/>
      <c r="C25" s="2"/>
      <c r="D25" s="2"/>
      <c r="E25" s="2"/>
      <c r="F25" s="2"/>
      <c r="G25" s="2"/>
      <c r="H25" s="2"/>
    </row>
    <row r="26" spans="1:15" x14ac:dyDescent="0.25">
      <c r="A26" s="7"/>
      <c r="B26" s="2"/>
      <c r="C26" s="2"/>
      <c r="D26" s="2"/>
      <c r="E26" s="2"/>
      <c r="F26" s="2"/>
      <c r="G26" s="2"/>
      <c r="H26" s="2"/>
    </row>
    <row r="27" spans="1:15" x14ac:dyDescent="0.25">
      <c r="A27" s="6" t="s">
        <v>16</v>
      </c>
      <c r="B27" s="5"/>
      <c r="C27" s="5"/>
      <c r="D27" s="5"/>
      <c r="E27" s="5"/>
      <c r="F27" s="5"/>
      <c r="G27" s="5"/>
      <c r="H27" s="5"/>
      <c r="I27" s="5"/>
      <c r="J27" s="5"/>
      <c r="K27" s="5"/>
    </row>
    <row r="29" spans="1:15" x14ac:dyDescent="0.25">
      <c r="A29" s="3"/>
      <c r="B29" s="3">
        <v>42736</v>
      </c>
      <c r="C29" s="3">
        <v>42767</v>
      </c>
      <c r="D29" s="3">
        <v>42795</v>
      </c>
      <c r="E29" s="3">
        <v>42826</v>
      </c>
      <c r="F29" s="3">
        <v>42856</v>
      </c>
      <c r="G29" s="3">
        <v>42887</v>
      </c>
      <c r="H29" s="3">
        <v>42917</v>
      </c>
      <c r="I29" s="3">
        <v>42948</v>
      </c>
      <c r="J29" s="3">
        <v>42979</v>
      </c>
      <c r="K29" s="3">
        <v>43009</v>
      </c>
    </row>
    <row r="30" spans="1:15" x14ac:dyDescent="0.25">
      <c r="B30" s="4"/>
      <c r="C30" s="4"/>
      <c r="D30" s="4"/>
      <c r="E30" s="4"/>
      <c r="F30" s="4"/>
      <c r="G30" s="4"/>
      <c r="H30" s="4"/>
    </row>
    <row r="31" spans="1:15" x14ac:dyDescent="0.25">
      <c r="A31" s="27" t="s">
        <v>0</v>
      </c>
      <c r="B31" s="29">
        <f ca="1">SUM(B32:B34)</f>
        <v>0</v>
      </c>
      <c r="C31" s="29">
        <f t="shared" ref="C31:G31" ca="1" si="0">SUM(C32:C34)</f>
        <v>-157333.33333333334</v>
      </c>
      <c r="D31" s="29">
        <f t="shared" ca="1" si="0"/>
        <v>-826000</v>
      </c>
      <c r="E31" s="29">
        <f t="shared" ca="1" si="0"/>
        <v>-1062000</v>
      </c>
      <c r="F31" s="29">
        <f t="shared" ca="1" si="0"/>
        <v>-1180000</v>
      </c>
      <c r="G31" s="29">
        <f t="shared" ca="1" si="0"/>
        <v>-1180000</v>
      </c>
      <c r="H31" s="29">
        <f t="shared" ref="H31" ca="1" si="1">SUM(H32:H34)</f>
        <v>-1022666.6666666667</v>
      </c>
      <c r="I31" s="29">
        <f t="shared" ref="I31" ca="1" si="2">SUM(I32:I34)</f>
        <v>-354000</v>
      </c>
      <c r="J31" s="29">
        <f t="shared" ref="J31" ca="1" si="3">SUM(J32:J34)</f>
        <v>-117999.99999999997</v>
      </c>
      <c r="K31" s="29">
        <f t="shared" ref="K31" ca="1" si="4">SUM(K32:K34)</f>
        <v>0</v>
      </c>
    </row>
    <row r="32" spans="1:15" x14ac:dyDescent="0.25">
      <c r="A32" s="8" t="s">
        <v>6</v>
      </c>
      <c r="B32" s="20">
        <f ca="1">-($B$21*(OFFSET(B9,,ROUNDDOWN($C$21/$E$17,))*($E$17-MOD($C$21,$E$17))/$E$17+OFFSET(B9,,ROUNDUP($C$21/$E$17,))*MOD($C$21,$E$17)/$E$17)+B9*$B$21*((COUNT($B29:B29)&lt;=ROUNDDOWN($C$21/$E$17,))+MOD($C$21,$E$17)/$E$17*(COUNT($B29:B29)=ROUNDUP($C$21/$E$17,))))*(1+$F$21)</f>
        <v>0</v>
      </c>
      <c r="C32" s="20">
        <f ca="1">-($B$21*(OFFSET(C9,,ROUNDDOWN($C$21/$E$17,))*($E$17-MOD($C$21,$E$17))/$E$17+OFFSET(C9,,ROUNDUP($C$21/$E$17,))*MOD($C$21,$E$17)/$E$17)+C9*$B$21*((COUNT($B29:C29)&lt;=ROUNDDOWN($C$21/$E$17,))+MOD($C$21,$E$17)/$E$17*(COUNT($B29:C29)=ROUNDUP($C$21/$E$17,))))*(1+$F$21)</f>
        <v>-157333.33333333334</v>
      </c>
      <c r="D32" s="20">
        <f ca="1">-($B$21*(OFFSET(D9,,ROUNDDOWN($C$21/$E$17,))*($E$17-MOD($C$21,$E$17))/$E$17+OFFSET(D9,,ROUNDUP($C$21/$E$17,))*MOD($C$21,$E$17)/$E$17)+D9*$B$21*((COUNT($B29:D29)&lt;=ROUNDDOWN($C$21/$E$17,))+MOD($C$21,$E$17)/$E$17*(COUNT($B29:D29)=ROUNDUP($C$21/$E$17,))))*(1+$F$21)</f>
        <v>-236000</v>
      </c>
      <c r="E32" s="20">
        <f ca="1">-($B$21*(OFFSET(E9,,ROUNDDOWN($C$21/$E$17,))*($E$17-MOD($C$21,$E$17))/$E$17+OFFSET(E9,,ROUNDUP($C$21/$E$17,))*MOD($C$21,$E$17)/$E$17)+E9*$B$21*((COUNT($B29:E29)&lt;=ROUNDDOWN($C$21/$E$17,))+MOD($C$21,$E$17)/$E$17*(COUNT($B29:E29)=ROUNDUP($C$21/$E$17,))))*(1+$F$21)</f>
        <v>-236000</v>
      </c>
      <c r="F32" s="20">
        <f ca="1">-($B$21*(OFFSET(F9,,ROUNDDOWN($C$21/$E$17,))*($E$17-MOD($C$21,$E$17))/$E$17+OFFSET(F9,,ROUNDUP($C$21/$E$17,))*MOD($C$21,$E$17)/$E$17)+F9*$B$21*((COUNT($B29:F29)&lt;=ROUNDDOWN($C$21/$E$17,))+MOD($C$21,$E$17)/$E$17*(COUNT($B29:F29)=ROUNDUP($C$21/$E$17,))))*(1+$F$21)</f>
        <v>-236000</v>
      </c>
      <c r="G32" s="20">
        <f ca="1">-($B$21*(OFFSET(G9,,ROUNDDOWN($C$21/$E$17,))*($E$17-MOD($C$21,$E$17))/$E$17+OFFSET(G9,,ROUNDUP($C$21/$E$17,))*MOD($C$21,$E$17)/$E$17)+G9*$B$21*((COUNT($B29:G29)&lt;=ROUNDDOWN($C$21/$E$17,))+MOD($C$21,$E$17)/$E$17*(COUNT($B29:G29)=ROUNDUP($C$21/$E$17,))))*(1+$F$21)</f>
        <v>-236000</v>
      </c>
      <c r="H32" s="20">
        <f ca="1">-($B$21*(OFFSET(H9,,ROUNDDOWN($C$21/$E$17,))*($E$17-MOD($C$21,$E$17))/$E$17+OFFSET(H9,,ROUNDUP($C$21/$E$17,))*MOD($C$21,$E$17)/$E$17)+H9*$B$21*((COUNT($B29:H29)&lt;=ROUNDDOWN($C$21/$E$17,))+MOD($C$21,$E$17)/$E$17*(COUNT($B29:H29)=ROUNDUP($C$21/$E$17,))))*(1+$F$21)</f>
        <v>-78666.666666666672</v>
      </c>
      <c r="I32" s="20">
        <f ca="1">-($B$21*(OFFSET(I9,,ROUNDDOWN($C$21/$E$17,))*($E$17-MOD($C$21,$E$17))/$E$17+OFFSET(I9,,ROUNDUP($C$21/$E$17,))*MOD($C$21,$E$17)/$E$17)+I9*$B$21*((COUNT($B29:I29)&lt;=ROUNDDOWN($C$21/$E$17,))+MOD($C$21,$E$17)/$E$17*(COUNT($B29:I29)=ROUNDUP($C$21/$E$17,))))*(1+$F$21)</f>
        <v>0</v>
      </c>
      <c r="J32" s="20">
        <f ca="1">-($B$21*(OFFSET(J9,,ROUNDDOWN($C$21/$E$17,))*($E$17-MOD($C$21,$E$17))/$E$17+OFFSET(J9,,ROUNDUP($C$21/$E$17,))*MOD($C$21,$E$17)/$E$17)+J9*$B$21*((COUNT($B29:J29)&lt;=ROUNDDOWN($C$21/$E$17,))+MOD($C$21,$E$17)/$E$17*(COUNT($B29:J29)=ROUNDUP($C$21/$E$17,))))*(1+$F$21)</f>
        <v>0</v>
      </c>
      <c r="K32" s="20">
        <f ca="1">-($B$21*(OFFSET(K9,,ROUNDDOWN($C$21/$E$17,))*($E$17-MOD($C$21,$E$17))/$E$17+OFFSET(K9,,ROUNDUP($C$21/$E$17,))*MOD($C$21,$E$17)/$E$17)+K9*$B$21*((COUNT($B29:K29)&lt;=ROUNDDOWN($C$21/$E$17,))+MOD($C$21,$E$17)/$E$17*(COUNT($B29:K29)=ROUNDUP($C$21/$E$17,))))*(1+$F$21)</f>
        <v>0</v>
      </c>
    </row>
    <row r="33" spans="1:11" x14ac:dyDescent="0.25">
      <c r="A33" s="8" t="s">
        <v>7</v>
      </c>
      <c r="B33" s="21">
        <f t="shared" ref="B33:K33" ca="1" si="5">-$D$21*(IFERROR(N(OFFSET(B9,,-ROUNDDOWN($E$21/$E$17,)))*($E$17-MOD($E$21,$E$17))/$E$17,)+IFERROR(N(OFFSET(B9,,-ROUNDUP($E$21/$E$17,)))*MOD($E$21,$E$17)/$E$17,))*(1+$F$21)</f>
        <v>0</v>
      </c>
      <c r="C33" s="21">
        <f t="shared" ca="1" si="5"/>
        <v>0</v>
      </c>
      <c r="D33" s="21">
        <f t="shared" ca="1" si="5"/>
        <v>0</v>
      </c>
      <c r="E33" s="21">
        <f t="shared" ca="1" si="5"/>
        <v>-235999.99999999994</v>
      </c>
      <c r="F33" s="21">
        <f t="shared" ca="1" si="5"/>
        <v>-354000</v>
      </c>
      <c r="G33" s="21">
        <f t="shared" ca="1" si="5"/>
        <v>-354000</v>
      </c>
      <c r="H33" s="21">
        <f t="shared" ca="1" si="5"/>
        <v>-354000</v>
      </c>
      <c r="I33" s="21">
        <f t="shared" ca="1" si="5"/>
        <v>-354000</v>
      </c>
      <c r="J33" s="21">
        <f t="shared" ca="1" si="5"/>
        <v>-117999.99999999997</v>
      </c>
      <c r="K33" s="21">
        <f t="shared" ca="1" si="5"/>
        <v>0</v>
      </c>
    </row>
    <row r="34" spans="1:11" x14ac:dyDescent="0.25">
      <c r="A34" s="8" t="s">
        <v>8</v>
      </c>
      <c r="B34" s="21">
        <f t="shared" ref="B34:K34" si="6">-B9*(1-$B21-$D21)*(1+$F21)</f>
        <v>0</v>
      </c>
      <c r="C34" s="21">
        <f t="shared" si="6"/>
        <v>0</v>
      </c>
      <c r="D34" s="21">
        <f t="shared" si="6"/>
        <v>-590000</v>
      </c>
      <c r="E34" s="21">
        <f t="shared" si="6"/>
        <v>-590000</v>
      </c>
      <c r="F34" s="21">
        <f t="shared" si="6"/>
        <v>-590000</v>
      </c>
      <c r="G34" s="21">
        <f t="shared" si="6"/>
        <v>-590000</v>
      </c>
      <c r="H34" s="21">
        <f t="shared" si="6"/>
        <v>-590000</v>
      </c>
      <c r="I34" s="21">
        <f t="shared" si="6"/>
        <v>0</v>
      </c>
      <c r="J34" s="21">
        <f t="shared" si="6"/>
        <v>0</v>
      </c>
      <c r="K34" s="21">
        <f t="shared" si="6"/>
        <v>0</v>
      </c>
    </row>
    <row r="35" spans="1:11" x14ac:dyDescent="0.25">
      <c r="A35" s="27" t="s">
        <v>1</v>
      </c>
      <c r="B35" s="29">
        <f ca="1">SUM(B36:B38)</f>
        <v>0</v>
      </c>
      <c r="C35" s="29">
        <f t="shared" ref="C35" ca="1" si="7">SUM(C36:C38)</f>
        <v>-166666.66666666666</v>
      </c>
      <c r="D35" s="29">
        <f t="shared" ref="D35" ca="1" si="8">SUM(D36:D38)</f>
        <v>-800000</v>
      </c>
      <c r="E35" s="29">
        <f t="shared" ref="E35" ca="1" si="9">SUM(E36:E38)</f>
        <v>-1000000</v>
      </c>
      <c r="F35" s="29">
        <f t="shared" ref="F35" ca="1" si="10">SUM(F36:F38)</f>
        <v>-1000000</v>
      </c>
      <c r="G35" s="29">
        <f t="shared" ref="G35" ca="1" si="11">SUM(G36:G38)</f>
        <v>-1000000</v>
      </c>
      <c r="H35" s="29">
        <f t="shared" ref="H35" ca="1" si="12">SUM(H36:H38)</f>
        <v>-833333.33333333326</v>
      </c>
      <c r="I35" s="29">
        <f t="shared" ref="I35" ca="1" si="13">SUM(I36:I38)</f>
        <v>-199999.99999999997</v>
      </c>
      <c r="J35" s="29">
        <f t="shared" ref="J35" ca="1" si="14">SUM(J36:J38)</f>
        <v>0</v>
      </c>
      <c r="K35" s="29">
        <f t="shared" ref="K35" ca="1" si="15">SUM(K36:K38)</f>
        <v>0</v>
      </c>
    </row>
    <row r="36" spans="1:11" x14ac:dyDescent="0.25">
      <c r="A36" s="8" t="s">
        <v>6</v>
      </c>
      <c r="B36" s="20">
        <f ca="1">-($B$23*(OFFSET(B11,,ROUNDDOWN($C$23/$E$17,))*($E$17-MOD($C$23,$E$17))/$E$17+OFFSET(B11,,ROUNDUP($C$23/$E$17,))*MOD($C$23,$E$17)/$E$17)+B11*$B$23*((COUNT($B29:B29)&lt;=ROUNDDOWN($C$23/$E$17,))+MOD($C$23,$E$17)/$E$17*(COUNT($B29:B29)=ROUNDUP($C$23/$E$17,))))*(1+$F$23)</f>
        <v>0</v>
      </c>
      <c r="C36" s="20">
        <f ca="1">-($B$23*(OFFSET(C11,,ROUNDDOWN($C$23/$E$17,))*($E$17-MOD($C$23,$E$17))/$E$17+OFFSET(C11,,ROUNDUP($C$23/$E$17,))*MOD($C$23,$E$17)/$E$17)+C11*$B$23*((COUNT($B29:C29)&lt;=ROUNDDOWN($C$23/$E$17,))+MOD($C$23,$E$17)/$E$17*(COUNT($B29:C29)=ROUNDUP($C$23/$E$17,))))*(1+$F$23)</f>
        <v>-166666.66666666666</v>
      </c>
      <c r="D36" s="20">
        <f ca="1">-($B$23*(OFFSET(D11,,ROUNDDOWN($C$23/$E$17,))*($E$17-MOD($C$23,$E$17))/$E$17+OFFSET(D11,,ROUNDUP($C$23/$E$17,))*MOD($C$23,$E$17)/$E$17)+D11*$B$23*((COUNT($B29:D29)&lt;=ROUNDDOWN($C$23/$E$17,))+MOD($C$23,$E$17)/$E$17*(COUNT($B29:D29)=ROUNDUP($C$23/$E$17,))))*(1+$F$23)</f>
        <v>-500000</v>
      </c>
      <c r="E36" s="20">
        <f ca="1">-($B$23*(OFFSET(E11,,ROUNDDOWN($C$23/$E$17,))*($E$17-MOD($C$23,$E$17))/$E$17+OFFSET(E11,,ROUNDUP($C$23/$E$17,))*MOD($C$23,$E$17)/$E$17)+E11*$B$23*((COUNT($B29:E29)&lt;=ROUNDDOWN($C$23/$E$17,))+MOD($C$23,$E$17)/$E$17*(COUNT($B29:E29)=ROUNDUP($C$23/$E$17,))))*(1+$F$23)</f>
        <v>-500000</v>
      </c>
      <c r="F36" s="20">
        <f ca="1">-($B$23*(OFFSET(F11,,ROUNDDOWN($C$23/$E$17,))*($E$17-MOD($C$23,$E$17))/$E$17+OFFSET(F11,,ROUNDUP($C$23/$E$17,))*MOD($C$23,$E$17)/$E$17)+F11*$B$23*((COUNT($B29:F29)&lt;=ROUNDDOWN($C$23/$E$17,))+MOD($C$23,$E$17)/$E$17*(COUNT($B29:F29)=ROUNDUP($C$23/$E$17,))))*(1+$F$23)</f>
        <v>-500000</v>
      </c>
      <c r="G36" s="20">
        <f ca="1">-($B$23*(OFFSET(G11,,ROUNDDOWN($C$23/$E$17,))*($E$17-MOD($C$23,$E$17))/$E$17+OFFSET(G11,,ROUNDUP($C$23/$E$17,))*MOD($C$23,$E$17)/$E$17)+G11*$B$23*((COUNT($B29:G29)&lt;=ROUNDDOWN($C$23/$E$17,))+MOD($C$23,$E$17)/$E$17*(COUNT($B29:G29)=ROUNDUP($C$23/$E$17,))))*(1+$F$23)</f>
        <v>-500000</v>
      </c>
      <c r="H36" s="20">
        <f ca="1">-($B$23*(OFFSET(H11,,ROUNDDOWN($C$23/$E$17,))*($E$17-MOD($C$23,$E$17))/$E$17+OFFSET(H11,,ROUNDUP($C$23/$E$17,))*MOD($C$23,$E$17)/$E$17)+H11*$B$23*((COUNT($B29:H29)&lt;=ROUNDDOWN($C$23/$E$17,))+MOD($C$23,$E$17)/$E$17*(COUNT($B29:H29)=ROUNDUP($C$23/$E$17,))))*(1+$F$23)</f>
        <v>-333333.33333333331</v>
      </c>
      <c r="I36" s="20">
        <f ca="1">-($B$23*(OFFSET(I11,,ROUNDDOWN($C$23/$E$17,))*($E$17-MOD($C$23,$E$17))/$E$17+OFFSET(I11,,ROUNDUP($C$23/$E$17,))*MOD($C$23,$E$17)/$E$17)+I11*$B$23*((COUNT($B29:I29)&lt;=ROUNDDOWN($C$23/$E$17,))+MOD($C$23,$E$17)/$E$17*(COUNT($B29:I29)=ROUNDUP($C$23/$E$17,))))*(1+$F$23)</f>
        <v>0</v>
      </c>
      <c r="J36" s="20">
        <f ca="1">-($B$23*(OFFSET(J11,,ROUNDDOWN($C$23/$E$17,))*($E$17-MOD($C$23,$E$17))/$E$17+OFFSET(J11,,ROUNDUP($C$23/$E$17,))*MOD($C$23,$E$17)/$E$17)+J11*$B$23*((COUNT($B29:J29)&lt;=ROUNDDOWN($C$23/$E$17,))+MOD($C$23,$E$17)/$E$17*(COUNT($B29:J29)=ROUNDUP($C$23/$E$17,))))*(1+$F$23)</f>
        <v>0</v>
      </c>
      <c r="K36" s="20">
        <f ca="1">-($B$23*(OFFSET(K11,,ROUNDDOWN($C$23/$E$17,))*($E$17-MOD($C$23,$E$17))/$E$17+OFFSET(K11,,ROUNDUP($C$23/$E$17,))*MOD($C$23,$E$17)/$E$17)+K11*$B$23*((COUNT($B29:K29)&lt;=ROUNDDOWN($C$23/$E$17,))+MOD($C$23,$E$17)/$E$17*(COUNT($B29:K29)=ROUNDUP($C$23/$E$17,))))*(1+$F$23)</f>
        <v>0</v>
      </c>
    </row>
    <row r="37" spans="1:11" x14ac:dyDescent="0.25">
      <c r="A37" s="8" t="s">
        <v>7</v>
      </c>
      <c r="B37" s="20">
        <f t="shared" ref="B37:H37" ca="1" si="16">-$D$23*(IFERROR(N(OFFSET(B11,,-ROUNDDOWN($E$23/$E$17,)))*($E$17-MOD($E$23,$E$17))/$E$17,)+IFERROR(N(OFFSET(B11,,-ROUNDUP($E$23/$E$17,)))*MOD($E$23,$E$17)/$E$17,))*(1+$F$23)</f>
        <v>0</v>
      </c>
      <c r="C37" s="20">
        <f t="shared" ca="1" si="16"/>
        <v>0</v>
      </c>
      <c r="D37" s="20">
        <f t="shared" ca="1" si="16"/>
        <v>-99999.999999999985</v>
      </c>
      <c r="E37" s="20">
        <f t="shared" ca="1" si="16"/>
        <v>-300000</v>
      </c>
      <c r="F37" s="20">
        <f t="shared" ca="1" si="16"/>
        <v>-300000</v>
      </c>
      <c r="G37" s="20">
        <f t="shared" ca="1" si="16"/>
        <v>-300000</v>
      </c>
      <c r="H37" s="20">
        <f t="shared" ca="1" si="16"/>
        <v>-300000</v>
      </c>
      <c r="I37" s="20">
        <f t="shared" ref="I37:K37" ca="1" si="17">-$D$23*(IFERROR(N(OFFSET(I11,,-ROUNDDOWN($E$23/$E$17,)))*($E$17-MOD($E$23,$E$17))/$E$17,)+IFERROR(N(OFFSET(I11,,-ROUNDUP($E$23/$E$17,)))*MOD($E$23,$E$17)/$E$17,))*(1+$F$23)</f>
        <v>-199999.99999999997</v>
      </c>
      <c r="J37" s="20">
        <f t="shared" ca="1" si="17"/>
        <v>0</v>
      </c>
      <c r="K37" s="20">
        <f t="shared" ca="1" si="17"/>
        <v>0</v>
      </c>
    </row>
    <row r="38" spans="1:11" x14ac:dyDescent="0.25">
      <c r="A38" s="8" t="s">
        <v>8</v>
      </c>
      <c r="B38" s="20">
        <f t="shared" ref="B38:H38" si="18">-B11*(1-$B23-$D23)*(1+$F23)</f>
        <v>0</v>
      </c>
      <c r="C38" s="20">
        <f t="shared" si="18"/>
        <v>0</v>
      </c>
      <c r="D38" s="20">
        <f t="shared" si="18"/>
        <v>-200000</v>
      </c>
      <c r="E38" s="20">
        <f t="shared" si="18"/>
        <v>-200000</v>
      </c>
      <c r="F38" s="20">
        <f t="shared" si="18"/>
        <v>-200000</v>
      </c>
      <c r="G38" s="20">
        <f t="shared" si="18"/>
        <v>-200000</v>
      </c>
      <c r="H38" s="20">
        <f t="shared" si="18"/>
        <v>-200000</v>
      </c>
      <c r="I38" s="20">
        <f t="shared" ref="I38:K38" si="19">-I11*(1-$B23-$D23)*(1+$F23)</f>
        <v>0</v>
      </c>
      <c r="J38" s="20">
        <f t="shared" si="19"/>
        <v>0</v>
      </c>
      <c r="K38" s="20">
        <f t="shared" si="19"/>
        <v>0</v>
      </c>
    </row>
    <row r="39" spans="1:11" ht="15.75" thickBot="1" x14ac:dyDescent="0.3">
      <c r="A39" s="11"/>
      <c r="B39" s="11"/>
      <c r="C39" s="11"/>
      <c r="D39" s="11"/>
      <c r="E39" s="11"/>
      <c r="F39" s="11"/>
      <c r="G39" s="11"/>
      <c r="H39" s="11"/>
      <c r="I39" s="11"/>
      <c r="J39" s="11"/>
      <c r="K39" s="11"/>
    </row>
    <row r="40" spans="1:11" x14ac:dyDescent="0.25">
      <c r="B40" s="9"/>
      <c r="C40" s="9"/>
      <c r="D40" s="9"/>
      <c r="E40" s="9"/>
      <c r="F40" s="9"/>
      <c r="G40" s="9"/>
      <c r="H40" s="9"/>
      <c r="I40" s="9"/>
    </row>
    <row r="41" spans="1:11" x14ac:dyDescent="0.25">
      <c r="B41" s="9"/>
      <c r="C41" s="9"/>
      <c r="D41" s="9"/>
      <c r="E41" s="9"/>
      <c r="F41" s="9"/>
      <c r="G41" s="9"/>
      <c r="H41" s="9"/>
      <c r="I41" s="9"/>
    </row>
    <row r="42" spans="1:11" ht="33.75" x14ac:dyDescent="0.5">
      <c r="A42" s="25" t="s">
        <v>13</v>
      </c>
      <c r="E42" s="9"/>
      <c r="F42" s="9"/>
      <c r="G42" s="9"/>
      <c r="H42" s="9"/>
      <c r="I42" s="9"/>
    </row>
    <row r="43" spans="1:11" ht="33.75" x14ac:dyDescent="0.5">
      <c r="A43" s="25"/>
      <c r="E43" s="9"/>
      <c r="F43" s="9"/>
      <c r="G43" s="9"/>
      <c r="H43" s="9"/>
      <c r="I43" s="9"/>
    </row>
    <row r="44" spans="1:11" x14ac:dyDescent="0.25">
      <c r="A44" s="6" t="s">
        <v>17</v>
      </c>
      <c r="B44" s="5"/>
      <c r="C44" s="5"/>
      <c r="D44" s="5"/>
      <c r="E44" s="5"/>
      <c r="F44" s="5"/>
      <c r="G44" s="5"/>
      <c r="H44" s="5"/>
      <c r="I44" s="5"/>
      <c r="J44" s="5"/>
      <c r="K44" s="5"/>
    </row>
    <row r="46" spans="1:11" x14ac:dyDescent="0.25">
      <c r="A46" s="3"/>
      <c r="B46" s="3">
        <v>42736</v>
      </c>
      <c r="C46" s="3">
        <v>42767</v>
      </c>
      <c r="D46" s="3">
        <v>42795</v>
      </c>
      <c r="E46" s="3">
        <v>42826</v>
      </c>
      <c r="F46" s="3">
        <v>42856</v>
      </c>
      <c r="G46" s="3">
        <v>42887</v>
      </c>
      <c r="H46" s="3">
        <v>42917</v>
      </c>
      <c r="I46" s="3">
        <v>42948</v>
      </c>
      <c r="J46" s="3">
        <v>42979</v>
      </c>
      <c r="K46" s="3">
        <v>43009</v>
      </c>
    </row>
    <row r="47" spans="1:11" x14ac:dyDescent="0.25">
      <c r="B47" s="4"/>
      <c r="C47" s="4"/>
      <c r="D47" s="4"/>
      <c r="E47" s="4"/>
      <c r="F47" s="4"/>
      <c r="G47" s="4"/>
      <c r="H47" s="4"/>
    </row>
    <row r="48" spans="1:11" x14ac:dyDescent="0.25">
      <c r="A48" s="27" t="s">
        <v>11</v>
      </c>
      <c r="B48" s="29">
        <f ca="1">SUM(B49:B51)</f>
        <v>0</v>
      </c>
      <c r="C48" s="29">
        <f t="shared" ref="C48" ca="1" si="20">SUM(C49:C51)</f>
        <v>-324000</v>
      </c>
      <c r="D48" s="29">
        <f t="shared" ref="D48" ca="1" si="21">SUM(D49:D51)</f>
        <v>-1926000</v>
      </c>
      <c r="E48" s="29">
        <f t="shared" ref="E48" ca="1" si="22">SUM(E49:E51)</f>
        <v>-2362000</v>
      </c>
      <c r="F48" s="29">
        <f t="shared" ref="F48" ca="1" si="23">SUM(F49:F51)</f>
        <v>-2480000</v>
      </c>
      <c r="G48" s="29">
        <f t="shared" ref="G48" ca="1" si="24">SUM(G49:G51)</f>
        <v>-2480000</v>
      </c>
      <c r="H48" s="29">
        <f t="shared" ref="H48" ca="1" si="25">SUM(H49:H51)</f>
        <v>-2156000</v>
      </c>
      <c r="I48" s="29">
        <f t="shared" ref="I48" ca="1" si="26">SUM(I49:I51)</f>
        <v>-554000</v>
      </c>
      <c r="J48" s="29">
        <f t="shared" ref="J48" ca="1" si="27">SUM(J49:J51)</f>
        <v>-117999.99999999997</v>
      </c>
      <c r="K48" s="29">
        <f t="shared" ref="K48" ca="1" si="28">SUM(K49:K51)</f>
        <v>0</v>
      </c>
    </row>
    <row r="49" spans="1:11" x14ac:dyDescent="0.25">
      <c r="A49" s="8" t="s">
        <v>6</v>
      </c>
      <c r="B49" s="20">
        <f ca="1">B32+B36</f>
        <v>0</v>
      </c>
      <c r="C49" s="20">
        <f t="array" aca="1" ref="C49" ca="1">SUM(-($B$21:$B$23*(N(OFFSET(C9:C11,,ROUNDDOWN($C$21:$C$23/$E$17,)))*($E$17-MOD($C$21:$C$23,$E$17))/$E$17+N(OFFSET(C9:C11,,ROUNDUP($C$21:$C$23/$E$17,)))*MOD($C$21:$C$23,$E$17)/$E$17)+C9:C11*$B$21:$B$23*((COUNT($B29:C29)&lt;=ROUNDDOWN($C$21:$C$23/$E$17,))+MOD($C$21:$C$23,$E$17)/$E$17*(COUNT($B29:C29)=ROUNDUP($C$21:$C$23/$E$17,))))*(1+$F$21:$F$23))</f>
        <v>-324000</v>
      </c>
      <c r="D49" s="20">
        <f t="array" aca="1" ref="D49" ca="1">SUM(-($B$21:$B$23*(N(OFFSET(D9:D11,,ROUNDDOWN($C$21:$C$23/$E$17,)))*($E$17-MOD($C$21:$C$23,$E$17))/$E$17+N(OFFSET(D9:D11,,ROUNDUP($C$21:$C$23/$E$17,)))*MOD($C$21:$C$23,$E$17)/$E$17)+D9:D11*$B$21:$B$23*((COUNT($B29:D29)&lt;=ROUNDDOWN($C$21:$C$23/$E$17,))+MOD($C$21:$C$23,$E$17)/$E$17*(COUNT($B29:D29)=ROUNDUP($C$21:$C$23/$E$17,))))*(1+$F$21:$F$23))</f>
        <v>-1036000</v>
      </c>
      <c r="E49" s="20">
        <f t="array" aca="1" ref="E49" ca="1">SUM(-($B$21:$B$23*(N(OFFSET(E9:E11,,ROUNDDOWN($C$21:$C$23/$E$17,)))*($E$17-MOD($C$21:$C$23,$E$17))/$E$17+N(OFFSET(E9:E11,,ROUNDUP($C$21:$C$23/$E$17,)))*MOD($C$21:$C$23,$E$17)/$E$17)+E9:E11*$B$21:$B$23*((COUNT($B29:E29)&lt;=ROUNDDOWN($C$21:$C$23/$E$17,))+MOD($C$21:$C$23,$E$17)/$E$17*(COUNT($B29:E29)=ROUNDUP($C$21:$C$23/$E$17,))))*(1+$F$21:$F$23))</f>
        <v>-1036000</v>
      </c>
      <c r="F49" s="20">
        <f t="array" aca="1" ref="F49" ca="1">SUM(-($B$21:$B$23*(N(OFFSET(F9:F11,,ROUNDDOWN($C$21:$C$23/$E$17,)))*($E$17-MOD($C$21:$C$23,$E$17))/$E$17+N(OFFSET(F9:F11,,ROUNDUP($C$21:$C$23/$E$17,)))*MOD($C$21:$C$23,$E$17)/$E$17)+F9:F11*$B$21:$B$23*((COUNT($B29:F29)&lt;=ROUNDDOWN($C$21:$C$23/$E$17,))+MOD($C$21:$C$23,$E$17)/$E$17*(COUNT($B29:F29)=ROUNDUP($C$21:$C$23/$E$17,))))*(1+$F$21:$F$23))</f>
        <v>-1036000</v>
      </c>
      <c r="G49" s="20">
        <f t="array" aca="1" ref="G49" ca="1">SUM(-($B$21:$B$23*(N(OFFSET(G9:G11,,ROUNDDOWN($C$21:$C$23/$E$17,)))*($E$17-MOD($C$21:$C$23,$E$17))/$E$17+N(OFFSET(G9:G11,,ROUNDUP($C$21:$C$23/$E$17,)))*MOD($C$21:$C$23,$E$17)/$E$17)+G9:G11*$B$21:$B$23*((COUNT($B29:G29)&lt;=ROUNDDOWN($C$21:$C$23/$E$17,))+MOD($C$21:$C$23,$E$17)/$E$17*(COUNT($B29:G29)=ROUNDUP($C$21:$C$23/$E$17,))))*(1+$F$21:$F$23))</f>
        <v>-1036000</v>
      </c>
      <c r="H49" s="20">
        <f t="array" aca="1" ref="H49" ca="1">SUM(-($B$21:$B$23*(N(OFFSET(H9:H11,,ROUNDDOWN($C$21:$C$23/$E$17,)))*($E$17-MOD($C$21:$C$23,$E$17))/$E$17+N(OFFSET(H9:H11,,ROUNDUP($C$21:$C$23/$E$17,)))*MOD($C$21:$C$23,$E$17)/$E$17)+H9:H11*$B$21:$B$23*((COUNT($B29:H29)&lt;=ROUNDDOWN($C$21:$C$23/$E$17,))+MOD($C$21:$C$23,$E$17)/$E$17*(COUNT($B29:H29)=ROUNDUP($C$21:$C$23/$E$17,))))*(1+$F$21:$F$23))</f>
        <v>-712000</v>
      </c>
      <c r="I49" s="20">
        <f t="array" aca="1" ref="I49" ca="1">SUM(-($B$21:$B$23*(N(OFFSET(I9:I11,,ROUNDDOWN($C$21:$C$23/$E$17,)))*($E$17-MOD($C$21:$C$23,$E$17))/$E$17+N(OFFSET(I9:I11,,ROUNDUP($C$21:$C$23/$E$17,)))*MOD($C$21:$C$23,$E$17)/$E$17)+I9:I11*$B$21:$B$23*((COUNT($B29:I29)&lt;=ROUNDDOWN($C$21:$C$23/$E$17,))+MOD($C$21:$C$23,$E$17)/$E$17*(COUNT($B29:I29)=ROUNDUP($C$21:$C$23/$E$17,))))*(1+$F$21:$F$23))</f>
        <v>0</v>
      </c>
      <c r="J49" s="20">
        <f t="array" aca="1" ref="J49" ca="1">SUM(-($B$21:$B$23*(N(OFFSET(J9:J11,,ROUNDDOWN($C$21:$C$23/$E$17,)))*($E$17-MOD($C$21:$C$23,$E$17))/$E$17+N(OFFSET(J9:J11,,ROUNDUP($C$21:$C$23/$E$17,)))*MOD($C$21:$C$23,$E$17)/$E$17)+J9:J11*$B$21:$B$23*((COUNT($B29:J29)&lt;=ROUNDDOWN($C$21:$C$23/$E$17,))+MOD($C$21:$C$23,$E$17)/$E$17*(COUNT($B29:J29)=ROUNDUP($C$21:$C$23/$E$17,))))*(1+$F$21:$F$23))</f>
        <v>0</v>
      </c>
      <c r="K49" s="20">
        <f t="array" aca="1" ref="K49" ca="1">SUM(-($B$21:$B$23*(N(OFFSET(K9:K11,,ROUNDDOWN($C$21:$C$23/$E$17,)))*($E$17-MOD($C$21:$C$23,$E$17))/$E$17+N(OFFSET(K9:K11,,ROUNDUP($C$21:$C$23/$E$17,)))*MOD($C$21:$C$23,$E$17)/$E$17)+K9:K11*$B$21:$B$23*((COUNT($B29:K29)&lt;=ROUNDDOWN($C$21:$C$23/$E$17,))+MOD($C$21:$C$23,$E$17)/$E$17*(COUNT($B29:K29)=ROUNDUP($C$21:$C$23/$E$17,))))*(1+$F$21:$F$23))</f>
        <v>0</v>
      </c>
    </row>
    <row r="50" spans="1:11" x14ac:dyDescent="0.25">
      <c r="A50" s="8" t="s">
        <v>7</v>
      </c>
      <c r="B50" s="20">
        <f t="array" aca="1" ref="B50" ca="1">SUM(-$D$21:$D$23*(IFERROR(N(OFFSET(B9:B11,,-ROUNDDOWN($E$21:$E$23/$E$17,)))*($E$17-MOD($E$21:$E$23,$E$17))/$E$17,)+IFERROR(N(OFFSET(B9:B11,,-ROUNDUP($E$21:$E$23/$E$17,)))*MOD($E$21:$E$23,$E$17)/$E$17,))*(1+$F$21:$F$23))</f>
        <v>0</v>
      </c>
      <c r="C50" s="20">
        <f t="array" aca="1" ref="C50" ca="1">SUM(-$D$21:$D$23*(IFERROR(N(OFFSET(C9:C11,,-ROUNDDOWN($E$21:$E$23/$E$17,)))*($E$17-MOD($E$21:$E$23,$E$17))/$E$17,)+IFERROR(N(OFFSET(C9:C11,,-ROUNDUP($E$21:$E$23/$E$17,)))*MOD($E$21:$E$23,$E$17)/$E$17,))*(1+$F$21:$F$23))</f>
        <v>0</v>
      </c>
      <c r="D50" s="20">
        <f t="array" aca="1" ref="D50" ca="1">SUM(-$D$21:$D$23*(IFERROR(N(OFFSET(D9:D11,,-ROUNDDOWN($E$21:$E$23/$E$17,)))*($E$17-MOD($E$21:$E$23,$E$17))/$E$17,)+IFERROR(N(OFFSET(D9:D11,,-ROUNDUP($E$21:$E$23/$E$17,)))*MOD($E$21:$E$23,$E$17)/$E$17,))*(1+$F$21:$F$23))</f>
        <v>-99999.999999999985</v>
      </c>
      <c r="E50" s="20">
        <f t="array" aca="1" ref="E50" ca="1">SUM(-$D$21:$D$23*(IFERROR(N(OFFSET(E9:E11,,-ROUNDDOWN($E$21:$E$23/$E$17,)))*($E$17-MOD($E$21:$E$23,$E$17))/$E$17,)+IFERROR(N(OFFSET(E9:E11,,-ROUNDUP($E$21:$E$23/$E$17,)))*MOD($E$21:$E$23,$E$17)/$E$17,))*(1+$F$21:$F$23))</f>
        <v>-536000</v>
      </c>
      <c r="F50" s="20">
        <f t="array" aca="1" ref="F50" ca="1">SUM(-$D$21:$D$23*(IFERROR(N(OFFSET(F9:F11,,-ROUNDDOWN($E$21:$E$23/$E$17,)))*($E$17-MOD($E$21:$E$23,$E$17))/$E$17,)+IFERROR(N(OFFSET(F9:F11,,-ROUNDUP($E$21:$E$23/$E$17,)))*MOD($E$21:$E$23,$E$17)/$E$17,))*(1+$F$21:$F$23))</f>
        <v>-654000</v>
      </c>
      <c r="G50" s="20">
        <f t="array" aca="1" ref="G50" ca="1">SUM(-$D$21:$D$23*(IFERROR(N(OFFSET(G9:G11,,-ROUNDDOWN($E$21:$E$23/$E$17,)))*($E$17-MOD($E$21:$E$23,$E$17))/$E$17,)+IFERROR(N(OFFSET(G9:G11,,-ROUNDUP($E$21:$E$23/$E$17,)))*MOD($E$21:$E$23,$E$17)/$E$17,))*(1+$F$21:$F$23))</f>
        <v>-654000</v>
      </c>
      <c r="H50" s="20">
        <f t="array" aca="1" ref="H50" ca="1">SUM(-$D$21:$D$23*(IFERROR(N(OFFSET(H9:H11,,-ROUNDDOWN($E$21:$E$23/$E$17,)))*($E$17-MOD($E$21:$E$23,$E$17))/$E$17,)+IFERROR(N(OFFSET(H9:H11,,-ROUNDUP($E$21:$E$23/$E$17,)))*MOD($E$21:$E$23,$E$17)/$E$17,))*(1+$F$21:$F$23))</f>
        <v>-654000</v>
      </c>
      <c r="I50" s="20">
        <f t="array" aca="1" ref="I50" ca="1">SUM(-$D$21:$D$23*(IFERROR(N(OFFSET(I9:I11,,-ROUNDDOWN($E$21:$E$23/$E$17,)))*($E$17-MOD($E$21:$E$23,$E$17))/$E$17,)+IFERROR(N(OFFSET(I9:I11,,-ROUNDUP($E$21:$E$23/$E$17,)))*MOD($E$21:$E$23,$E$17)/$E$17,))*(1+$F$21:$F$23))</f>
        <v>-554000</v>
      </c>
      <c r="J50" s="20">
        <f t="array" aca="1" ref="J50" ca="1">SUM(-$D$21:$D$23*(IFERROR(N(OFFSET(J9:J11,,-ROUNDDOWN($E$21:$E$23/$E$17,)))*($E$17-MOD($E$21:$E$23,$E$17))/$E$17,)+IFERROR(N(OFFSET(J9:J11,,-ROUNDUP($E$21:$E$23/$E$17,)))*MOD($E$21:$E$23,$E$17)/$E$17,))*(1+$F$21:$F$23))</f>
        <v>-117999.99999999997</v>
      </c>
      <c r="K50" s="20">
        <f t="array" aca="1" ref="K50" ca="1">SUM(-$D$21:$D$23*(IFERROR(N(OFFSET(K9:K11,,-ROUNDDOWN($E$21:$E$23/$E$17,)))*($E$17-MOD($E$21:$E$23,$E$17))/$E$17,)+IFERROR(N(OFFSET(K9:K11,,-ROUNDUP($E$21:$E$23/$E$17,)))*MOD($E$21:$E$23,$E$17)/$E$17,))*(1+$F$21:$F$23))</f>
        <v>0</v>
      </c>
    </row>
    <row r="51" spans="1:11" x14ac:dyDescent="0.25">
      <c r="A51" s="10" t="s">
        <v>8</v>
      </c>
      <c r="B51" s="26">
        <f t="shared" ref="B51:K51" si="29">SUMPRODUCT(-B9:B11*(1-$B$21:$B$23-$D$21:$D$23)*(1+$F$21:$F$23))</f>
        <v>0</v>
      </c>
      <c r="C51" s="26">
        <f t="shared" si="29"/>
        <v>0</v>
      </c>
      <c r="D51" s="26">
        <f t="shared" si="29"/>
        <v>-790000</v>
      </c>
      <c r="E51" s="26">
        <f t="shared" si="29"/>
        <v>-790000</v>
      </c>
      <c r="F51" s="26">
        <f t="shared" si="29"/>
        <v>-790000</v>
      </c>
      <c r="G51" s="26">
        <f t="shared" si="29"/>
        <v>-790000</v>
      </c>
      <c r="H51" s="26">
        <f t="shared" si="29"/>
        <v>-790000</v>
      </c>
      <c r="I51" s="26">
        <f t="shared" si="29"/>
        <v>0</v>
      </c>
      <c r="J51" s="26">
        <f t="shared" si="29"/>
        <v>0</v>
      </c>
      <c r="K51" s="26">
        <f t="shared" si="29"/>
        <v>0</v>
      </c>
    </row>
    <row r="52" spans="1:11" ht="15.75" thickBot="1" x14ac:dyDescent="0.3">
      <c r="A52" s="11"/>
      <c r="B52" s="11"/>
      <c r="C52" s="11"/>
      <c r="D52" s="11"/>
      <c r="E52" s="11"/>
      <c r="F52" s="11"/>
      <c r="G52" s="11"/>
      <c r="H52" s="11"/>
      <c r="I52" s="11"/>
      <c r="J52" s="11"/>
      <c r="K52" s="11"/>
    </row>
  </sheetData>
  <mergeCells count="2">
    <mergeCell ref="B19:C19"/>
    <mergeCell ref="D19:E1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dcterms:created xsi:type="dcterms:W3CDTF">2017-11-08T23:00:27Z</dcterms:created>
  <dcterms:modified xsi:type="dcterms:W3CDTF">2017-11-13T14:13:25Z</dcterms:modified>
</cp:coreProperties>
</file>