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570" yWindow="1545" windowWidth="15015" windowHeight="6810"/>
  </bookViews>
  <sheets>
    <sheet name="А_СО_П" sheetId="3" r:id="rId1"/>
    <sheet name="10 ДНЕЙ ДО ОКОНЧАНИЯ" sheetId="4" r:id="rId2"/>
    <sheet name="Лист2" sheetId="5" r:id="rId3"/>
    <sheet name="Лист3" sheetId="6" r:id="rId4"/>
  </sheets>
  <calcPr calcId="125725"/>
</workbook>
</file>

<file path=xl/calcChain.xml><?xml version="1.0" encoding="utf-8"?>
<calcChain xmlns="http://schemas.openxmlformats.org/spreadsheetml/2006/main">
  <c r="A5" i="4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22" a="1"/>
  <c r="A22" s="1"/>
  <c r="A23" a="1"/>
  <c r="A23" s="1"/>
  <c r="A24" a="1"/>
  <c r="A24" s="1"/>
  <c r="A25" a="1"/>
  <c r="A25" s="1"/>
  <c r="A26" a="1"/>
  <c r="A26" s="1"/>
  <c r="A27" a="1"/>
  <c r="A27" s="1"/>
  <c r="A28" a="1"/>
  <c r="A28" s="1"/>
  <c r="A29" a="1"/>
  <c r="A29" s="1"/>
  <c r="A30" a="1"/>
  <c r="A30" s="1"/>
  <c r="A31" a="1"/>
  <c r="A31" s="1"/>
  <c r="A32" a="1"/>
  <c r="A32" s="1"/>
  <c r="A33" a="1"/>
  <c r="A33" s="1"/>
  <c r="A34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 s="1"/>
  <c r="A42" a="1"/>
  <c r="A42" s="1"/>
  <c r="A43" a="1"/>
  <c r="A43" s="1"/>
  <c r="A44" a="1"/>
  <c r="A44" s="1"/>
  <c r="A45" a="1"/>
  <c r="A45" s="1"/>
  <c r="A46" a="1"/>
  <c r="A46" s="1"/>
  <c r="A47" a="1"/>
  <c r="A47" s="1"/>
  <c r="A48" a="1"/>
  <c r="A48" s="1"/>
  <c r="A49" a="1"/>
  <c r="A49" s="1"/>
  <c r="A50" a="1"/>
  <c r="A50" s="1"/>
  <c r="A51" a="1"/>
  <c r="A51" s="1"/>
  <c r="A52" a="1"/>
  <c r="A52" s="1"/>
  <c r="A53" a="1"/>
  <c r="A53" s="1"/>
  <c r="A54" a="1"/>
  <c r="A54" s="1"/>
  <c r="A55" a="1"/>
  <c r="A55" s="1"/>
  <c r="A56" a="1"/>
  <c r="A56" s="1"/>
  <c r="A57" a="1"/>
  <c r="A57" s="1"/>
  <c r="A58" a="1"/>
  <c r="A58" s="1"/>
  <c r="A59" a="1"/>
  <c r="A59" s="1"/>
  <c r="A60" a="1"/>
  <c r="A60" s="1"/>
  <c r="A4" a="1"/>
  <c r="A4" s="1"/>
  <c r="A61"/>
  <c r="A62"/>
  <c r="A63"/>
  <c r="A64"/>
  <c r="A65"/>
  <c r="A66"/>
  <c r="A67"/>
  <c r="A68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45" a="1"/>
  <c r="B45" s="1"/>
  <c r="B46" a="1"/>
  <c r="B46" s="1"/>
  <c r="B47" a="1"/>
  <c r="B47" s="1"/>
  <c r="B48" a="1"/>
  <c r="B48" s="1"/>
  <c r="B49" a="1"/>
  <c r="B49" s="1"/>
  <c r="B50" a="1"/>
  <c r="B50" s="1"/>
  <c r="B51" a="1"/>
  <c r="B51" s="1"/>
  <c r="B52" a="1"/>
  <c r="B52" s="1"/>
  <c r="B53" a="1"/>
  <c r="B53" s="1"/>
  <c r="B54" a="1"/>
  <c r="B54" s="1"/>
  <c r="B55" a="1"/>
  <c r="B55" s="1"/>
  <c r="B56" a="1"/>
  <c r="B56" s="1"/>
  <c r="B57" a="1"/>
  <c r="B57" s="1"/>
  <c r="B58" a="1"/>
  <c r="B58" s="1"/>
  <c r="B59" a="1"/>
  <c r="B59" s="1"/>
  <c r="B60" a="1"/>
  <c r="B60" s="1"/>
  <c r="B61" a="1"/>
  <c r="B61" s="1"/>
  <c r="B62" a="1"/>
  <c r="B62" s="1"/>
  <c r="B63" a="1"/>
  <c r="B63" s="1"/>
  <c r="B64" a="1"/>
  <c r="B64" s="1"/>
  <c r="B65" a="1"/>
  <c r="B65" s="1"/>
  <c r="B66" a="1"/>
  <c r="B66" s="1"/>
  <c r="B67" a="1"/>
  <c r="B67" s="1"/>
  <c r="B68" a="1"/>
  <c r="B68" s="1"/>
  <c r="C4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D33" a="1"/>
  <c r="D33" s="1"/>
  <c r="D34" a="1"/>
  <c r="D34" s="1"/>
  <c r="D35" a="1"/>
  <c r="D35" s="1"/>
  <c r="D36" a="1"/>
  <c r="D36" s="1"/>
  <c r="D37" a="1"/>
  <c r="D37" s="1"/>
  <c r="D38" a="1"/>
  <c r="D38" s="1"/>
  <c r="D39" a="1"/>
  <c r="D39" s="1"/>
  <c r="D40" a="1"/>
  <c r="D40" s="1"/>
  <c r="D41" a="1"/>
  <c r="D41" s="1"/>
  <c r="D42" a="1"/>
  <c r="D42" s="1"/>
  <c r="D43" a="1"/>
  <c r="D43" s="1"/>
  <c r="D44" a="1"/>
  <c r="D44" s="1"/>
  <c r="D45" a="1"/>
  <c r="D45" s="1"/>
  <c r="D46" a="1"/>
  <c r="D46" s="1"/>
  <c r="D47" a="1"/>
  <c r="D47" s="1"/>
  <c r="D48" a="1"/>
  <c r="D48" s="1"/>
  <c r="D49" a="1"/>
  <c r="D49" s="1"/>
  <c r="D50" a="1"/>
  <c r="D50" s="1"/>
  <c r="D51" a="1"/>
  <c r="D51" s="1"/>
  <c r="D52" a="1"/>
  <c r="D52" s="1"/>
  <c r="D53" a="1"/>
  <c r="D53" s="1"/>
  <c r="D54" a="1"/>
  <c r="D54" s="1"/>
  <c r="D55" a="1"/>
  <c r="D55" s="1"/>
  <c r="D56" a="1"/>
  <c r="D56" s="1"/>
  <c r="D57" a="1"/>
  <c r="D57" s="1"/>
  <c r="D58" a="1"/>
  <c r="D58" s="1"/>
  <c r="D59" a="1"/>
  <c r="D59" s="1"/>
  <c r="D60" a="1"/>
  <c r="D60" s="1"/>
  <c r="D61" a="1"/>
  <c r="D61" s="1"/>
  <c r="D62" a="1"/>
  <c r="D62" s="1"/>
  <c r="D63" a="1"/>
  <c r="D63" s="1"/>
  <c r="D64" a="1"/>
  <c r="D64" s="1"/>
  <c r="D65" a="1"/>
  <c r="D65" s="1"/>
  <c r="D66" a="1"/>
  <c r="D66" s="1"/>
  <c r="D67" a="1"/>
  <c r="D67" s="1"/>
  <c r="D68" a="1"/>
  <c r="D68" s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G226" i="3" l="1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25"/>
  <c r="G224"/>
  <c r="G212"/>
  <c r="G213"/>
  <c r="G214"/>
  <c r="G215"/>
  <c r="G216"/>
  <c r="G217"/>
  <c r="G219"/>
  <c r="G220"/>
  <c r="G221"/>
  <c r="G222"/>
  <c r="G218"/>
  <c r="A17" i="6" l="1"/>
  <c r="G196" i="3" l="1"/>
  <c r="G211"/>
  <c r="G197"/>
  <c r="G202"/>
  <c r="G203"/>
  <c r="G204"/>
  <c r="G205"/>
  <c r="G206"/>
  <c r="G210"/>
  <c r="G190"/>
  <c r="G191"/>
  <c r="G189"/>
  <c r="G186"/>
  <c r="G187"/>
  <c r="G179"/>
  <c r="G177"/>
  <c r="G173"/>
  <c r="G174"/>
  <c r="G175"/>
  <c r="G176"/>
  <c r="G172"/>
  <c r="G169"/>
  <c r="G170"/>
  <c r="G168"/>
  <c r="G164"/>
  <c r="G162"/>
  <c r="G142"/>
  <c r="G143"/>
  <c r="G144"/>
  <c r="G145"/>
  <c r="G146"/>
  <c r="G141"/>
  <c r="G147"/>
  <c r="G149"/>
  <c r="G151"/>
  <c r="G159"/>
  <c r="G158"/>
  <c r="G157"/>
  <c r="G156"/>
  <c r="G155"/>
  <c r="G154"/>
  <c r="G153"/>
  <c r="G160"/>
  <c r="R13"/>
  <c r="G132"/>
  <c r="G130"/>
  <c r="G129"/>
  <c r="G126"/>
  <c r="G127"/>
  <c r="G125"/>
  <c r="G123"/>
  <c r="G117"/>
  <c r="G118"/>
  <c r="G119"/>
  <c r="G120"/>
  <c r="G121"/>
  <c r="G116"/>
  <c r="G109"/>
  <c r="G108"/>
  <c r="G106"/>
  <c r="G104"/>
  <c r="G95"/>
  <c r="G92"/>
  <c r="G91"/>
  <c r="G86"/>
  <c r="G87"/>
  <c r="G88"/>
  <c r="G85"/>
  <c r="G82"/>
  <c r="G83"/>
  <c r="G81"/>
  <c r="G78"/>
  <c r="G79"/>
  <c r="G77"/>
  <c r="G73"/>
  <c r="G74"/>
  <c r="G75"/>
  <c r="G72"/>
  <c r="G64"/>
  <c r="G63"/>
  <c r="G45"/>
  <c r="G43"/>
  <c r="G42"/>
  <c r="G40"/>
  <c r="G34"/>
  <c r="G31"/>
  <c r="G32"/>
  <c r="G33"/>
  <c r="G30"/>
  <c r="G27"/>
  <c r="G22"/>
  <c r="G17"/>
  <c r="G18"/>
  <c r="G16"/>
  <c r="A1" l="1"/>
  <c r="G90"/>
  <c r="G80"/>
  <c r="G71"/>
  <c r="G69"/>
  <c r="I45"/>
  <c r="I67"/>
  <c r="I66"/>
  <c r="I65"/>
  <c r="H184" l="1"/>
  <c r="H182"/>
  <c r="H186"/>
  <c r="H185"/>
  <c r="H183"/>
  <c r="H187"/>
  <c r="H39"/>
  <c r="H17"/>
  <c r="H25"/>
  <c r="H18"/>
  <c r="H178"/>
  <c r="H210"/>
  <c r="H193"/>
  <c r="H211"/>
  <c r="H200"/>
  <c r="H204"/>
  <c r="H208"/>
  <c r="H214"/>
  <c r="H218"/>
  <c r="H222"/>
  <c r="H226"/>
  <c r="H230"/>
  <c r="H234"/>
  <c r="H175"/>
  <c r="H180"/>
  <c r="H188"/>
  <c r="H191"/>
  <c r="H195"/>
  <c r="H198"/>
  <c r="H202"/>
  <c r="H206"/>
  <c r="H212"/>
  <c r="H216"/>
  <c r="H220"/>
  <c r="H224"/>
  <c r="H228"/>
  <c r="H232"/>
  <c r="H174"/>
  <c r="H179"/>
  <c r="H190"/>
  <c r="H194"/>
  <c r="H197"/>
  <c r="H201"/>
  <c r="H205"/>
  <c r="H209"/>
  <c r="H215"/>
  <c r="H219"/>
  <c r="H223"/>
  <c r="H227"/>
  <c r="H231"/>
  <c r="H177"/>
  <c r="H181"/>
  <c r="H189"/>
  <c r="H192"/>
  <c r="H196"/>
  <c r="H199"/>
  <c r="H203"/>
  <c r="H207"/>
  <c r="H213"/>
  <c r="H217"/>
  <c r="H221"/>
  <c r="H225"/>
  <c r="H229"/>
  <c r="H233"/>
  <c r="H122"/>
  <c r="H90"/>
  <c r="H57"/>
  <c r="H23"/>
  <c r="H134"/>
  <c r="H102"/>
  <c r="H69"/>
  <c r="H36"/>
  <c r="H73"/>
  <c r="H161"/>
  <c r="H118"/>
  <c r="H86"/>
  <c r="H53"/>
  <c r="H19"/>
  <c r="H138"/>
  <c r="H106"/>
  <c r="H41"/>
  <c r="H142"/>
  <c r="H126"/>
  <c r="H94"/>
  <c r="H78"/>
  <c r="H45"/>
  <c r="H146"/>
  <c r="H130"/>
  <c r="H114"/>
  <c r="H98"/>
  <c r="H82"/>
  <c r="H65"/>
  <c r="H49"/>
  <c r="H32"/>
  <c r="H14"/>
  <c r="H110"/>
  <c r="H61"/>
  <c r="H28"/>
  <c r="H165"/>
  <c r="H149"/>
  <c r="H143"/>
  <c r="H139"/>
  <c r="H135"/>
  <c r="H131"/>
  <c r="H127"/>
  <c r="H123"/>
  <c r="H119"/>
  <c r="H115"/>
  <c r="H111"/>
  <c r="H107"/>
  <c r="H103"/>
  <c r="H99"/>
  <c r="H95"/>
  <c r="H91"/>
  <c r="H87"/>
  <c r="H83"/>
  <c r="H79"/>
  <c r="H74"/>
  <c r="H70"/>
  <c r="H66"/>
  <c r="H62"/>
  <c r="H58"/>
  <c r="H54"/>
  <c r="H50"/>
  <c r="H46"/>
  <c r="H42"/>
  <c r="H37"/>
  <c r="H33"/>
  <c r="H29"/>
  <c r="H24"/>
  <c r="H20"/>
  <c r="H15"/>
  <c r="H169"/>
  <c r="H153"/>
  <c r="H144"/>
  <c r="H140"/>
  <c r="H136"/>
  <c r="H132"/>
  <c r="H128"/>
  <c r="H124"/>
  <c r="H120"/>
  <c r="H116"/>
  <c r="H112"/>
  <c r="H108"/>
  <c r="H104"/>
  <c r="H100"/>
  <c r="H96"/>
  <c r="H92"/>
  <c r="H88"/>
  <c r="H84"/>
  <c r="H80"/>
  <c r="H75"/>
  <c r="H71"/>
  <c r="H67"/>
  <c r="H63"/>
  <c r="H59"/>
  <c r="H55"/>
  <c r="H51"/>
  <c r="H47"/>
  <c r="H43"/>
  <c r="H38"/>
  <c r="H34"/>
  <c r="H30"/>
  <c r="H26"/>
  <c r="H21"/>
  <c r="H16"/>
  <c r="H173"/>
  <c r="H157"/>
  <c r="H145"/>
  <c r="H141"/>
  <c r="H137"/>
  <c r="H133"/>
  <c r="H129"/>
  <c r="H125"/>
  <c r="H121"/>
  <c r="H117"/>
  <c r="H113"/>
  <c r="H109"/>
  <c r="H105"/>
  <c r="H101"/>
  <c r="H97"/>
  <c r="H93"/>
  <c r="H89"/>
  <c r="H85"/>
  <c r="H81"/>
  <c r="H77"/>
  <c r="H72"/>
  <c r="H68"/>
  <c r="H64"/>
  <c r="H60"/>
  <c r="H56"/>
  <c r="H52"/>
  <c r="H48"/>
  <c r="H44"/>
  <c r="H40"/>
  <c r="H35"/>
  <c r="H31"/>
  <c r="H27"/>
  <c r="H22"/>
  <c r="H170"/>
  <c r="H166"/>
  <c r="H162"/>
  <c r="H158"/>
  <c r="H154"/>
  <c r="H150"/>
  <c r="H171"/>
  <c r="H167"/>
  <c r="H163"/>
  <c r="H159"/>
  <c r="H155"/>
  <c r="H151"/>
  <c r="H172"/>
  <c r="H168"/>
  <c r="H164"/>
  <c r="H160"/>
  <c r="H156"/>
  <c r="H152"/>
  <c r="H148"/>
  <c r="H147"/>
  <c r="I40"/>
  <c r="I42"/>
  <c r="I18" l="1"/>
  <c r="I14"/>
  <c r="I44"/>
  <c r="I41"/>
  <c r="I19" l="1"/>
  <c r="I20"/>
  <c r="I21"/>
  <c r="D50" l="1"/>
  <c r="D13" s="1"/>
  <c r="O16" l="1"/>
  <c r="O13" s="1"/>
  <c r="I16" l="1"/>
  <c r="I13" s="1"/>
  <c r="S13"/>
  <c r="P13"/>
  <c r="L13"/>
</calcChain>
</file>

<file path=xl/sharedStrings.xml><?xml version="1.0" encoding="utf-8"?>
<sst xmlns="http://schemas.openxmlformats.org/spreadsheetml/2006/main" count="667" uniqueCount="378">
  <si>
    <t>Ответственный</t>
  </si>
  <si>
    <t>№ договора, дата подписания</t>
  </si>
  <si>
    <t>Наименование организации                     (контактное лицо)</t>
  </si>
  <si>
    <t>Сумма (А)</t>
  </si>
  <si>
    <t>Сумма (СО)</t>
  </si>
  <si>
    <t>Счет фактура</t>
  </si>
  <si>
    <t>Общая сумма Договора</t>
  </si>
  <si>
    <t>Сумма (Т)</t>
  </si>
  <si>
    <t>Сумма Аванса</t>
  </si>
  <si>
    <t>Номер/дата Счета на аванс</t>
  </si>
  <si>
    <t>Срок выполнения работ</t>
  </si>
  <si>
    <t>Акт сдачи-приемки (число)</t>
  </si>
  <si>
    <t>Сумма счета на окончательный расчет</t>
  </si>
  <si>
    <t>Товарная накладная на оборудование (№, дата)</t>
  </si>
  <si>
    <t>Номер/дата счета на окончательный расчет</t>
  </si>
  <si>
    <t>Примечание</t>
  </si>
  <si>
    <t>Заполняет менеджер группы договоров, после подписания договора, берет из подписанного договора</t>
  </si>
  <si>
    <t>Заполняет менеджер группы договоров, после (если не наш №) или до (если наш №) подписания договора, берет из подписанного договора</t>
  </si>
  <si>
    <t>Заполняет менеджер группы договоров</t>
  </si>
  <si>
    <t>Заполняет менеджер группы договоров, до подписания договора, берет из сметы и спецификации договора</t>
  </si>
  <si>
    <t>Заполняет менеджер группы договоров, после отгрузки</t>
  </si>
  <si>
    <t xml:space="preserve">Заполняет менеджер группы договоров, после подписания Акта или если Акт находится на согласовании, но известна его дата; </t>
  </si>
  <si>
    <t xml:space="preserve">Заполняет менеджер группы договоров; отмечается состояние договора в целом - на какой стадии договор, где он, где акт, выписаны ли счета </t>
  </si>
  <si>
    <t>Заполняет менеджер группы договоров после того как выписана в бухгалтерии</t>
  </si>
  <si>
    <t>Заполняет менеджер группы договоров после того как выписан в бухгалтерии</t>
  </si>
  <si>
    <t>Сумма (П)</t>
  </si>
  <si>
    <t>Сумма (С)</t>
  </si>
  <si>
    <t>выполено</t>
  </si>
  <si>
    <t>остаток</t>
  </si>
  <si>
    <t>Остаток</t>
  </si>
  <si>
    <t>в работе</t>
  </si>
  <si>
    <t>закрыт</t>
  </si>
  <si>
    <t>соро должен быть закрыт</t>
  </si>
  <si>
    <t>на согласовании</t>
  </si>
  <si>
    <t>прошла оплата</t>
  </si>
  <si>
    <t>АО Связьтранснефть</t>
  </si>
  <si>
    <t>ООО "Промприбор"</t>
  </si>
  <si>
    <t>ПАО НПО Алмаз</t>
  </si>
  <si>
    <t>Дог. № 07-17/А</t>
  </si>
  <si>
    <t>Моспроект-2</t>
  </si>
  <si>
    <t>ДС № 1 к Дог. № 125-15/А/СО/Т от 26.01.17</t>
  </si>
  <si>
    <t>АО "ВНИИРТ"</t>
  </si>
  <si>
    <t>Дог. № 173-16/А/Т от 30.12.2016</t>
  </si>
  <si>
    <t>ФГУП НПО им. Лавочкина</t>
  </si>
  <si>
    <t xml:space="preserve">ФА по печати </t>
  </si>
  <si>
    <t>АО ОПК</t>
  </si>
  <si>
    <t>Дог. № 05-17/А/СО от 31.01.17</t>
  </si>
  <si>
    <t xml:space="preserve">Департамент финансов </t>
  </si>
  <si>
    <t>Дог. № 09-17/СО от 17.02.17</t>
  </si>
  <si>
    <t>ДС № 1 к Дог. № 09-17/СО от 17.02.17</t>
  </si>
  <si>
    <t>ФГБУ "ЦНИИ ВВС" Минобороны России</t>
  </si>
  <si>
    <t>Союз «Московская торгово-промышленная палата»</t>
  </si>
  <si>
    <t>АО "КБ Свет Компьютерс"</t>
  </si>
  <si>
    <t>Мэрия</t>
  </si>
  <si>
    <t>ГУБиЗИ</t>
  </si>
  <si>
    <t>ГБУ "Мосгоргеотрест"</t>
  </si>
  <si>
    <t>Дог. № 01-17/А/Т от 17.01.17</t>
  </si>
  <si>
    <t>Дог. № 174-16/А/Т от 17.01.17</t>
  </si>
  <si>
    <t>ООО «АСТЭК»</t>
  </si>
  <si>
    <t>Дог. № 12-17/А от 28.02.17</t>
  </si>
  <si>
    <t>Дог. № 13-17/А/СО от 17.03.17</t>
  </si>
  <si>
    <t>Дог. № 25-17/А/Т от 22.03.17</t>
  </si>
  <si>
    <t>ОАО "ЭМЗ им. В.М. Мясищева"</t>
  </si>
  <si>
    <t>Дог. № 20-17/СО от 21.03.17</t>
  </si>
  <si>
    <t>Дог. № 21-17/СО от 22.03.17</t>
  </si>
  <si>
    <t>Дог. № 22-17/СО от 23.03.17</t>
  </si>
  <si>
    <t>Дог. № 11-17/А/Т от 20.03.17</t>
  </si>
  <si>
    <t>Счет № 36 от 13.03.17</t>
  </si>
  <si>
    <t>Дог. № 14-17/А/Т от 23.03.17</t>
  </si>
  <si>
    <t>Дог. № 23-17/СО от 24.03.17</t>
  </si>
  <si>
    <t>Дог. № 24-17/СО от 28.03.17</t>
  </si>
  <si>
    <t>ЗАО "АйКо"</t>
  </si>
  <si>
    <t>Дог. № 31-17/А от 27.03.17</t>
  </si>
  <si>
    <t>Дог. № 32-17/А от 11.04.17</t>
  </si>
  <si>
    <t>Дог. № 1 от 28.03.17</t>
  </si>
  <si>
    <t>Мосгосэкспертиза</t>
  </si>
  <si>
    <t>Дог. № ГП702545-17 от 23.03.17</t>
  </si>
  <si>
    <t>Дог. № 26-17/СО от 20.03.17</t>
  </si>
  <si>
    <t>Дог. № 34-17/А/Т</t>
  </si>
  <si>
    <t>ФГУП ВИАМ</t>
  </si>
  <si>
    <t>Дог. № 08-17/А от 16.01.2017</t>
  </si>
  <si>
    <t>ООО МонАрх-УКС</t>
  </si>
  <si>
    <t>Отделение по Архангельской обл. ГУ ЦБ РФ</t>
  </si>
  <si>
    <t>ГУП «Москоллектор»</t>
  </si>
  <si>
    <t>АО «Вертолеты России»</t>
  </si>
  <si>
    <t>Срок поставки Товара – 20 р. д. с  авансового платежа Срок выполнения Работ – 30 р. д. с  авансового платежа</t>
  </si>
  <si>
    <t>КРОК Регион</t>
  </si>
  <si>
    <t>105 060,00 (счет на 49 359,00 + такси примерно 5 000,00 руб. - экспертиза и замена принтера)</t>
  </si>
  <si>
    <t>Булат Н.В.</t>
  </si>
  <si>
    <t>Булат  Н.В.</t>
  </si>
  <si>
    <t>Дог. № ГП703753-17  от 26.04.17</t>
  </si>
  <si>
    <t>Дог. № ГП703810-17 от 26.04.17</t>
  </si>
  <si>
    <t>Дог. № ГП703809-17 от 26.04.17</t>
  </si>
  <si>
    <t>Дог. № 39-17/СО от 24.04.17</t>
  </si>
  <si>
    <t>Дог. № 40-17/СО от 27.04.17</t>
  </si>
  <si>
    <t>Дог. № 175-16/СО от 30.12.16</t>
  </si>
  <si>
    <t>Атомзащитаинформ</t>
  </si>
  <si>
    <t>934 800 ,00</t>
  </si>
  <si>
    <t xml:space="preserve">Страхов </t>
  </si>
  <si>
    <t>ВЭБ</t>
  </si>
  <si>
    <t>АО «ОПК»</t>
  </si>
  <si>
    <t>скоро будет закрыт</t>
  </si>
  <si>
    <t>Дог. № 36-17/А от 24.04.17</t>
  </si>
  <si>
    <t>Дог. № 2017-02-12 от 11.05.17</t>
  </si>
  <si>
    <t>ВТБ</t>
  </si>
  <si>
    <t>ГК № 17/189 от 28.04.2017</t>
  </si>
  <si>
    <t>ФГКУ в/ч 43753</t>
  </si>
  <si>
    <t>Страхов</t>
  </si>
  <si>
    <t>Дог. № 30-17 /А/Т от 21.04.2017</t>
  </si>
  <si>
    <t>Дог. № 35-17/А от 10.05.2017</t>
  </si>
  <si>
    <t>Дог. № 101/2017ДСП от 15.05.17</t>
  </si>
  <si>
    <t>Дог. № 23/423-Д  от 11.05.2017</t>
  </si>
  <si>
    <t>ЧУ "Центратомархив"</t>
  </si>
  <si>
    <t>Дог. № ГП704630-17 от 15.05.17</t>
  </si>
  <si>
    <t>Дог. № ГП704629-17 от 15.05.17</t>
  </si>
  <si>
    <t>изменение суммы договора</t>
  </si>
  <si>
    <t>изменение сроков договора</t>
  </si>
  <si>
    <t>ДС № 1 к Дог. № ГП703810-17               от 15.05.17</t>
  </si>
  <si>
    <t>ДС № 2 к Дог. № ГП703810-17                 от 15.05.17</t>
  </si>
  <si>
    <t>Дог.№ 44-17/А/СО/Т от 22.05.2017</t>
  </si>
  <si>
    <t>Дог. № ГП715086-17 от 21.04.17</t>
  </si>
  <si>
    <t>Дог. № ГП703990-17 от 21.04.17</t>
  </si>
  <si>
    <t>Дог. № ГП715133-17 от 21.04.17</t>
  </si>
  <si>
    <t>Мосгорэкспертиза</t>
  </si>
  <si>
    <t>НИИП им.Тихомирова</t>
  </si>
  <si>
    <t>ГК. № 33-100/17 от 30.05.2017 г.</t>
  </si>
  <si>
    <t>ГУ по информационной политике МО</t>
  </si>
  <si>
    <t>Отделение по Липецкой обл. ГУ БР по ЦФО</t>
  </si>
  <si>
    <t>Дог. № 51-17/А от 31.05.17</t>
  </si>
  <si>
    <t>ОАО "Моспроект-2"</t>
  </si>
  <si>
    <t>Администрация Дмитровского района</t>
  </si>
  <si>
    <t>АО "МАШ"</t>
  </si>
  <si>
    <t>ДОГОВОР № 56-17/А/СО от 22.06.2017</t>
  </si>
  <si>
    <t>Рослесинфорг</t>
  </si>
  <si>
    <t>ДОГОВОР № 57-17/А/СО от 22.06.2017</t>
  </si>
  <si>
    <t>ДОГОВОР № 59-17/А/СО/Т от 28.06.2017</t>
  </si>
  <si>
    <t>ООО «Системы и Связь»</t>
  </si>
  <si>
    <t>Мосгоргеотрест</t>
  </si>
  <si>
    <t>дог.№ 37-17А/Т от 01.06.2017</t>
  </si>
  <si>
    <t>ДОГОВОР № 63-17/СО от 03.07.2017</t>
  </si>
  <si>
    <t>Муниципальный контракт № 552 от 22.06.17</t>
  </si>
  <si>
    <t>Дог. № 45-17/А/СО от 01.07.17</t>
  </si>
  <si>
    <t>Итеранет</t>
  </si>
  <si>
    <t>Страхов В.В.</t>
  </si>
  <si>
    <t>Дог. №ГП717157-17 от 19.06.17              (мк. 482)</t>
  </si>
  <si>
    <t>Дог. №ГП705702-17 от 16.06.17                  (мк 464)</t>
  </si>
  <si>
    <t>Дог. №ГП705700-17 от 16.06.17             (мк 415)</t>
  </si>
  <si>
    <t>Дог. № 55-17/А/СО/Т от 15.06.17</t>
  </si>
  <si>
    <t>ООО "Проектно-производственная компания МОСКОВИЯ"</t>
  </si>
  <si>
    <t>Комитет государственного строительного надзора города Москвы</t>
  </si>
  <si>
    <t>Дог. № 17-СО от 16.06.17</t>
  </si>
  <si>
    <t>ООО "ДАНКО"</t>
  </si>
  <si>
    <t>Дог. № 17019-17-17 от 17.07.2017</t>
  </si>
  <si>
    <t>ФГУП "ВИАМ"</t>
  </si>
  <si>
    <t>Дог. №17020-17-17 от 10.07.2017</t>
  </si>
  <si>
    <t>Дог. № 17021-17-17 от 01.08.2017</t>
  </si>
  <si>
    <t>Дог. № 67-17/А от 14.07.17</t>
  </si>
  <si>
    <t>Дог. № 66-17/Т от 14.07.17</t>
  </si>
  <si>
    <t>Дог. № 71-17/СО от 03.07.17</t>
  </si>
  <si>
    <t>Дог. № 72-17/СО от 07.07.17</t>
  </si>
  <si>
    <t>Дог. № 73-17/СО от 12.07.17</t>
  </si>
  <si>
    <t>Дог. № 74-17/СО от 17.07.17</t>
  </si>
  <si>
    <t>Дог. № 75-17/СО от 21.07.17</t>
  </si>
  <si>
    <t>Договор № 61-17/А от 10.07.17</t>
  </si>
  <si>
    <t>ДЭПР</t>
  </si>
  <si>
    <t>Россельхознадзор</t>
  </si>
  <si>
    <t>дог.№ 52-17/П от 20.07.2017</t>
  </si>
  <si>
    <t>дог.№ 53-17/П от 20.07.2017</t>
  </si>
  <si>
    <t>90 рабочих дней с даты получения Заявки о готовности объекта</t>
  </si>
  <si>
    <t>Дог. № 77-17/А/Т от 03.08.17</t>
  </si>
  <si>
    <t>АО "НПО Лавочкина"</t>
  </si>
  <si>
    <t>Дог. № 81-17/А от 09.08.17</t>
  </si>
  <si>
    <t>Дог.№ 82-17 от 10.08.2017</t>
  </si>
  <si>
    <t>188 600,00 р</t>
  </si>
  <si>
    <t xml:space="preserve">Договор № 058/17 от 06.07.17 (к Договору с Алмазом №ГП717157-17) </t>
  </si>
  <si>
    <t>АО "Информакустика"</t>
  </si>
  <si>
    <t>МЦМР Резерв</t>
  </si>
  <si>
    <t>ФГУП КЦ «Атомбезопасность»</t>
  </si>
  <si>
    <t>Дог. № 208/КЦ/2017/24-Р от 24.08.2017</t>
  </si>
  <si>
    <t>Дог. № PD17_12023 от "01" августа 2017 года</t>
  </si>
  <si>
    <t>ЗАО «КРОК инкорпорейтед»</t>
  </si>
  <si>
    <t>Дог. № 76-17/А/СО/Т от 29.08.17</t>
  </si>
  <si>
    <t>Дог. № 70-17/СО от 15.08.2017</t>
  </si>
  <si>
    <t>дог.№ 54-17/А/СО от 20.06.2017</t>
  </si>
  <si>
    <t>Дог.№ 43-17/А/СО/Т от 11.05.17</t>
  </si>
  <si>
    <t>Дог. № 155-16/А/СО от 26.12.2016</t>
  </si>
  <si>
    <t>Дог.поставки № МНЗ-17/00000/00674/Р/012 от 15.08.2017</t>
  </si>
  <si>
    <t>АО "Газпромнефть-МНПЗ"</t>
  </si>
  <si>
    <t>Департамента природопользования и охраны окружающей среды города Москвы</t>
  </si>
  <si>
    <t>227 071,50р.</t>
  </si>
  <si>
    <t>Департамент средств массовой информации и рекламы города Москвы</t>
  </si>
  <si>
    <t>Префектура ЮЗАО</t>
  </si>
  <si>
    <t>Дог. № 79-17/А от 17.08.17</t>
  </si>
  <si>
    <t>Дог. № 80-17/А/СО от 17.08.17</t>
  </si>
  <si>
    <t>ФГБУ "Гидрометцентр России"</t>
  </si>
  <si>
    <t>Дог. № ГП719108-17 от 29.08.17</t>
  </si>
  <si>
    <t>ДС № 1 к Дог. № 45-17/А/СО</t>
  </si>
  <si>
    <t>Дог. № 91-17/А от 02.10.17</t>
  </si>
  <si>
    <t>Дог. № 92-17/А/Т от 13.09.17</t>
  </si>
  <si>
    <t>Дог. № 38-17 /А/СО/Т от 10.05.2017, ДС № 1 от 15.06.2017, ДС № 2 от 12.06.2017</t>
  </si>
  <si>
    <t>КВП</t>
  </si>
  <si>
    <t>Дог. № 83-17/СО  от 15.09.17</t>
  </si>
  <si>
    <t>Системы и связь</t>
  </si>
  <si>
    <t>Дог. № 103-17/СО от 27.09.17</t>
  </si>
  <si>
    <t>Дог. № 109-17/А/Т от 25.09.17</t>
  </si>
  <si>
    <t>Дог.№ 107-17/А от  28.09.2017</t>
  </si>
  <si>
    <t>Дог.№ 108-17/А от 28.09.2017</t>
  </si>
  <si>
    <t>2081688 - работы ОП по ОИ</t>
  </si>
  <si>
    <t>3631540 (п. 8 115720,00 - 65357,00 = 50363,00)</t>
  </si>
  <si>
    <t>работы по ОИ из А</t>
  </si>
  <si>
    <t>Дог. № 100-17/А/Т от 20.09.2017 (№ 17131-17-17 от 21.09.2017)</t>
  </si>
  <si>
    <t>Дог. № 101-17/А/Т от 25.09.2018 (№ 17132-17-17 от 25.09.2017)</t>
  </si>
  <si>
    <t>Дог. № 102-17/А от 18.09.2018 (№ 17115-17-17 от 18.09.2017)</t>
  </si>
  <si>
    <t>Отделегин по Смоленсклй обл. ГУ ЦБ РФ</t>
  </si>
  <si>
    <t>ДС № 1 к Дог. № 81-17/А</t>
  </si>
  <si>
    <t>Булат Н,В.</t>
  </si>
  <si>
    <t>Департамент города Москвы по конкурентной политике</t>
  </si>
  <si>
    <t>Дог. №  17114-17-17 от 18.09.2017 (99-17/А/Т от 18.09.2017)</t>
  </si>
  <si>
    <t>ОАО "РЖД"</t>
  </si>
  <si>
    <t>Дог. № 2570527 от 29.09.2017</t>
  </si>
  <si>
    <t>Дог. № 105-17/СО от 04.10.17</t>
  </si>
  <si>
    <t>Дог. № 106-17/СО от 05.10.17</t>
  </si>
  <si>
    <t>Росгидромет</t>
  </si>
  <si>
    <t>1 841 516,00</t>
  </si>
  <si>
    <t>АО "ЭМЗ им. В.М. Мясищева"</t>
  </si>
  <si>
    <t>ФАС</t>
  </si>
  <si>
    <t>Дог. № 123-17/А/Т</t>
  </si>
  <si>
    <t>ООО "Транснефть Телеком"</t>
  </si>
  <si>
    <t>Дог. № 119-17/СО от 16.10.2017</t>
  </si>
  <si>
    <t>ГК № 169-ОК/1017 от 16.10.2017</t>
  </si>
  <si>
    <t>133 426,00 + 67 217,00 (МФУ и картридж) = 200 643,00</t>
  </si>
  <si>
    <t>Дог. № 120-17/Т от 17.10.2017</t>
  </si>
  <si>
    <t>Дог. № 118-17/А от 16.10.2017</t>
  </si>
  <si>
    <t>Дог. № 122-17/А от 17.10.2017</t>
  </si>
  <si>
    <t>Дог. № 112-17/Т от 11.10.2017</t>
  </si>
  <si>
    <t>Страхов В.В.,          Булат Н.В.</t>
  </si>
  <si>
    <t>ГК. № 66-100/17 от 10.10.2017 г.</t>
  </si>
  <si>
    <t>Дог. № 124-17/СО от 19.10.2017 г.</t>
  </si>
  <si>
    <t>ООО "ЭнергоТехСтрой"</t>
  </si>
  <si>
    <t>Дог. № МНЗ-17/09000/00776/Р/054 от 10.10.2017</t>
  </si>
  <si>
    <t>АО Газпромнефть-МНПЗ</t>
  </si>
  <si>
    <t>Дог. № 17-21/35  от 23.10.2017 г.</t>
  </si>
  <si>
    <t>Дог. № 115-17/А от 07.11.2017</t>
  </si>
  <si>
    <t>Дог. № 121-17/А/Т от 17.10.2017</t>
  </si>
  <si>
    <t>Компания КРОК</t>
  </si>
  <si>
    <t>страхов</t>
  </si>
  <si>
    <t>Дог.№ 114-17/Т от 18.10.2017</t>
  </si>
  <si>
    <t>ООО "МонАрх"</t>
  </si>
  <si>
    <t>Дог. 127-17/А/Т от 25.10.2017</t>
  </si>
  <si>
    <t>Дог. № 116-17/А от 26.10.2017</t>
  </si>
  <si>
    <t>Дог. № ГП710142-17 от 26.10.2017 (мк 786)</t>
  </si>
  <si>
    <t>Дог. № ГП710065-17 от 26.10.2017 (мк 1092)</t>
  </si>
  <si>
    <t xml:space="preserve">Дог. № ГП710140-17 от 26.10.2017 (мк 761) </t>
  </si>
  <si>
    <t>Дог. № 430 от 27.10.2017</t>
  </si>
  <si>
    <t>Вертолеты России</t>
  </si>
  <si>
    <t>ГК№ 8/11 от 27.10.2017</t>
  </si>
  <si>
    <t>ЮЗАО</t>
  </si>
  <si>
    <t>ГК№ 9/11 от 27.10.2017</t>
  </si>
  <si>
    <t>Дог. № ГП710906-17 от 02.11.17 (мк 762)</t>
  </si>
  <si>
    <t xml:space="preserve">Дата окончания </t>
  </si>
  <si>
    <t>дог.№ 113-17/А/СО/Т</t>
  </si>
  <si>
    <t xml:space="preserve">ГК № 40-02/17 </t>
  </si>
  <si>
    <t xml:space="preserve">ГК № 173 </t>
  </si>
  <si>
    <t xml:space="preserve">Дог. № 46-17/А </t>
  </si>
  <si>
    <t xml:space="preserve">Дог. № ОПК1817 </t>
  </si>
  <si>
    <t xml:space="preserve">ГК № 40-01/17 </t>
  </si>
  <si>
    <t xml:space="preserve">ГК № 03/01 </t>
  </si>
  <si>
    <t>ГК № 04/01</t>
  </si>
  <si>
    <t xml:space="preserve">ГК № 05/01 </t>
  </si>
  <si>
    <t xml:space="preserve">ГК № 132с </t>
  </si>
  <si>
    <t xml:space="preserve">ГК № ДЭПР/63-07-17 </t>
  </si>
  <si>
    <t xml:space="preserve">ГК 64-17 </t>
  </si>
  <si>
    <t xml:space="preserve">ГК № 0605-32/17 </t>
  </si>
  <si>
    <t xml:space="preserve">ГК. № 1-3ГТ/17 </t>
  </si>
  <si>
    <t xml:space="preserve">ГК № 44/01 </t>
  </si>
  <si>
    <t xml:space="preserve">ГК № 4/11 </t>
  </si>
  <si>
    <t xml:space="preserve">ГК № 5/11 </t>
  </si>
  <si>
    <t xml:space="preserve">ГК № 6/11 </t>
  </si>
  <si>
    <t xml:space="preserve">ГК № 7/11 </t>
  </si>
  <si>
    <t xml:space="preserve">Дог. № 61-17/А </t>
  </si>
  <si>
    <t>Статус</t>
  </si>
  <si>
    <t>РАБОЧИЕ</t>
  </si>
  <si>
    <t>КАЛЛЕНДАРНЫЕ</t>
  </si>
  <si>
    <t>№ Договора</t>
  </si>
  <si>
    <t xml:space="preserve">дата подписания </t>
  </si>
  <si>
    <t>организация</t>
  </si>
  <si>
    <t>дата окончания</t>
  </si>
  <si>
    <t>Дог. № 2017-09-41 от 07.11.2017</t>
  </si>
  <si>
    <t>Деп. Нац.политики</t>
  </si>
  <si>
    <t>ВТБ ПАО</t>
  </si>
  <si>
    <t>МосГик</t>
  </si>
  <si>
    <t>ГКУ ЦОДД</t>
  </si>
  <si>
    <t>Деп. Строительства</t>
  </si>
  <si>
    <t>Праздники:</t>
  </si>
  <si>
    <t>Новый год</t>
  </si>
  <si>
    <t>23 февраля</t>
  </si>
  <si>
    <t>1 мая</t>
  </si>
  <si>
    <t>8 марта</t>
  </si>
  <si>
    <t>9 мая</t>
  </si>
  <si>
    <t>День России</t>
  </si>
  <si>
    <t>День народного единства</t>
  </si>
  <si>
    <t>дата подписания ( заявква/аванс)</t>
  </si>
  <si>
    <t>Счет № 303 от 14.11.2017</t>
  </si>
  <si>
    <t>ГК№ 10/11 от 27.10.2017</t>
  </si>
  <si>
    <t>от 30.10.2017</t>
  </si>
  <si>
    <t>1231810,34 - ОП</t>
  </si>
  <si>
    <t>1231810,34 - ОА</t>
  </si>
  <si>
    <t>Администрация Раменского муниципального района МО</t>
  </si>
  <si>
    <t>Дог. № 139/СО/Т от  21.11.2017</t>
  </si>
  <si>
    <t>Дог.№ 136-17/А/СО/Т от 31.10.2017</t>
  </si>
  <si>
    <t>ДОГОВОР № 31705608813 от 01.11.2017</t>
  </si>
  <si>
    <t>Дог. 17201-17-17 от 07.11.2017</t>
  </si>
  <si>
    <t>Дог № 17208-17-17 от 13.11.2017</t>
  </si>
  <si>
    <t>Дог. № 140/А от 21.11.2017</t>
  </si>
  <si>
    <t>Договор №208/КЦ/2017/46-Р</t>
  </si>
  <si>
    <t>Пантелиди</t>
  </si>
  <si>
    <t>ГК № 141-17/А/СО/Т от    15.11.2017</t>
  </si>
  <si>
    <t xml:space="preserve">ДС № 3 к Дог. № ГП703810-17   </t>
  </si>
  <si>
    <t>Контракт № 41-С от 31.10.17</t>
  </si>
  <si>
    <t>УСЗ при Минсельхозе России</t>
  </si>
  <si>
    <t>ГК№13/11 от 14.11.17</t>
  </si>
  <si>
    <t>ГК№14/11 от 14.11.17</t>
  </si>
  <si>
    <t>ГК№15/11 от 14.11.17</t>
  </si>
  <si>
    <t>Договор  №138-17/А/СО от 20.11.2017</t>
  </si>
  <si>
    <t>Дополнительное соглашение №1 к Дог.№107-16/А/СО/Т от 22.08.16</t>
  </si>
  <si>
    <t>аванс от 08.11.2017</t>
  </si>
  <si>
    <t>Деп.Нац.политики</t>
  </si>
  <si>
    <t>Дог. № 143-17/А от 24.11.17</t>
  </si>
  <si>
    <t>Отделение по Смоленской обл. ГУ ЦБ РФ</t>
  </si>
  <si>
    <t>Контракт № 42-С от 31.10.2017</t>
  </si>
  <si>
    <t>Дог.1-17/Т от 28.11.2017</t>
  </si>
  <si>
    <t>Дог.2-17/А  от 28.11.2017</t>
  </si>
  <si>
    <t>Дог.4-17/А от 28.11.2017</t>
  </si>
  <si>
    <t>ГК № 145-17/А/СО/П/Т от 27.11.2017</t>
  </si>
  <si>
    <t>Дог 84-17/А/СО/Т от  12.09.2017</t>
  </si>
  <si>
    <t>Дог.3-17/А от 01.12.2017</t>
  </si>
  <si>
    <t>Дог.№ 265 4059 от 30.11.2017</t>
  </si>
  <si>
    <t>ЦНТИБ ОАО «РЖД»</t>
  </si>
  <si>
    <t>Дог. №292768-17 от 01.12.17</t>
  </si>
  <si>
    <t>Министерство образования Московской области</t>
  </si>
  <si>
    <t>ГК № 16-11 от 23.11.2017</t>
  </si>
  <si>
    <t>ГК № 17-11 от 23.11.2017</t>
  </si>
  <si>
    <t>ГК № 18-11 от 23.11.2017</t>
  </si>
  <si>
    <t>ГК № 11-04/37 от  16.11.2017</t>
  </si>
  <si>
    <t>Муниципальный контракт № 1174 от 04.12.2017</t>
  </si>
  <si>
    <t>Дог. № 151-17/СО</t>
  </si>
  <si>
    <t>ГК № 00806-17-000072 от 14.11.2017</t>
  </si>
  <si>
    <t>Дог. № ГП711463-17 от 04.12.17 (мк 1458)</t>
  </si>
  <si>
    <t>Муниц.контр.№ 146-17/А от  22.11.2017</t>
  </si>
  <si>
    <t>Муниц.контр.№ 147-17/А/СО/Т от  22.11.2017</t>
  </si>
  <si>
    <t>Дог. № 152-17/СО</t>
  </si>
  <si>
    <t>Дог. № 154-17/А</t>
  </si>
  <si>
    <t>ГК № 43-ДТиРДТИ от 11.12.2017</t>
  </si>
  <si>
    <t>Деп. Транспорта</t>
  </si>
  <si>
    <t>МосГорДума</t>
  </si>
  <si>
    <t>1 472 523,30</t>
  </si>
  <si>
    <t>Деп. Здравоохранения</t>
  </si>
  <si>
    <t>Контракт № 43-С от 31.10.17</t>
  </si>
  <si>
    <t>Контракт № 59-С/1 от 27.11.17</t>
  </si>
  <si>
    <t>Контракт № 59-С/2 от 27.11.17</t>
  </si>
  <si>
    <t>Контракт № 59-С/3 от 27.11.17</t>
  </si>
  <si>
    <t>Контракт № 57-С/1 от 17.11.17</t>
  </si>
  <si>
    <t>Контракт № 57-С/2 от 17.11.17</t>
  </si>
  <si>
    <t>Контракт № 57-С/3 от 17.11.17</t>
  </si>
  <si>
    <t>Контракт № 57-С/4 от 17.11.17</t>
  </si>
  <si>
    <t>Контракт № 57-С/5 от 17.11.17</t>
  </si>
  <si>
    <t>Контракт № 57-С/6 от 17.11.17</t>
  </si>
  <si>
    <t>Контракт № 57-С/7 от 17.11.17</t>
  </si>
  <si>
    <t>Контракт № 59-С/4 от 27.11.17</t>
  </si>
  <si>
    <t>Контракт № 59-С/5 от 27.11.17</t>
  </si>
  <si>
    <t>Дог. № 153-17/Т от 13.12.17</t>
  </si>
  <si>
    <t>ГК 149/12-17№ от 18.12.2017</t>
  </si>
  <si>
    <t xml:space="preserve">ГК № 156-17/А/СО/Т от </t>
  </si>
  <si>
    <t>АО "Вертолеты России"</t>
  </si>
  <si>
    <t>20 - поставка 30 - работы</t>
  </si>
  <si>
    <t>1919840 - !!! По счетам!!</t>
  </si>
  <si>
    <t>??????</t>
  </si>
  <si>
    <t>Дог. № 155-17/А/СО/П/Т от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</si>
</sst>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&quot;р.&quot;"/>
    <numFmt numFmtId="165" formatCode="#,##0.00&quot;р.&quot;;[Red]#,##0.00&quot;р.&quot;"/>
  </numFmts>
  <fonts count="1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2" applyBorder="0">
      <alignment horizontal="center" vertical="center"/>
    </xf>
    <xf numFmtId="0" fontId="3" fillId="0" borderId="0"/>
  </cellStyleXfs>
  <cellXfs count="1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44" fontId="2" fillId="5" borderId="2" xfId="0" applyNumberFormat="1" applyFont="1" applyFill="1" applyBorder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4" fillId="4" borderId="0" xfId="0" applyNumberFormat="1" applyFont="1" applyFill="1"/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7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4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44" fontId="6" fillId="4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wrapText="1"/>
    </xf>
    <xf numFmtId="14" fontId="0" fillId="0" borderId="9" xfId="0" applyNumberFormat="1" applyBorder="1"/>
    <xf numFmtId="14" fontId="0" fillId="0" borderId="11" xfId="0" applyNumberFormat="1" applyBorder="1"/>
    <xf numFmtId="14" fontId="0" fillId="0" borderId="13" xfId="0" applyNumberFormat="1" applyBorder="1"/>
    <xf numFmtId="0" fontId="0" fillId="0" borderId="12" xfId="0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wrapText="1"/>
    </xf>
    <xf numFmtId="14" fontId="12" fillId="0" borderId="0" xfId="0" applyNumberFormat="1" applyFont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44" fontId="2" fillId="0" borderId="5" xfId="0" applyNumberFormat="1" applyFont="1" applyFill="1" applyBorder="1" applyAlignment="1">
      <alignment horizontal="center" vertical="center" wrapText="1"/>
    </xf>
    <xf numFmtId="44" fontId="6" fillId="0" borderId="5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4" fontId="13" fillId="4" borderId="0" xfId="0" applyNumberFormat="1" applyFont="1" applyFill="1"/>
    <xf numFmtId="164" fontId="2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44" fontId="2" fillId="4" borderId="16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/>
    <xf numFmtId="0" fontId="14" fillId="0" borderId="1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44" fontId="2" fillId="3" borderId="2" xfId="0" applyNumberFormat="1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6"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  <alignment horizontal="general" vertical="bottom" textRotation="0" wrapText="1" indent="0" relativeIndent="255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Таблица1" displayName="Таблица1" ref="A3:D68" totalsRowShown="0">
  <autoFilter ref="A3:D68"/>
  <sortState ref="A4:D68">
    <sortCondition descending="1" ref="B3:B68"/>
  </sortState>
  <tableColumns count="4">
    <tableColumn id="1" name="№ Договора" dataDxfId="0">
      <calculatedColumnFormula>IFERROR(INDEX(А_СО_П!A$14:A$300,SMALL(IF(((А_СО_П!$G$14:$G$300-TODAY())&gt;=0)*((А_СО_П!$G$14:$G$300-TODAY())&lt;=10),ROW($G$14:$G$300)-13,""),ROW(A1))),"")</calculatedColumnFormula>
    </tableColumn>
    <tableColumn id="2" name="дата подписания " dataDxfId="1">
      <calculatedColumnFormula array="1">IFERROR(INDEX(А_СО_П!B$14:B$300,SMALL(IF(((А_СО_П!$G$14:$G$300-TODAY())&gt;=0)*((А_СО_П!$G$14:$G$300-TODAY())&lt;=10),ROW($G$14:$G$300)-13,""),ROW(B1))),"")</calculatedColumnFormula>
    </tableColumn>
    <tableColumn id="3" name="организация" dataDxfId="3">
      <calculatedColumnFormula>IFERROR(INDEX(А_СО_П!C$14:C$300,SMALL(IF(((А_СО_П!$G$14:$G$300-TODAY())&gt;=0)*((А_СО_П!$G$14:$G$300-TODAY())&lt;=10),ROW($G$14:$G$300)-13,""),ROW(C1))),"")</calculatedColumnFormula>
    </tableColumn>
    <tableColumn id="4" name="дата окончания" dataDxfId="2">
      <calculatedColumnFormula array="1">IFERROR(INDEX(А_СО_П!G$14:G$300,SMALL(IF(((А_СО_П!$G$14:$G$300-TODAY())&gt;=0)*((А_СО_П!$G$14:$G$300-TODAY())&lt;=10),ROW($G$14:$G$300)-13,""),ROW(D1))),"")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8"/>
  <sheetViews>
    <sheetView tabSelected="1" zoomScale="60" zoomScaleNormal="60" workbookViewId="0">
      <pane xSplit="14" ySplit="13" topLeftCell="O189" activePane="bottomRight" state="frozen"/>
      <selection pane="topRight" activeCell="L1" sqref="L1"/>
      <selection pane="bottomLeft" activeCell="A10" sqref="A10"/>
      <selection pane="bottomRight" activeCell="A177" sqref="A177:XFD225"/>
    </sheetView>
  </sheetViews>
  <sheetFormatPr defaultColWidth="9.140625" defaultRowHeight="15"/>
  <cols>
    <col min="1" max="2" width="33" style="1" customWidth="1"/>
    <col min="3" max="3" width="30" style="1" bestFit="1" customWidth="1"/>
    <col min="4" max="4" width="19.28515625" style="14" customWidth="1"/>
    <col min="5" max="5" width="24.28515625" style="5" bestFit="1" customWidth="1"/>
    <col min="6" max="6" width="24.28515625" style="5" customWidth="1"/>
    <col min="7" max="7" width="24.28515625" style="7" customWidth="1"/>
    <col min="8" max="8" width="22.28515625" style="12" customWidth="1"/>
    <col min="9" max="9" width="16.5703125" style="4" customWidth="1"/>
    <col min="10" max="10" width="16.5703125" style="4" hidden="1" customWidth="1"/>
    <col min="11" max="11" width="23.28515625" style="4" hidden="1" customWidth="1"/>
    <col min="12" max="12" width="19.42578125" style="4" customWidth="1"/>
    <col min="13" max="14" width="17.42578125" style="4" hidden="1" customWidth="1"/>
    <col min="15" max="15" width="21" style="4" customWidth="1"/>
    <col min="16" max="16" width="15.5703125" style="4" customWidth="1"/>
    <col min="17" max="17" width="19" style="4" customWidth="1"/>
    <col min="18" max="18" width="17.7109375" style="4" customWidth="1"/>
    <col min="19" max="19" width="17.42578125" style="8" bestFit="1" customWidth="1"/>
    <col min="20" max="21" width="18.7109375" style="2" bestFit="1" customWidth="1"/>
    <col min="22" max="22" width="22" style="2" bestFit="1" customWidth="1"/>
    <col min="23" max="23" width="19.140625" style="6" bestFit="1" customWidth="1"/>
    <col min="24" max="24" width="29.5703125" style="2" customWidth="1"/>
    <col min="25" max="25" width="23.28515625" style="2" customWidth="1"/>
    <col min="26" max="26" width="21.42578125" style="2" customWidth="1"/>
    <col min="27" max="27" width="26.140625" style="12" customWidth="1"/>
    <col min="28" max="28" width="9.140625" style="2"/>
    <col min="29" max="29" width="13.140625" style="2" customWidth="1"/>
    <col min="30" max="30" width="16.28515625" style="2" customWidth="1"/>
    <col min="31" max="31" width="19.5703125" style="2" customWidth="1"/>
    <col min="32" max="16384" width="9.140625" style="2"/>
  </cols>
  <sheetData>
    <row r="1" spans="1:31" ht="45.6" customHeight="1">
      <c r="A1" s="95">
        <f ca="1">+TODAY()</f>
        <v>43089</v>
      </c>
      <c r="B1" s="88"/>
      <c r="D1" s="89"/>
      <c r="E1" s="160"/>
      <c r="F1" s="160"/>
      <c r="G1" s="90"/>
      <c r="H1" s="91"/>
      <c r="I1" s="92"/>
      <c r="J1" s="93"/>
      <c r="K1" s="93"/>
      <c r="L1" s="93"/>
      <c r="M1" s="93"/>
      <c r="N1" s="93"/>
      <c r="O1" s="93"/>
      <c r="P1" s="93"/>
      <c r="Q1" s="93"/>
      <c r="R1" s="94"/>
      <c r="AC1" s="72"/>
      <c r="AD1" s="72"/>
      <c r="AE1" s="72"/>
    </row>
    <row r="2" spans="1:31" ht="105" customHeight="1">
      <c r="A2" s="173" t="s">
        <v>17</v>
      </c>
      <c r="B2" s="174"/>
      <c r="C2" s="16" t="s">
        <v>18</v>
      </c>
      <c r="D2" s="183" t="s">
        <v>16</v>
      </c>
      <c r="E2" s="184"/>
      <c r="F2" s="184"/>
      <c r="G2" s="184"/>
      <c r="H2" s="185"/>
      <c r="I2" s="186" t="s">
        <v>19</v>
      </c>
      <c r="J2" s="187"/>
      <c r="K2" s="187"/>
      <c r="L2" s="187"/>
      <c r="M2" s="187"/>
      <c r="N2" s="187"/>
      <c r="O2" s="187"/>
      <c r="P2" s="187"/>
      <c r="Q2" s="187"/>
      <c r="R2" s="188"/>
      <c r="S2" s="11" t="s">
        <v>16</v>
      </c>
      <c r="T2" s="10" t="s">
        <v>24</v>
      </c>
      <c r="U2" s="10" t="s">
        <v>20</v>
      </c>
      <c r="V2" s="10" t="s">
        <v>21</v>
      </c>
      <c r="W2" s="11" t="s">
        <v>16</v>
      </c>
      <c r="X2" s="10" t="s">
        <v>24</v>
      </c>
      <c r="Y2" s="10" t="s">
        <v>23</v>
      </c>
      <c r="Z2" s="10" t="s">
        <v>18</v>
      </c>
      <c r="AA2" s="10" t="s">
        <v>22</v>
      </c>
      <c r="AC2" s="45"/>
      <c r="AD2" s="45"/>
      <c r="AE2" s="45"/>
    </row>
    <row r="3" spans="1:31" ht="24.75" hidden="1" customHeight="1">
      <c r="A3" s="35" t="s">
        <v>30</v>
      </c>
      <c r="B3" s="35"/>
      <c r="C3" s="13"/>
      <c r="D3" s="27"/>
      <c r="E3" s="158"/>
      <c r="F3" s="158"/>
      <c r="G3" s="28"/>
      <c r="H3" s="29"/>
      <c r="I3" s="30"/>
      <c r="J3" s="31"/>
      <c r="K3" s="31"/>
      <c r="L3" s="31"/>
      <c r="M3" s="31"/>
      <c r="N3" s="31"/>
      <c r="O3" s="31"/>
      <c r="P3" s="31"/>
      <c r="Q3" s="31"/>
      <c r="R3" s="32"/>
      <c r="S3" s="33"/>
      <c r="T3" s="34"/>
      <c r="U3" s="34"/>
      <c r="V3" s="34"/>
      <c r="W3" s="33"/>
      <c r="X3" s="34"/>
      <c r="Y3" s="34"/>
      <c r="Z3" s="34"/>
      <c r="AA3" s="34"/>
      <c r="AC3" s="45"/>
      <c r="AD3" s="45"/>
      <c r="AE3" s="45"/>
    </row>
    <row r="4" spans="1:31" ht="18" hidden="1" customHeight="1">
      <c r="A4" s="36" t="s">
        <v>31</v>
      </c>
      <c r="B4" s="36"/>
      <c r="C4" s="13"/>
      <c r="D4" s="27"/>
      <c r="E4" s="158"/>
      <c r="F4" s="158"/>
      <c r="G4" s="28"/>
      <c r="H4" s="29"/>
      <c r="I4" s="30"/>
      <c r="J4" s="31"/>
      <c r="K4" s="31"/>
      <c r="L4" s="31"/>
      <c r="M4" s="31"/>
      <c r="N4" s="31"/>
      <c r="O4" s="31"/>
      <c r="P4" s="31"/>
      <c r="Q4" s="31"/>
      <c r="R4" s="32"/>
      <c r="S4" s="33"/>
      <c r="T4" s="34"/>
      <c r="U4" s="34"/>
      <c r="V4" s="34"/>
      <c r="W4" s="33"/>
      <c r="X4" s="34"/>
      <c r="Y4" s="34"/>
      <c r="Z4" s="34"/>
      <c r="AA4" s="34"/>
      <c r="AC4" s="52"/>
      <c r="AD4" s="52"/>
      <c r="AE4" s="52"/>
    </row>
    <row r="5" spans="1:31" ht="19.5" hidden="1" customHeight="1">
      <c r="A5" s="37" t="s">
        <v>32</v>
      </c>
      <c r="B5" s="37"/>
      <c r="C5" s="13"/>
      <c r="D5" s="27"/>
      <c r="E5" s="158"/>
      <c r="F5" s="158"/>
      <c r="G5" s="28"/>
      <c r="H5" s="29"/>
      <c r="I5" s="30"/>
      <c r="J5" s="31"/>
      <c r="K5" s="31"/>
      <c r="L5" s="31"/>
      <c r="M5" s="31"/>
      <c r="N5" s="31"/>
      <c r="O5" s="31"/>
      <c r="P5" s="31"/>
      <c r="Q5" s="31"/>
      <c r="R5" s="32"/>
      <c r="S5" s="33"/>
      <c r="T5" s="34"/>
      <c r="U5" s="34"/>
      <c r="V5" s="34"/>
      <c r="W5" s="33"/>
      <c r="X5" s="34"/>
      <c r="Y5" s="34"/>
      <c r="Z5" s="34"/>
      <c r="AA5" s="34"/>
      <c r="AC5" s="52"/>
      <c r="AD5" s="52"/>
      <c r="AE5" s="52"/>
    </row>
    <row r="6" spans="1:31" ht="20.25" hidden="1" customHeight="1">
      <c r="A6" s="38" t="s">
        <v>33</v>
      </c>
      <c r="B6" s="38"/>
      <c r="C6" s="13"/>
      <c r="D6" s="27"/>
      <c r="E6" s="158"/>
      <c r="F6" s="158"/>
      <c r="G6" s="28"/>
      <c r="H6" s="29"/>
      <c r="I6" s="30"/>
      <c r="J6" s="31"/>
      <c r="K6" s="31"/>
      <c r="L6" s="31"/>
      <c r="M6" s="31"/>
      <c r="N6" s="31"/>
      <c r="O6" s="31"/>
      <c r="P6" s="31"/>
      <c r="Q6" s="31"/>
      <c r="R6" s="32"/>
      <c r="S6" s="33"/>
      <c r="T6" s="34"/>
      <c r="U6" s="34"/>
      <c r="V6" s="34"/>
      <c r="W6" s="33"/>
      <c r="X6" s="34"/>
      <c r="Y6" s="34"/>
      <c r="Z6" s="34"/>
      <c r="AA6" s="34"/>
      <c r="AC6" s="52"/>
      <c r="AD6" s="52"/>
      <c r="AE6" s="52"/>
    </row>
    <row r="7" spans="1:31" ht="22.5" hidden="1" customHeight="1">
      <c r="A7" s="39" t="s">
        <v>34</v>
      </c>
      <c r="B7" s="39"/>
      <c r="C7" s="13"/>
      <c r="D7" s="27"/>
      <c r="E7" s="158"/>
      <c r="F7" s="158"/>
      <c r="G7" s="28"/>
      <c r="H7" s="29"/>
      <c r="I7" s="30"/>
      <c r="J7" s="31"/>
      <c r="K7" s="31"/>
      <c r="L7" s="31"/>
      <c r="M7" s="31"/>
      <c r="N7" s="31"/>
      <c r="O7" s="31"/>
      <c r="P7" s="31"/>
      <c r="Q7" s="31"/>
      <c r="R7" s="32"/>
      <c r="S7" s="33"/>
      <c r="T7" s="34"/>
      <c r="U7" s="34"/>
      <c r="V7" s="34"/>
      <c r="W7" s="33"/>
      <c r="X7" s="34"/>
      <c r="Y7" s="34"/>
      <c r="Z7" s="34"/>
      <c r="AA7" s="34"/>
      <c r="AC7" s="52"/>
      <c r="AD7" s="52"/>
      <c r="AE7" s="52"/>
    </row>
    <row r="8" spans="1:31" ht="16.5" customHeight="1">
      <c r="A8" s="38"/>
      <c r="B8" s="38"/>
      <c r="C8" s="13" t="s">
        <v>33</v>
      </c>
      <c r="D8" s="27"/>
      <c r="E8" s="158"/>
      <c r="F8" s="158"/>
      <c r="G8" s="28"/>
      <c r="H8" s="29"/>
      <c r="I8" s="30"/>
      <c r="J8" s="31"/>
      <c r="K8" s="31"/>
      <c r="L8" s="31"/>
      <c r="M8" s="31"/>
      <c r="N8" s="31"/>
      <c r="O8" s="31"/>
      <c r="P8" s="31"/>
      <c r="Q8" s="31"/>
      <c r="R8" s="32"/>
      <c r="S8" s="33"/>
      <c r="T8" s="34"/>
      <c r="U8" s="34"/>
      <c r="V8" s="34"/>
      <c r="W8" s="33"/>
      <c r="X8" s="34"/>
      <c r="Y8" s="34"/>
      <c r="Z8" s="34"/>
      <c r="AA8" s="34"/>
      <c r="AC8" s="52"/>
      <c r="AD8" s="52"/>
      <c r="AE8" s="52"/>
    </row>
    <row r="9" spans="1:31" ht="14.25" customHeight="1">
      <c r="A9" s="35"/>
      <c r="B9" s="35"/>
      <c r="C9" s="13" t="s">
        <v>30</v>
      </c>
      <c r="D9" s="27"/>
      <c r="E9" s="158"/>
      <c r="F9" s="158"/>
      <c r="G9" s="28"/>
      <c r="H9" s="29"/>
      <c r="I9" s="30"/>
      <c r="J9" s="31"/>
      <c r="K9" s="31"/>
      <c r="L9" s="31"/>
      <c r="M9" s="31"/>
      <c r="N9" s="31"/>
      <c r="O9" s="31"/>
      <c r="P9" s="31"/>
      <c r="Q9" s="31"/>
      <c r="R9" s="32"/>
      <c r="S9" s="33"/>
      <c r="T9" s="34"/>
      <c r="U9" s="34"/>
      <c r="V9" s="34"/>
      <c r="W9" s="33"/>
      <c r="X9" s="34"/>
      <c r="Y9" s="34"/>
      <c r="Z9" s="34"/>
      <c r="AA9" s="34"/>
      <c r="AC9" s="19"/>
      <c r="AD9" s="19"/>
      <c r="AE9" s="19"/>
    </row>
    <row r="10" spans="1:31" ht="15.75" customHeight="1">
      <c r="A10" s="58"/>
      <c r="B10" s="58"/>
      <c r="C10" s="13" t="s">
        <v>101</v>
      </c>
      <c r="D10" s="27"/>
      <c r="E10" s="158"/>
      <c r="F10" s="158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2"/>
      <c r="S10" s="33"/>
      <c r="T10" s="34"/>
      <c r="U10" s="34"/>
      <c r="V10" s="34"/>
      <c r="W10" s="33"/>
      <c r="X10" s="34"/>
      <c r="Y10" s="34"/>
      <c r="Z10" s="34"/>
      <c r="AA10" s="34"/>
      <c r="AC10" s="19"/>
      <c r="AD10" s="19"/>
      <c r="AE10" s="19"/>
    </row>
    <row r="11" spans="1:31" ht="17.25" customHeight="1">
      <c r="A11" s="59"/>
      <c r="B11" s="59"/>
      <c r="C11" s="13" t="s">
        <v>31</v>
      </c>
      <c r="D11" s="27"/>
      <c r="E11" s="158"/>
      <c r="F11" s="158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2"/>
      <c r="S11" s="33"/>
      <c r="T11" s="34"/>
      <c r="U11" s="34"/>
      <c r="V11" s="34"/>
      <c r="W11" s="33"/>
      <c r="X11" s="34"/>
      <c r="Y11" s="34"/>
      <c r="Z11" s="34"/>
      <c r="AA11" s="34"/>
      <c r="AC11" s="45"/>
      <c r="AD11" s="45"/>
      <c r="AE11" s="45"/>
    </row>
    <row r="12" spans="1:31" ht="75.75" customHeight="1">
      <c r="A12" s="1" t="s">
        <v>1</v>
      </c>
      <c r="B12" s="1" t="s">
        <v>301</v>
      </c>
      <c r="C12" s="1" t="s">
        <v>2</v>
      </c>
      <c r="D12" s="14" t="s">
        <v>6</v>
      </c>
      <c r="E12" s="175" t="s">
        <v>10</v>
      </c>
      <c r="F12" s="176"/>
      <c r="G12" s="1" t="s">
        <v>259</v>
      </c>
      <c r="H12" s="1" t="s">
        <v>280</v>
      </c>
      <c r="I12" s="4" t="s">
        <v>3</v>
      </c>
      <c r="J12" s="4" t="s">
        <v>27</v>
      </c>
      <c r="K12" s="4" t="s">
        <v>28</v>
      </c>
      <c r="L12" s="4" t="s">
        <v>4</v>
      </c>
      <c r="M12" s="4" t="s">
        <v>27</v>
      </c>
      <c r="N12" s="4" t="s">
        <v>29</v>
      </c>
      <c r="O12" s="4" t="s">
        <v>7</v>
      </c>
      <c r="P12" s="4" t="s">
        <v>26</v>
      </c>
      <c r="Q12" s="66" t="s">
        <v>200</v>
      </c>
      <c r="R12" s="4" t="s">
        <v>25</v>
      </c>
      <c r="S12" s="3" t="s">
        <v>8</v>
      </c>
      <c r="T12" s="1" t="s">
        <v>9</v>
      </c>
      <c r="U12" s="1" t="s">
        <v>13</v>
      </c>
      <c r="V12" s="1" t="s">
        <v>11</v>
      </c>
      <c r="W12" s="3" t="s">
        <v>12</v>
      </c>
      <c r="X12" s="1" t="s">
        <v>14</v>
      </c>
      <c r="Y12" s="1" t="s">
        <v>5</v>
      </c>
      <c r="Z12" s="1" t="s">
        <v>0</v>
      </c>
      <c r="AA12" s="1" t="s">
        <v>15</v>
      </c>
      <c r="AC12" s="52"/>
      <c r="AD12" s="52"/>
      <c r="AE12" s="52"/>
    </row>
    <row r="13" spans="1:31">
      <c r="D13" s="14">
        <f>SUM(D14:D338)</f>
        <v>144641290.75</v>
      </c>
      <c r="E13" s="99" t="s">
        <v>281</v>
      </c>
      <c r="F13" s="1" t="s">
        <v>282</v>
      </c>
      <c r="G13" s="12"/>
      <c r="H13" s="2"/>
      <c r="I13" s="14">
        <f>SUM(I14:K727)</f>
        <v>79328275.009999976</v>
      </c>
      <c r="J13" s="14"/>
      <c r="K13" s="14"/>
      <c r="L13" s="4">
        <f>SUM(L14:L702)</f>
        <v>25961349.890000001</v>
      </c>
      <c r="O13" s="4">
        <f>SUM(O14:O253)</f>
        <v>21595645.699999996</v>
      </c>
      <c r="P13" s="4">
        <f>SUM(P42:P42)</f>
        <v>0</v>
      </c>
      <c r="Q13" s="14"/>
      <c r="R13" s="14">
        <f>SUM(R14:R210)</f>
        <v>6267429.6699999999</v>
      </c>
      <c r="S13" s="4">
        <f>SUM(S42:S42)</f>
        <v>0</v>
      </c>
      <c r="T13" s="1"/>
      <c r="U13" s="1"/>
      <c r="V13" s="1"/>
      <c r="W13" s="3"/>
      <c r="X13" s="1"/>
      <c r="Y13" s="1"/>
      <c r="Z13" s="1"/>
      <c r="AA13" s="1"/>
      <c r="AC13" s="52"/>
      <c r="AD13" s="52"/>
      <c r="AE13" s="52"/>
    </row>
    <row r="14" spans="1:31">
      <c r="A14" s="1" t="s">
        <v>262</v>
      </c>
      <c r="B14" s="41">
        <v>42754</v>
      </c>
      <c r="C14" s="1" t="s">
        <v>44</v>
      </c>
      <c r="D14" s="14">
        <v>2308345</v>
      </c>
      <c r="E14" s="98"/>
      <c r="F14" s="41"/>
      <c r="G14" s="41">
        <v>43040</v>
      </c>
      <c r="H14" s="12" t="str">
        <f t="shared" ref="H14:H81" ca="1" si="0">+IF(AND((G14-$A$1)&lt;=30,(G14-$A$1)&gt;=0),"Истекает",IF(G14-$A$1&lt;0,"Истёк",""))</f>
        <v>Истёк</v>
      </c>
      <c r="I14" s="14">
        <f>D14-L14-O14</f>
        <v>1193548</v>
      </c>
      <c r="J14" s="14"/>
      <c r="K14" s="14"/>
      <c r="L14" s="4">
        <v>264031</v>
      </c>
      <c r="O14" s="4">
        <v>850766</v>
      </c>
      <c r="R14" s="14"/>
      <c r="S14" s="4"/>
      <c r="T14" s="1"/>
      <c r="U14" s="1"/>
      <c r="V14" s="1"/>
      <c r="W14" s="3"/>
      <c r="X14" s="1"/>
      <c r="Y14" s="1"/>
      <c r="Z14" s="1"/>
      <c r="AA14" s="1"/>
      <c r="AC14" s="52"/>
      <c r="AD14" s="52"/>
      <c r="AE14" s="52"/>
    </row>
    <row r="15" spans="1:31" s="52" customFormat="1">
      <c r="A15" s="46" t="s">
        <v>263</v>
      </c>
      <c r="B15" s="57">
        <v>42887</v>
      </c>
      <c r="C15" s="46" t="s">
        <v>45</v>
      </c>
      <c r="D15" s="47">
        <v>66307</v>
      </c>
      <c r="E15" s="86"/>
      <c r="F15" s="57"/>
      <c r="G15" s="57">
        <v>42912</v>
      </c>
      <c r="H15" s="12" t="str">
        <f t="shared" ca="1" si="0"/>
        <v>Истёк</v>
      </c>
      <c r="I15" s="47">
        <v>66307</v>
      </c>
      <c r="J15" s="47"/>
      <c r="K15" s="47"/>
      <c r="L15" s="50"/>
      <c r="M15" s="50"/>
      <c r="N15" s="50"/>
      <c r="O15" s="50"/>
      <c r="P15" s="50"/>
      <c r="Q15" s="50"/>
      <c r="R15" s="47"/>
      <c r="S15" s="50"/>
      <c r="T15" s="46"/>
      <c r="U15" s="46"/>
      <c r="V15" s="46"/>
      <c r="W15" s="56"/>
      <c r="X15" s="46"/>
      <c r="Y15" s="46"/>
      <c r="Z15" s="60" t="s">
        <v>88</v>
      </c>
      <c r="AA15" s="46"/>
    </row>
    <row r="16" spans="1:31" s="52" customFormat="1">
      <c r="A16" s="171" t="s">
        <v>264</v>
      </c>
      <c r="B16" s="179">
        <v>42780</v>
      </c>
      <c r="C16" s="171" t="s">
        <v>45</v>
      </c>
      <c r="D16" s="181">
        <v>4834577</v>
      </c>
      <c r="E16" s="86"/>
      <c r="F16" s="46">
        <v>10</v>
      </c>
      <c r="G16" s="57">
        <f>+IF(F16=0,(WORKDAY(B16,E16,Лист2!B$1:B$26)),(B16+F16))</f>
        <v>42790</v>
      </c>
      <c r="H16" s="12" t="str">
        <f t="shared" ca="1" si="0"/>
        <v>Истёк</v>
      </c>
      <c r="I16" s="47">
        <f>D16-L16-O16</f>
        <v>1453337</v>
      </c>
      <c r="J16" s="47"/>
      <c r="K16" s="47"/>
      <c r="L16" s="50">
        <v>691720</v>
      </c>
      <c r="M16" s="50"/>
      <c r="N16" s="50"/>
      <c r="O16" s="50">
        <f>2431535+257985</f>
        <v>2689520</v>
      </c>
      <c r="P16" s="50"/>
      <c r="Q16" s="50"/>
      <c r="R16" s="47"/>
      <c r="S16" s="50"/>
      <c r="T16" s="46"/>
      <c r="U16" s="46"/>
      <c r="V16" s="46"/>
      <c r="W16" s="56"/>
      <c r="X16" s="46"/>
      <c r="Y16" s="46"/>
      <c r="Z16" s="60" t="s">
        <v>88</v>
      </c>
      <c r="AA16" s="46"/>
    </row>
    <row r="17" spans="1:31" s="52" customFormat="1">
      <c r="A17" s="172"/>
      <c r="B17" s="180"/>
      <c r="C17" s="172"/>
      <c r="D17" s="182"/>
      <c r="E17" s="86"/>
      <c r="F17" s="46">
        <v>50</v>
      </c>
      <c r="G17" s="57">
        <f>+IF(F17=0,(WORKDAY(,E17,Лист2!B$1:B$26)),(B16+F17))</f>
        <v>42830</v>
      </c>
      <c r="H17" s="12" t="str">
        <f t="shared" ca="1" si="0"/>
        <v>Истёк</v>
      </c>
      <c r="I17" s="47"/>
      <c r="J17" s="47"/>
      <c r="K17" s="47"/>
      <c r="L17" s="50"/>
      <c r="M17" s="50"/>
      <c r="N17" s="50"/>
      <c r="O17" s="50"/>
      <c r="P17" s="50"/>
      <c r="Q17" s="50"/>
      <c r="R17" s="47"/>
      <c r="S17" s="50"/>
      <c r="T17" s="46"/>
      <c r="U17" s="46"/>
      <c r="V17" s="46"/>
      <c r="W17" s="56"/>
      <c r="X17" s="46"/>
      <c r="Y17" s="46"/>
      <c r="Z17" s="60"/>
      <c r="AA17" s="46"/>
    </row>
    <row r="18" spans="1:31" s="52" customFormat="1">
      <c r="A18" s="46" t="s">
        <v>265</v>
      </c>
      <c r="B18" s="57">
        <v>42767</v>
      </c>
      <c r="C18" s="46" t="s">
        <v>47</v>
      </c>
      <c r="D18" s="47">
        <v>693149</v>
      </c>
      <c r="E18" s="86"/>
      <c r="F18" s="46">
        <v>60</v>
      </c>
      <c r="G18" s="57">
        <f>+IF(F18=0,(WORKDAY(B18,E18,Лист2!B$1:B$26)),(B18+F18))</f>
        <v>42827</v>
      </c>
      <c r="H18" s="12" t="str">
        <f t="shared" ca="1" si="0"/>
        <v>Истёк</v>
      </c>
      <c r="I18" s="47">
        <f>D18-O18-L18</f>
        <v>640068</v>
      </c>
      <c r="J18" s="47"/>
      <c r="K18" s="47"/>
      <c r="L18" s="50">
        <v>35085</v>
      </c>
      <c r="M18" s="50"/>
      <c r="N18" s="50"/>
      <c r="O18" s="50">
        <v>17996</v>
      </c>
      <c r="P18" s="50"/>
      <c r="Q18" s="50"/>
      <c r="R18" s="47"/>
      <c r="S18" s="50"/>
      <c r="T18" s="46"/>
      <c r="U18" s="46"/>
      <c r="V18" s="46"/>
      <c r="W18" s="56"/>
      <c r="X18" s="46"/>
      <c r="Y18" s="46"/>
      <c r="Z18" s="60"/>
      <c r="AA18" s="46"/>
      <c r="AC18" s="21"/>
      <c r="AD18" s="21"/>
      <c r="AE18" s="21"/>
    </row>
    <row r="19" spans="1:31" s="52" customFormat="1">
      <c r="A19" s="46" t="s">
        <v>266</v>
      </c>
      <c r="B19" s="57">
        <v>42760</v>
      </c>
      <c r="C19" s="46" t="s">
        <v>53</v>
      </c>
      <c r="D19" s="47">
        <v>99915</v>
      </c>
      <c r="E19" s="86"/>
      <c r="F19" s="57"/>
      <c r="G19" s="57">
        <v>42791</v>
      </c>
      <c r="H19" s="12" t="str">
        <f t="shared" ca="1" si="0"/>
        <v>Истёк</v>
      </c>
      <c r="I19" s="47">
        <f>D19-O19</f>
        <v>48415</v>
      </c>
      <c r="J19" s="47"/>
      <c r="K19" s="47"/>
      <c r="L19" s="50"/>
      <c r="M19" s="50"/>
      <c r="N19" s="50"/>
      <c r="O19" s="50">
        <v>51500</v>
      </c>
      <c r="P19" s="50"/>
      <c r="Q19" s="50"/>
      <c r="R19" s="47"/>
      <c r="S19" s="50"/>
      <c r="T19" s="46"/>
      <c r="U19" s="46"/>
      <c r="V19" s="46"/>
      <c r="W19" s="56"/>
      <c r="X19" s="46"/>
      <c r="Y19" s="46"/>
      <c r="Z19" s="46"/>
      <c r="AA19" s="46"/>
    </row>
    <row r="20" spans="1:31" s="52" customFormat="1">
      <c r="A20" s="46" t="s">
        <v>267</v>
      </c>
      <c r="B20" s="57">
        <v>42760</v>
      </c>
      <c r="C20" s="46" t="s">
        <v>53</v>
      </c>
      <c r="D20" s="47">
        <v>99977</v>
      </c>
      <c r="E20" s="86"/>
      <c r="F20" s="57"/>
      <c r="G20" s="57">
        <v>42791</v>
      </c>
      <c r="H20" s="12" t="str">
        <f t="shared" ca="1" si="0"/>
        <v>Истёк</v>
      </c>
      <c r="I20" s="47">
        <f>D20-O20</f>
        <v>62407</v>
      </c>
      <c r="J20" s="47"/>
      <c r="K20" s="47"/>
      <c r="L20" s="50"/>
      <c r="M20" s="50"/>
      <c r="N20" s="50"/>
      <c r="O20" s="50">
        <v>37570</v>
      </c>
      <c r="P20" s="50"/>
      <c r="Q20" s="50"/>
      <c r="R20" s="47"/>
      <c r="S20" s="50"/>
      <c r="T20" s="46"/>
      <c r="U20" s="46"/>
      <c r="V20" s="46"/>
      <c r="W20" s="56"/>
      <c r="X20" s="46"/>
      <c r="Y20" s="46"/>
      <c r="Z20" s="46"/>
      <c r="AA20" s="46"/>
    </row>
    <row r="21" spans="1:31" s="52" customFormat="1">
      <c r="A21" s="46" t="s">
        <v>268</v>
      </c>
      <c r="B21" s="57">
        <v>42760</v>
      </c>
      <c r="C21" s="46" t="s">
        <v>53</v>
      </c>
      <c r="D21" s="47">
        <v>99950</v>
      </c>
      <c r="E21" s="86"/>
      <c r="F21" s="57"/>
      <c r="G21" s="57">
        <v>42791</v>
      </c>
      <c r="H21" s="12" t="str">
        <f t="shared" ca="1" si="0"/>
        <v>Истёк</v>
      </c>
      <c r="I21" s="47">
        <f>D21-O21</f>
        <v>66025</v>
      </c>
      <c r="J21" s="47"/>
      <c r="K21" s="47"/>
      <c r="L21" s="50"/>
      <c r="M21" s="50"/>
      <c r="N21" s="50"/>
      <c r="O21" s="50">
        <v>33925</v>
      </c>
      <c r="P21" s="50"/>
      <c r="Q21" s="50"/>
      <c r="R21" s="47"/>
      <c r="S21" s="50"/>
      <c r="T21" s="46"/>
      <c r="U21" s="46"/>
      <c r="V21" s="46"/>
      <c r="W21" s="56"/>
      <c r="X21" s="46"/>
      <c r="Y21" s="46"/>
      <c r="Z21" s="46"/>
      <c r="AA21" s="46"/>
    </row>
    <row r="22" spans="1:31" s="45" customFormat="1">
      <c r="A22" s="46" t="s">
        <v>269</v>
      </c>
      <c r="B22" s="57">
        <v>42899</v>
      </c>
      <c r="C22" s="46" t="s">
        <v>165</v>
      </c>
      <c r="D22" s="47">
        <v>1372390.79</v>
      </c>
      <c r="E22" s="86"/>
      <c r="F22" s="86">
        <v>15</v>
      </c>
      <c r="G22" s="57">
        <f>+IF(F22=0,(WORKDAY(B22,E22,Лист2!B$1:B$26)),(B22+F22))</f>
        <v>42914</v>
      </c>
      <c r="H22" s="12" t="str">
        <f t="shared" ca="1" si="0"/>
        <v>Истёк</v>
      </c>
      <c r="I22" s="47">
        <v>881538.79</v>
      </c>
      <c r="J22" s="47"/>
      <c r="K22" s="47"/>
      <c r="L22" s="50">
        <v>217790</v>
      </c>
      <c r="M22" s="50"/>
      <c r="N22" s="50"/>
      <c r="O22" s="50">
        <v>273062</v>
      </c>
      <c r="P22" s="44"/>
      <c r="Q22" s="44"/>
      <c r="R22" s="43"/>
      <c r="S22" s="44"/>
      <c r="T22" s="42"/>
      <c r="U22" s="42"/>
      <c r="V22" s="42"/>
      <c r="W22" s="5"/>
      <c r="X22" s="42"/>
      <c r="Y22" s="42"/>
      <c r="Z22" s="42"/>
      <c r="AA22" s="42"/>
      <c r="AC22" s="52"/>
      <c r="AD22" s="52"/>
      <c r="AE22" s="52"/>
    </row>
    <row r="23" spans="1:31" s="52" customFormat="1" ht="25.9" customHeight="1">
      <c r="A23" s="46" t="s">
        <v>270</v>
      </c>
      <c r="B23" s="57">
        <v>42927</v>
      </c>
      <c r="C23" s="46" t="s">
        <v>164</v>
      </c>
      <c r="D23" s="47">
        <v>1486878.91</v>
      </c>
      <c r="E23" s="86"/>
      <c r="F23" s="57"/>
      <c r="G23" s="57">
        <v>43069</v>
      </c>
      <c r="H23" s="12" t="str">
        <f t="shared" ca="1" si="0"/>
        <v>Истёк</v>
      </c>
      <c r="I23" s="47">
        <v>987978.17</v>
      </c>
      <c r="J23" s="47"/>
      <c r="K23" s="47"/>
      <c r="L23" s="50">
        <v>340055.56</v>
      </c>
      <c r="M23" s="50"/>
      <c r="N23" s="50"/>
      <c r="O23" s="50">
        <v>158845.18</v>
      </c>
      <c r="P23" s="50"/>
      <c r="Q23" s="50"/>
      <c r="R23" s="47"/>
      <c r="S23" s="50"/>
      <c r="T23" s="46"/>
      <c r="U23" s="46"/>
      <c r="V23" s="46"/>
      <c r="W23" s="56"/>
      <c r="X23" s="46"/>
      <c r="Y23" s="46"/>
      <c r="Z23" s="60" t="s">
        <v>88</v>
      </c>
      <c r="AA23" s="46"/>
    </row>
    <row r="24" spans="1:31" s="52" customFormat="1" ht="46.5" customHeight="1">
      <c r="A24" s="115" t="s">
        <v>271</v>
      </c>
      <c r="B24" s="113">
        <v>42926</v>
      </c>
      <c r="C24" s="114" t="s">
        <v>149</v>
      </c>
      <c r="D24" s="181">
        <v>408348</v>
      </c>
      <c r="E24" s="86"/>
      <c r="F24" s="46"/>
      <c r="G24" s="57">
        <v>43059</v>
      </c>
      <c r="H24" s="12" t="str">
        <f t="shared" ca="1" si="0"/>
        <v>Истёк</v>
      </c>
      <c r="I24" s="47">
        <v>408348</v>
      </c>
      <c r="J24" s="47"/>
      <c r="K24" s="47"/>
      <c r="L24" s="50"/>
      <c r="M24" s="50"/>
      <c r="N24" s="50"/>
      <c r="O24" s="50"/>
      <c r="P24" s="50"/>
      <c r="Q24" s="50"/>
      <c r="R24" s="47"/>
      <c r="S24" s="50"/>
      <c r="T24" s="46"/>
      <c r="U24" s="46"/>
      <c r="V24" s="46"/>
      <c r="W24" s="56"/>
      <c r="X24" s="46"/>
      <c r="Y24" s="46"/>
      <c r="Z24" s="60" t="s">
        <v>88</v>
      </c>
      <c r="AA24" s="46"/>
    </row>
    <row r="25" spans="1:31" s="52" customFormat="1" ht="45">
      <c r="A25" s="112" t="s">
        <v>271</v>
      </c>
      <c r="B25" s="113">
        <v>42926</v>
      </c>
      <c r="C25" s="114" t="s">
        <v>149</v>
      </c>
      <c r="D25" s="182"/>
      <c r="E25" s="86"/>
      <c r="F25" s="46"/>
      <c r="G25" s="57">
        <v>43069</v>
      </c>
      <c r="H25" s="12" t="str">
        <f t="shared" ca="1" si="0"/>
        <v>Истёк</v>
      </c>
      <c r="I25" s="47"/>
      <c r="J25" s="47"/>
      <c r="K25" s="47"/>
      <c r="L25" s="50"/>
      <c r="M25" s="50"/>
      <c r="N25" s="50"/>
      <c r="O25" s="50"/>
      <c r="P25" s="50"/>
      <c r="Q25" s="50"/>
      <c r="R25" s="47"/>
      <c r="S25" s="50"/>
      <c r="T25" s="46"/>
      <c r="U25" s="46"/>
      <c r="V25" s="46"/>
      <c r="W25" s="56"/>
      <c r="X25" s="46"/>
      <c r="Y25" s="46"/>
      <c r="Z25" s="60" t="s">
        <v>88</v>
      </c>
      <c r="AA25" s="46"/>
    </row>
    <row r="26" spans="1:31" s="52" customFormat="1" ht="64.5" customHeight="1">
      <c r="A26" s="116" t="s">
        <v>272</v>
      </c>
      <c r="B26" s="117">
        <v>42951</v>
      </c>
      <c r="C26" s="46" t="s">
        <v>188</v>
      </c>
      <c r="D26" s="47">
        <v>974114.73</v>
      </c>
      <c r="E26" s="86"/>
      <c r="F26" s="86"/>
      <c r="G26" s="57">
        <v>43069</v>
      </c>
      <c r="H26" s="53" t="str">
        <f t="shared" ca="1" si="0"/>
        <v>Истёк</v>
      </c>
      <c r="I26" s="47">
        <v>480715.82</v>
      </c>
      <c r="J26" s="50"/>
      <c r="K26" s="50"/>
      <c r="L26" s="50">
        <v>266327.40999999997</v>
      </c>
      <c r="M26" s="50"/>
      <c r="N26" s="50"/>
      <c r="O26" s="50" t="s">
        <v>189</v>
      </c>
      <c r="P26" s="50"/>
      <c r="Q26" s="50"/>
      <c r="R26" s="47"/>
      <c r="S26" s="50"/>
      <c r="T26" s="46"/>
      <c r="U26" s="46"/>
      <c r="V26" s="46"/>
      <c r="W26" s="56"/>
      <c r="X26" s="46"/>
      <c r="Y26" s="46"/>
      <c r="Z26" s="46" t="s">
        <v>88</v>
      </c>
      <c r="AA26" s="46"/>
    </row>
    <row r="27" spans="1:31" s="52" customFormat="1" ht="45">
      <c r="A27" s="116" t="s">
        <v>273</v>
      </c>
      <c r="B27" s="117">
        <v>42968</v>
      </c>
      <c r="C27" s="46" t="s">
        <v>190</v>
      </c>
      <c r="D27" s="47">
        <v>504253.39</v>
      </c>
      <c r="E27" s="86"/>
      <c r="F27" s="86">
        <v>90</v>
      </c>
      <c r="G27" s="57">
        <f>+IF(F27=0,(WORKDAY(B27,E27,Лист2!B$1:B$26)),(B27+F27))</f>
        <v>43058</v>
      </c>
      <c r="H27" s="53" t="str">
        <f t="shared" ca="1" si="0"/>
        <v>Истёк</v>
      </c>
      <c r="I27" s="50">
        <v>362925.65</v>
      </c>
      <c r="J27" s="50"/>
      <c r="K27" s="50"/>
      <c r="L27" s="50">
        <v>141327.74</v>
      </c>
      <c r="M27" s="50"/>
      <c r="N27" s="50"/>
      <c r="O27" s="50"/>
      <c r="P27" s="50"/>
      <c r="Q27" s="50"/>
      <c r="R27" s="50"/>
      <c r="S27" s="51"/>
      <c r="W27" s="48"/>
      <c r="AA27" s="53"/>
    </row>
    <row r="28" spans="1:31" s="52" customFormat="1">
      <c r="A28" s="46" t="s">
        <v>274</v>
      </c>
      <c r="B28" s="57">
        <v>42947</v>
      </c>
      <c r="C28" s="46" t="s">
        <v>53</v>
      </c>
      <c r="D28" s="47">
        <v>13375926.4</v>
      </c>
      <c r="E28" s="86"/>
      <c r="F28" s="86"/>
      <c r="G28" s="57">
        <v>43069</v>
      </c>
      <c r="H28" s="53" t="str">
        <f t="shared" ca="1" si="0"/>
        <v>Истёк</v>
      </c>
      <c r="I28" s="47">
        <v>8598501.7100000009</v>
      </c>
      <c r="J28" s="47"/>
      <c r="K28" s="47"/>
      <c r="L28" s="50">
        <v>2844245</v>
      </c>
      <c r="M28" s="50"/>
      <c r="N28" s="50"/>
      <c r="O28" s="50">
        <v>151523.54</v>
      </c>
      <c r="P28" s="50"/>
      <c r="Q28" s="50"/>
      <c r="R28" s="47">
        <v>1781656.15</v>
      </c>
      <c r="S28" s="50"/>
      <c r="T28" s="46"/>
      <c r="U28" s="46"/>
      <c r="V28" s="46"/>
      <c r="W28" s="56"/>
      <c r="X28" s="46"/>
      <c r="Y28" s="46"/>
      <c r="Z28" s="46"/>
      <c r="AA28" s="46"/>
    </row>
    <row r="29" spans="1:31" s="52" customFormat="1">
      <c r="A29" s="46" t="s">
        <v>275</v>
      </c>
      <c r="B29" s="57">
        <v>42955</v>
      </c>
      <c r="C29" s="46" t="s">
        <v>191</v>
      </c>
      <c r="D29" s="47">
        <v>13178708.84</v>
      </c>
      <c r="E29" s="86"/>
      <c r="F29" s="86"/>
      <c r="G29" s="57">
        <v>43054</v>
      </c>
      <c r="H29" s="53" t="str">
        <f t="shared" ca="1" si="0"/>
        <v>Истёк</v>
      </c>
      <c r="I29" s="47">
        <v>10967568.289999999</v>
      </c>
      <c r="J29" s="47"/>
      <c r="K29" s="47"/>
      <c r="L29" s="50">
        <v>1283000.56</v>
      </c>
      <c r="M29" s="50"/>
      <c r="N29" s="50"/>
      <c r="O29" s="50">
        <v>928139.99</v>
      </c>
      <c r="P29" s="50"/>
      <c r="Q29" s="50"/>
      <c r="R29" s="47"/>
      <c r="S29" s="50"/>
      <c r="T29" s="46"/>
      <c r="U29" s="46"/>
      <c r="V29" s="46"/>
      <c r="W29" s="56"/>
      <c r="X29" s="46"/>
      <c r="Y29" s="46"/>
      <c r="Z29" s="46"/>
      <c r="AA29" s="46"/>
    </row>
    <row r="30" spans="1:31" s="52" customFormat="1">
      <c r="A30" s="46" t="s">
        <v>276</v>
      </c>
      <c r="B30" s="57">
        <v>42955</v>
      </c>
      <c r="C30" s="46" t="s">
        <v>191</v>
      </c>
      <c r="D30" s="47">
        <v>99998.85</v>
      </c>
      <c r="E30" s="86">
        <v>40</v>
      </c>
      <c r="F30" s="46"/>
      <c r="G30" s="57">
        <f>+IF(F30=0,(WORKDAY(B30,E30,Лист2!B$1:B$26)),(B30+F30))</f>
        <v>43011</v>
      </c>
      <c r="H30" s="12" t="str">
        <f t="shared" ca="1" si="0"/>
        <v>Истёк</v>
      </c>
      <c r="I30" s="47">
        <v>99998.85</v>
      </c>
      <c r="J30" s="47"/>
      <c r="K30" s="47"/>
      <c r="L30" s="50"/>
      <c r="M30" s="50"/>
      <c r="N30" s="50"/>
      <c r="O30" s="50"/>
      <c r="P30" s="50"/>
      <c r="Q30" s="50"/>
      <c r="R30" s="47"/>
      <c r="S30" s="50"/>
      <c r="T30" s="46"/>
      <c r="U30" s="46"/>
      <c r="V30" s="46"/>
      <c r="W30" s="56"/>
      <c r="X30" s="46"/>
      <c r="Y30" s="46"/>
      <c r="Z30" s="46"/>
      <c r="AA30" s="46"/>
    </row>
    <row r="31" spans="1:31" s="52" customFormat="1">
      <c r="A31" s="46" t="s">
        <v>277</v>
      </c>
      <c r="B31" s="57">
        <v>43320</v>
      </c>
      <c r="C31" s="46" t="s">
        <v>191</v>
      </c>
      <c r="D31" s="47">
        <v>99183.8</v>
      </c>
      <c r="E31" s="86">
        <v>40</v>
      </c>
      <c r="F31" s="46"/>
      <c r="G31" s="57">
        <f>+IF(F31=0,(WORKDAY(B31,E31,Лист2!B$1:B$26)),(B31+F31))</f>
        <v>43376</v>
      </c>
      <c r="H31" s="12" t="str">
        <f t="shared" ca="1" si="0"/>
        <v/>
      </c>
      <c r="I31" s="47">
        <v>99183.8</v>
      </c>
      <c r="J31" s="47"/>
      <c r="K31" s="47"/>
      <c r="L31" s="50"/>
      <c r="M31" s="50"/>
      <c r="N31" s="50"/>
      <c r="O31" s="50"/>
      <c r="P31" s="50"/>
      <c r="Q31" s="50"/>
      <c r="R31" s="47"/>
      <c r="S31" s="50"/>
      <c r="T31" s="46"/>
      <c r="U31" s="46"/>
      <c r="V31" s="46"/>
      <c r="W31" s="56"/>
      <c r="X31" s="46"/>
      <c r="Y31" s="46"/>
      <c r="Z31" s="46"/>
      <c r="AA31" s="46"/>
    </row>
    <row r="32" spans="1:31" s="52" customFormat="1">
      <c r="A32" s="46" t="s">
        <v>278</v>
      </c>
      <c r="B32" s="57">
        <v>43685</v>
      </c>
      <c r="C32" s="46" t="s">
        <v>191</v>
      </c>
      <c r="D32" s="47">
        <v>96396.5</v>
      </c>
      <c r="E32" s="86">
        <v>40</v>
      </c>
      <c r="F32" s="46"/>
      <c r="G32" s="57">
        <f>+IF(F32=0,(WORKDAY(B32,E32,Лист2!B$1:B$26)),(B32+F32))</f>
        <v>43741</v>
      </c>
      <c r="H32" s="12" t="str">
        <f t="shared" ca="1" si="0"/>
        <v/>
      </c>
      <c r="I32" s="47">
        <v>96396.5</v>
      </c>
      <c r="J32" s="47"/>
      <c r="K32" s="47"/>
      <c r="L32" s="50"/>
      <c r="M32" s="50"/>
      <c r="N32" s="50"/>
      <c r="O32" s="50"/>
      <c r="P32" s="50"/>
      <c r="Q32" s="50"/>
      <c r="R32" s="47"/>
      <c r="S32" s="50"/>
      <c r="T32" s="46"/>
      <c r="U32" s="46"/>
      <c r="V32" s="46"/>
      <c r="W32" s="56"/>
      <c r="X32" s="46"/>
      <c r="Y32" s="46"/>
      <c r="Z32" s="46"/>
      <c r="AA32" s="46"/>
    </row>
    <row r="33" spans="1:31" s="52" customFormat="1">
      <c r="A33" s="46" t="s">
        <v>279</v>
      </c>
      <c r="B33" s="57">
        <v>42926</v>
      </c>
      <c r="C33" s="46" t="s">
        <v>55</v>
      </c>
      <c r="D33" s="47">
        <v>5762912</v>
      </c>
      <c r="E33" s="86"/>
      <c r="F33" s="86">
        <v>70</v>
      </c>
      <c r="G33" s="57">
        <f>+IF(F33=0,(WORKDAY(B33,E33,Лист2!B$1:B$26)),(B33+F33))</f>
        <v>42996</v>
      </c>
      <c r="H33" s="12" t="str">
        <f t="shared" ca="1" si="0"/>
        <v>Истёк</v>
      </c>
      <c r="I33" s="47">
        <v>3841254</v>
      </c>
      <c r="J33" s="47"/>
      <c r="K33" s="47"/>
      <c r="L33" s="50"/>
      <c r="M33" s="50"/>
      <c r="N33" s="50"/>
      <c r="O33" s="50"/>
      <c r="P33" s="50"/>
      <c r="Q33" s="50"/>
      <c r="R33" s="47">
        <v>1921658</v>
      </c>
      <c r="S33" s="50"/>
      <c r="T33" s="46"/>
      <c r="U33" s="46"/>
      <c r="V33" s="46"/>
      <c r="W33" s="56"/>
      <c r="X33" s="46"/>
      <c r="Y33" s="46"/>
      <c r="Z33" s="46"/>
      <c r="AA33" s="46"/>
    </row>
    <row r="34" spans="1:31" s="52" customFormat="1" ht="33.75" customHeight="1">
      <c r="A34" s="46" t="s">
        <v>261</v>
      </c>
      <c r="B34" s="57">
        <v>42961</v>
      </c>
      <c r="C34" s="46" t="s">
        <v>47</v>
      </c>
      <c r="D34" s="47">
        <v>1034425.8</v>
      </c>
      <c r="E34" s="46">
        <v>60</v>
      </c>
      <c r="F34" s="46"/>
      <c r="G34" s="57">
        <f>+IF(F34=0,(WORKDAY(B34,E34,Лист2!B$1:B$26)),(B34+F34))</f>
        <v>43046</v>
      </c>
      <c r="H34" s="12" t="str">
        <f t="shared" ca="1" si="0"/>
        <v>Истёк</v>
      </c>
      <c r="I34" s="47">
        <v>653133.75</v>
      </c>
      <c r="J34" s="47"/>
      <c r="K34" s="47"/>
      <c r="L34" s="50">
        <v>381292.05</v>
      </c>
      <c r="M34" s="50"/>
      <c r="N34" s="50"/>
      <c r="O34" s="50"/>
      <c r="P34" s="50"/>
      <c r="Q34" s="50"/>
      <c r="R34" s="47"/>
      <c r="S34" s="50"/>
      <c r="T34" s="46"/>
      <c r="U34" s="46"/>
      <c r="V34" s="46"/>
      <c r="W34" s="56"/>
      <c r="X34" s="46"/>
      <c r="Y34" s="46"/>
      <c r="Z34" s="60" t="s">
        <v>215</v>
      </c>
      <c r="AA34" s="46"/>
    </row>
    <row r="35" spans="1:31" s="52" customFormat="1" ht="30">
      <c r="A35" s="46" t="s">
        <v>260</v>
      </c>
      <c r="B35" s="57">
        <v>43018</v>
      </c>
      <c r="C35" s="46" t="s">
        <v>216</v>
      </c>
      <c r="D35" s="47">
        <v>1903481.49</v>
      </c>
      <c r="E35" s="86"/>
      <c r="F35" s="57"/>
      <c r="G35" s="57">
        <v>43069</v>
      </c>
      <c r="H35" s="53" t="str">
        <f t="shared" ca="1" si="0"/>
        <v>Истёк</v>
      </c>
      <c r="I35" s="50">
        <v>1222770.8400000001</v>
      </c>
      <c r="J35" s="50"/>
      <c r="K35" s="50"/>
      <c r="L35" s="50">
        <v>240548.73</v>
      </c>
      <c r="M35" s="50"/>
      <c r="N35" s="50"/>
      <c r="O35" s="50">
        <v>440161.92</v>
      </c>
      <c r="P35" s="50"/>
      <c r="Q35" s="50"/>
      <c r="R35" s="50"/>
      <c r="S35" s="51"/>
      <c r="W35" s="48"/>
      <c r="AA35" s="53"/>
    </row>
    <row r="36" spans="1:31" s="19" customFormat="1">
      <c r="A36" s="13"/>
      <c r="B36" s="13"/>
      <c r="C36" s="13"/>
      <c r="D36" s="15"/>
      <c r="E36" s="98"/>
      <c r="F36" s="63"/>
      <c r="G36" s="13"/>
      <c r="H36" s="12" t="str">
        <f t="shared" ca="1" si="0"/>
        <v>Истёк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26"/>
      <c r="W36" s="25"/>
      <c r="AA36" s="18"/>
      <c r="AC36" s="52"/>
      <c r="AD36" s="52"/>
      <c r="AE36" s="52"/>
    </row>
    <row r="37" spans="1:31" s="45" customFormat="1">
      <c r="A37" s="42"/>
      <c r="B37" s="42"/>
      <c r="C37" s="42"/>
      <c r="D37" s="43"/>
      <c r="E37" s="98"/>
      <c r="F37" s="42"/>
      <c r="G37" s="42"/>
      <c r="H37" s="12" t="str">
        <f t="shared" ca="1" si="0"/>
        <v>Истёк</v>
      </c>
      <c r="I37" s="43"/>
      <c r="J37" s="43"/>
      <c r="K37" s="43"/>
      <c r="L37" s="44"/>
      <c r="M37" s="44"/>
      <c r="N37" s="44"/>
      <c r="O37" s="44"/>
      <c r="P37" s="44"/>
      <c r="Q37" s="44"/>
      <c r="R37" s="43"/>
      <c r="S37" s="44"/>
      <c r="T37" s="42"/>
      <c r="U37" s="42"/>
      <c r="V37" s="42"/>
      <c r="W37" s="5"/>
      <c r="X37" s="42"/>
      <c r="Y37" s="42"/>
      <c r="Z37" s="42"/>
      <c r="AA37" s="42"/>
      <c r="AC37" s="2"/>
      <c r="AD37" s="2"/>
      <c r="AE37" s="2"/>
    </row>
    <row r="38" spans="1:31" s="52" customFormat="1" ht="24" customHeight="1">
      <c r="A38" s="171" t="s">
        <v>185</v>
      </c>
      <c r="B38" s="179">
        <v>42730</v>
      </c>
      <c r="C38" s="171" t="s">
        <v>35</v>
      </c>
      <c r="D38" s="181">
        <v>864427</v>
      </c>
      <c r="E38" s="86"/>
      <c r="F38" s="46"/>
      <c r="G38" s="49">
        <v>42979</v>
      </c>
      <c r="H38" s="12" t="str">
        <f ca="1">+IF(AND((G39-$A$1)&lt;=30,(G39-$A$1)&gt;=0),"Истекает",IF(G39-$A$1&lt;0,"Истёк",""))</f>
        <v>Истёк</v>
      </c>
      <c r="I38" s="177">
        <v>428239</v>
      </c>
      <c r="J38" s="50"/>
      <c r="K38" s="50"/>
      <c r="L38" s="177">
        <v>436188</v>
      </c>
      <c r="M38" s="50"/>
      <c r="N38" s="50"/>
      <c r="O38" s="50"/>
      <c r="P38" s="50"/>
      <c r="Q38" s="50"/>
      <c r="R38" s="50"/>
      <c r="S38" s="51"/>
      <c r="W38" s="48"/>
      <c r="Z38" s="52" t="s">
        <v>88</v>
      </c>
      <c r="AA38" s="53"/>
    </row>
    <row r="39" spans="1:31" s="52" customFormat="1" ht="24" customHeight="1">
      <c r="A39" s="172"/>
      <c r="B39" s="180"/>
      <c r="C39" s="172"/>
      <c r="D39" s="182"/>
      <c r="E39" s="86"/>
      <c r="F39" s="46"/>
      <c r="G39" s="57">
        <v>43008</v>
      </c>
      <c r="H39" s="12" t="str">
        <f ca="1">+IF(AND((G40-$A$1)&lt;=30,(G40-$A$1)&gt;=0),"Истекает",IF(G40-$A$1&lt;0,"Истёк",""))</f>
        <v>Истёк</v>
      </c>
      <c r="I39" s="178"/>
      <c r="J39" s="50"/>
      <c r="K39" s="50"/>
      <c r="L39" s="178"/>
      <c r="M39" s="50"/>
      <c r="N39" s="50"/>
      <c r="O39" s="50"/>
      <c r="P39" s="50"/>
      <c r="Q39" s="50"/>
      <c r="R39" s="50"/>
      <c r="S39" s="51"/>
      <c r="W39" s="48"/>
      <c r="AA39" s="53"/>
      <c r="AC39" s="21"/>
      <c r="AD39" s="21"/>
      <c r="AE39" s="21"/>
    </row>
    <row r="40" spans="1:31" s="52" customFormat="1">
      <c r="A40" s="46" t="s">
        <v>57</v>
      </c>
      <c r="B40" s="57">
        <v>42752</v>
      </c>
      <c r="C40" s="46" t="s">
        <v>58</v>
      </c>
      <c r="D40" s="47">
        <v>350000</v>
      </c>
      <c r="E40" s="86">
        <v>50</v>
      </c>
      <c r="F40" s="46"/>
      <c r="G40" s="57">
        <f>+IF(F40=0,(WORKDAY(B40,E40,Лист2!B$1:B$26)),(B40+F40))</f>
        <v>42825</v>
      </c>
      <c r="H40" s="12" t="str">
        <f t="shared" ca="1" si="0"/>
        <v>Истёк</v>
      </c>
      <c r="I40" s="47">
        <f>D40-O40</f>
        <v>224660</v>
      </c>
      <c r="J40" s="50"/>
      <c r="K40" s="50"/>
      <c r="L40" s="50"/>
      <c r="M40" s="50"/>
      <c r="N40" s="50"/>
      <c r="O40" s="50">
        <v>125340</v>
      </c>
      <c r="P40" s="50"/>
      <c r="Q40" s="50"/>
      <c r="R40" s="50"/>
      <c r="S40" s="51"/>
      <c r="W40" s="48"/>
      <c r="AA40" s="53"/>
    </row>
    <row r="41" spans="1:31" s="52" customFormat="1">
      <c r="A41" s="46" t="s">
        <v>42</v>
      </c>
      <c r="B41" s="57">
        <v>42734</v>
      </c>
      <c r="C41" s="46" t="s">
        <v>43</v>
      </c>
      <c r="D41" s="47">
        <v>499718</v>
      </c>
      <c r="E41" s="86"/>
      <c r="F41" s="57"/>
      <c r="G41" s="57">
        <v>42766</v>
      </c>
      <c r="H41" s="12" t="str">
        <f t="shared" ca="1" si="0"/>
        <v>Истёк</v>
      </c>
      <c r="I41" s="47">
        <f>D41-O41</f>
        <v>342824</v>
      </c>
      <c r="J41" s="50"/>
      <c r="K41" s="50"/>
      <c r="L41" s="50"/>
      <c r="M41" s="50"/>
      <c r="N41" s="50"/>
      <c r="O41" s="50">
        <v>156894</v>
      </c>
      <c r="P41" s="50"/>
      <c r="Q41" s="50"/>
      <c r="R41" s="50"/>
      <c r="S41" s="51"/>
      <c r="W41" s="48"/>
      <c r="AA41" s="53"/>
    </row>
    <row r="42" spans="1:31" s="52" customFormat="1">
      <c r="A42" s="46" t="s">
        <v>56</v>
      </c>
      <c r="B42" s="57">
        <v>42752</v>
      </c>
      <c r="C42" s="46" t="s">
        <v>36</v>
      </c>
      <c r="D42" s="47">
        <v>410000</v>
      </c>
      <c r="E42" s="86">
        <v>50</v>
      </c>
      <c r="F42" s="57"/>
      <c r="G42" s="57">
        <f>+IF(F42=0,(WORKDAY(B42,E42,Лист2!B$1:B$26)),(B42+F42))</f>
        <v>42825</v>
      </c>
      <c r="H42" s="12" t="str">
        <f t="shared" ca="1" si="0"/>
        <v>Истёк</v>
      </c>
      <c r="I42" s="47">
        <f>D42-O42</f>
        <v>265410</v>
      </c>
      <c r="J42" s="50"/>
      <c r="K42" s="50"/>
      <c r="L42" s="50"/>
      <c r="M42" s="50"/>
      <c r="N42" s="50"/>
      <c r="O42" s="50">
        <v>144590</v>
      </c>
      <c r="P42" s="50"/>
      <c r="Q42" s="50"/>
      <c r="R42" s="50"/>
      <c r="S42" s="51"/>
      <c r="W42" s="48"/>
      <c r="AA42" s="53"/>
    </row>
    <row r="43" spans="1:31" s="52" customFormat="1">
      <c r="A43" s="46" t="s">
        <v>46</v>
      </c>
      <c r="B43" s="57">
        <v>42766</v>
      </c>
      <c r="C43" s="46" t="s">
        <v>37</v>
      </c>
      <c r="D43" s="47">
        <v>152204</v>
      </c>
      <c r="E43" s="86">
        <v>30</v>
      </c>
      <c r="F43" s="46"/>
      <c r="G43" s="57">
        <f>+IF(F43=0,(WORKDAY(B43,E43,Лист2!B$1:B$26)),(B43+F43))</f>
        <v>42811</v>
      </c>
      <c r="H43" s="12" t="str">
        <f t="shared" ca="1" si="0"/>
        <v>Истёк</v>
      </c>
      <c r="I43" s="50">
        <v>77520</v>
      </c>
      <c r="J43" s="50"/>
      <c r="K43" s="50"/>
      <c r="L43" s="50">
        <v>37964</v>
      </c>
      <c r="M43" s="50"/>
      <c r="N43" s="50"/>
      <c r="O43" s="50">
        <v>36720</v>
      </c>
      <c r="P43" s="50"/>
      <c r="Q43" s="50"/>
      <c r="R43" s="50"/>
      <c r="S43" s="51"/>
      <c r="W43" s="48"/>
      <c r="Z43" s="52" t="s">
        <v>89</v>
      </c>
      <c r="AA43" s="53"/>
    </row>
    <row r="44" spans="1:31" s="21" customFormat="1" ht="27" customHeight="1">
      <c r="A44" s="9" t="s">
        <v>38</v>
      </c>
      <c r="B44" s="9"/>
      <c r="C44" s="9" t="s">
        <v>39</v>
      </c>
      <c r="D44" s="17">
        <v>390083.76</v>
      </c>
      <c r="E44" s="105"/>
      <c r="F44" s="9"/>
      <c r="G44" s="9"/>
      <c r="H44" s="12" t="str">
        <f t="shared" ca="1" si="0"/>
        <v>Истёк</v>
      </c>
      <c r="I44" s="17">
        <f>D44</f>
        <v>390083.76</v>
      </c>
      <c r="J44" s="22"/>
      <c r="K44" s="22"/>
      <c r="L44" s="22"/>
      <c r="M44" s="22"/>
      <c r="N44" s="22"/>
      <c r="O44" s="22"/>
      <c r="P44" s="22"/>
      <c r="Q44" s="22"/>
      <c r="R44" s="22"/>
      <c r="S44" s="23"/>
      <c r="W44" s="20"/>
      <c r="AA44" s="24"/>
      <c r="AC44" s="52"/>
      <c r="AD44" s="52"/>
      <c r="AE44" s="52"/>
    </row>
    <row r="45" spans="1:31" s="52" customFormat="1">
      <c r="A45" s="46" t="s">
        <v>80</v>
      </c>
      <c r="B45" s="57">
        <v>42751</v>
      </c>
      <c r="C45" s="46" t="s">
        <v>81</v>
      </c>
      <c r="D45" s="47">
        <v>2450000</v>
      </c>
      <c r="E45" s="86"/>
      <c r="F45" s="46">
        <v>100</v>
      </c>
      <c r="G45" s="57">
        <f>+IF(F45=0,(WORKDAY(B45,E45,Лист2!B$1:B$26)),(B45+F45))</f>
        <v>42851</v>
      </c>
      <c r="H45" s="12" t="str">
        <f t="shared" ca="1" si="0"/>
        <v>Истёк</v>
      </c>
      <c r="I45" s="47">
        <f>D45</f>
        <v>2450000</v>
      </c>
      <c r="J45" s="50"/>
      <c r="K45" s="50"/>
      <c r="L45" s="50"/>
      <c r="M45" s="50"/>
      <c r="N45" s="50"/>
      <c r="O45" s="50"/>
      <c r="P45" s="50"/>
      <c r="Q45" s="50"/>
      <c r="R45" s="50"/>
      <c r="S45" s="51"/>
      <c r="W45" s="48"/>
      <c r="AA45" s="53"/>
    </row>
    <row r="46" spans="1:31" s="52" customFormat="1" ht="30">
      <c r="A46" s="46" t="s">
        <v>40</v>
      </c>
      <c r="B46" s="57">
        <v>42761</v>
      </c>
      <c r="C46" s="46" t="s">
        <v>41</v>
      </c>
      <c r="D46" s="47">
        <v>145894</v>
      </c>
      <c r="E46" s="86"/>
      <c r="F46" s="46"/>
      <c r="G46" s="57"/>
      <c r="H46" s="12" t="str">
        <f t="shared" ca="1" si="0"/>
        <v>Истёк</v>
      </c>
      <c r="I46" s="50">
        <v>127978</v>
      </c>
      <c r="J46" s="50"/>
      <c r="K46" s="50"/>
      <c r="L46" s="50">
        <v>13716</v>
      </c>
      <c r="M46" s="50"/>
      <c r="N46" s="50"/>
      <c r="O46" s="50">
        <v>4200</v>
      </c>
      <c r="P46" s="50"/>
      <c r="Q46" s="50"/>
      <c r="R46" s="50"/>
      <c r="S46" s="51"/>
      <c r="W46" s="48"/>
      <c r="Z46" s="52" t="s">
        <v>89</v>
      </c>
      <c r="AA46" s="53"/>
    </row>
    <row r="47" spans="1:31" s="52" customFormat="1">
      <c r="A47" s="46" t="s">
        <v>67</v>
      </c>
      <c r="B47" s="57">
        <v>42807</v>
      </c>
      <c r="C47" s="46" t="s">
        <v>41</v>
      </c>
      <c r="D47" s="47">
        <v>35100</v>
      </c>
      <c r="E47" s="86"/>
      <c r="F47" s="46"/>
      <c r="G47" s="46"/>
      <c r="H47" s="12" t="str">
        <f t="shared" ca="1" si="0"/>
        <v>Истёк</v>
      </c>
      <c r="I47" s="50"/>
      <c r="J47" s="50"/>
      <c r="K47" s="50"/>
      <c r="L47" s="50"/>
      <c r="M47" s="50"/>
      <c r="N47" s="50"/>
      <c r="O47" s="50">
        <v>35100</v>
      </c>
      <c r="P47" s="50"/>
      <c r="Q47" s="50"/>
      <c r="R47" s="50"/>
      <c r="S47" s="51"/>
      <c r="W47" s="48"/>
      <c r="Z47" s="52" t="s">
        <v>89</v>
      </c>
      <c r="AA47" s="53"/>
      <c r="AC47" s="2"/>
      <c r="AD47" s="2"/>
      <c r="AE47" s="2"/>
    </row>
    <row r="48" spans="1:31" s="52" customFormat="1" ht="30">
      <c r="A48" s="46" t="s">
        <v>48</v>
      </c>
      <c r="B48" s="57">
        <v>42783</v>
      </c>
      <c r="C48" s="46" t="s">
        <v>50</v>
      </c>
      <c r="D48" s="47">
        <v>47440</v>
      </c>
      <c r="E48" s="86"/>
      <c r="F48" s="46"/>
      <c r="G48" s="46"/>
      <c r="H48" s="12" t="str">
        <f t="shared" ca="1" si="0"/>
        <v>Истёк</v>
      </c>
      <c r="I48" s="50"/>
      <c r="J48" s="50"/>
      <c r="K48" s="50"/>
      <c r="L48" s="50">
        <v>47440</v>
      </c>
      <c r="M48" s="50"/>
      <c r="N48" s="50"/>
      <c r="O48" s="50"/>
      <c r="P48" s="50"/>
      <c r="Q48" s="50"/>
      <c r="R48" s="50"/>
      <c r="S48" s="51"/>
      <c r="W48" s="48"/>
      <c r="Z48" s="52" t="s">
        <v>89</v>
      </c>
      <c r="AA48" s="53"/>
      <c r="AC48" s="19"/>
      <c r="AD48" s="19"/>
      <c r="AE48" s="19"/>
    </row>
    <row r="49" spans="1:31" s="52" customFormat="1" ht="30">
      <c r="A49" s="46" t="s">
        <v>49</v>
      </c>
      <c r="B49" s="57">
        <v>42783</v>
      </c>
      <c r="C49" s="46" t="s">
        <v>50</v>
      </c>
      <c r="D49" s="47">
        <v>12205</v>
      </c>
      <c r="E49" s="86"/>
      <c r="F49" s="46"/>
      <c r="G49" s="46"/>
      <c r="H49" s="12" t="str">
        <f t="shared" ca="1" si="0"/>
        <v>Истёк</v>
      </c>
      <c r="I49" s="50"/>
      <c r="J49" s="50"/>
      <c r="K49" s="50"/>
      <c r="L49" s="50">
        <v>12205</v>
      </c>
      <c r="M49" s="50"/>
      <c r="N49" s="50"/>
      <c r="O49" s="50"/>
      <c r="P49" s="50"/>
      <c r="Q49" s="50"/>
      <c r="R49" s="50"/>
      <c r="S49" s="51"/>
      <c r="W49" s="48"/>
      <c r="Z49" s="52" t="s">
        <v>89</v>
      </c>
      <c r="AA49" s="53"/>
      <c r="AC49" s="19"/>
      <c r="AD49" s="19"/>
      <c r="AE49" s="19"/>
    </row>
    <row r="50" spans="1:31" s="52" customFormat="1" ht="30">
      <c r="A50" s="46" t="s">
        <v>66</v>
      </c>
      <c r="B50" s="57">
        <v>42814</v>
      </c>
      <c r="C50" s="46" t="s">
        <v>51</v>
      </c>
      <c r="D50" s="47">
        <f>I50+L50+O50</f>
        <v>620507</v>
      </c>
      <c r="E50" s="86"/>
      <c r="F50" s="46"/>
      <c r="G50" s="46"/>
      <c r="H50" s="12" t="str">
        <f t="shared" ca="1" si="0"/>
        <v>Истёк</v>
      </c>
      <c r="I50" s="50">
        <v>349986</v>
      </c>
      <c r="J50" s="50"/>
      <c r="K50" s="50"/>
      <c r="L50" s="50">
        <v>97179</v>
      </c>
      <c r="M50" s="50"/>
      <c r="N50" s="50"/>
      <c r="O50" s="50">
        <v>173342</v>
      </c>
      <c r="P50" s="50"/>
      <c r="Q50" s="50"/>
      <c r="R50" s="50"/>
      <c r="S50" s="51"/>
      <c r="W50" s="48"/>
      <c r="Z50" s="52" t="s">
        <v>89</v>
      </c>
      <c r="AA50" s="53"/>
    </row>
    <row r="51" spans="1:31" s="52" customFormat="1">
      <c r="A51" s="46" t="s">
        <v>59</v>
      </c>
      <c r="B51" s="57">
        <v>42794</v>
      </c>
      <c r="C51" s="46" t="s">
        <v>52</v>
      </c>
      <c r="D51" s="47">
        <v>25000</v>
      </c>
      <c r="E51" s="86"/>
      <c r="F51" s="46"/>
      <c r="G51" s="46"/>
      <c r="H51" s="12" t="str">
        <f t="shared" ca="1" si="0"/>
        <v>Истёк</v>
      </c>
      <c r="I51" s="50">
        <v>25000</v>
      </c>
      <c r="J51" s="50"/>
      <c r="K51" s="50"/>
      <c r="L51" s="50"/>
      <c r="M51" s="50"/>
      <c r="N51" s="50"/>
      <c r="O51" s="50"/>
      <c r="P51" s="50"/>
      <c r="Q51" s="50"/>
      <c r="R51" s="50"/>
      <c r="S51" s="51"/>
      <c r="W51" s="48"/>
      <c r="Z51" s="52" t="s">
        <v>89</v>
      </c>
      <c r="AA51" s="53"/>
    </row>
    <row r="52" spans="1:31" s="52" customFormat="1">
      <c r="A52" s="46" t="s">
        <v>60</v>
      </c>
      <c r="B52" s="57">
        <v>42811</v>
      </c>
      <c r="C52" s="46" t="s">
        <v>54</v>
      </c>
      <c r="D52" s="47">
        <v>187654</v>
      </c>
      <c r="E52" s="86"/>
      <c r="F52" s="46"/>
      <c r="G52" s="46"/>
      <c r="H52" s="12" t="str">
        <f t="shared" ca="1" si="0"/>
        <v>Истёк</v>
      </c>
      <c r="I52" s="50">
        <v>74430</v>
      </c>
      <c r="J52" s="50"/>
      <c r="K52" s="50"/>
      <c r="L52" s="50">
        <v>113224</v>
      </c>
      <c r="M52" s="50"/>
      <c r="N52" s="50"/>
      <c r="O52" s="50"/>
      <c r="P52" s="50"/>
      <c r="Q52" s="50"/>
      <c r="R52" s="50"/>
      <c r="S52" s="51"/>
      <c r="W52" s="48"/>
      <c r="Z52" s="52" t="s">
        <v>89</v>
      </c>
      <c r="AA52" s="53"/>
    </row>
    <row r="53" spans="1:31" s="52" customFormat="1">
      <c r="A53" s="46" t="s">
        <v>68</v>
      </c>
      <c r="B53" s="57">
        <v>42817</v>
      </c>
      <c r="C53" s="46" t="s">
        <v>55</v>
      </c>
      <c r="D53" s="47">
        <v>195151</v>
      </c>
      <c r="E53" s="86"/>
      <c r="F53" s="46"/>
      <c r="G53" s="46"/>
      <c r="H53" s="12" t="str">
        <f t="shared" ca="1" si="0"/>
        <v>Истёк</v>
      </c>
      <c r="I53" s="50">
        <v>175475</v>
      </c>
      <c r="J53" s="50"/>
      <c r="K53" s="50"/>
      <c r="L53" s="50"/>
      <c r="M53" s="50"/>
      <c r="N53" s="50"/>
      <c r="O53" s="50">
        <v>19676</v>
      </c>
      <c r="P53" s="50"/>
      <c r="Q53" s="50"/>
      <c r="R53" s="50"/>
      <c r="S53" s="51"/>
      <c r="W53" s="48"/>
      <c r="Z53" s="52" t="s">
        <v>89</v>
      </c>
      <c r="AA53" s="53"/>
    </row>
    <row r="54" spans="1:31" s="52" customFormat="1">
      <c r="A54" s="46" t="s">
        <v>63</v>
      </c>
      <c r="B54" s="57">
        <v>42815</v>
      </c>
      <c r="C54" s="46" t="s">
        <v>55</v>
      </c>
      <c r="D54" s="47">
        <v>94733</v>
      </c>
      <c r="E54" s="86"/>
      <c r="F54" s="46"/>
      <c r="G54" s="46"/>
      <c r="H54" s="12" t="str">
        <f t="shared" ca="1" si="0"/>
        <v>Истёк</v>
      </c>
      <c r="I54" s="50"/>
      <c r="J54" s="50"/>
      <c r="K54" s="50"/>
      <c r="L54" s="50">
        <v>94733</v>
      </c>
      <c r="M54" s="50"/>
      <c r="N54" s="50"/>
      <c r="O54" s="50"/>
      <c r="P54" s="50"/>
      <c r="Q54" s="50"/>
      <c r="R54" s="50"/>
      <c r="S54" s="51"/>
      <c r="W54" s="48"/>
      <c r="Z54" s="52" t="s">
        <v>89</v>
      </c>
      <c r="AA54" s="53"/>
    </row>
    <row r="55" spans="1:31" s="52" customFormat="1">
      <c r="A55" s="46" t="s">
        <v>64</v>
      </c>
      <c r="B55" s="57">
        <v>42816</v>
      </c>
      <c r="C55" s="46" t="s">
        <v>55</v>
      </c>
      <c r="D55" s="47">
        <v>90342</v>
      </c>
      <c r="E55" s="86"/>
      <c r="F55" s="46"/>
      <c r="G55" s="46"/>
      <c r="H55" s="12" t="str">
        <f t="shared" ca="1" si="0"/>
        <v>Истёк</v>
      </c>
      <c r="I55" s="50"/>
      <c r="J55" s="50"/>
      <c r="K55" s="50"/>
      <c r="L55" s="50">
        <v>90342</v>
      </c>
      <c r="M55" s="50"/>
      <c r="N55" s="50"/>
      <c r="O55" s="50"/>
      <c r="P55" s="50"/>
      <c r="Q55" s="50"/>
      <c r="R55" s="50"/>
      <c r="S55" s="51"/>
      <c r="W55" s="48"/>
      <c r="Z55" s="52" t="s">
        <v>89</v>
      </c>
      <c r="AA55" s="53"/>
    </row>
    <row r="56" spans="1:31" s="52" customFormat="1">
      <c r="A56" s="46" t="s">
        <v>65</v>
      </c>
      <c r="B56" s="57">
        <v>42817</v>
      </c>
      <c r="C56" s="46" t="s">
        <v>55</v>
      </c>
      <c r="D56" s="47">
        <v>94111</v>
      </c>
      <c r="E56" s="86"/>
      <c r="F56" s="46"/>
      <c r="G56" s="46"/>
      <c r="H56" s="12" t="str">
        <f t="shared" ca="1" si="0"/>
        <v>Истёк</v>
      </c>
      <c r="I56" s="50"/>
      <c r="J56" s="50"/>
      <c r="K56" s="50"/>
      <c r="L56" s="50">
        <v>94111</v>
      </c>
      <c r="M56" s="50"/>
      <c r="N56" s="50"/>
      <c r="O56" s="50"/>
      <c r="P56" s="50"/>
      <c r="Q56" s="50"/>
      <c r="R56" s="50"/>
      <c r="S56" s="51"/>
      <c r="W56" s="48"/>
      <c r="Z56" s="52" t="s">
        <v>89</v>
      </c>
      <c r="AA56" s="53"/>
    </row>
    <row r="57" spans="1:31" s="52" customFormat="1">
      <c r="A57" s="46" t="s">
        <v>69</v>
      </c>
      <c r="B57" s="57">
        <v>42818</v>
      </c>
      <c r="C57" s="46" t="s">
        <v>55</v>
      </c>
      <c r="D57" s="47">
        <v>78221</v>
      </c>
      <c r="E57" s="86"/>
      <c r="F57" s="46"/>
      <c r="G57" s="46"/>
      <c r="H57" s="12" t="str">
        <f t="shared" ca="1" si="0"/>
        <v>Истёк</v>
      </c>
      <c r="I57" s="50"/>
      <c r="J57" s="50"/>
      <c r="K57" s="50"/>
      <c r="L57" s="50">
        <v>78221</v>
      </c>
      <c r="M57" s="50"/>
      <c r="N57" s="50"/>
      <c r="O57" s="50"/>
      <c r="P57" s="50"/>
      <c r="Q57" s="50"/>
      <c r="R57" s="50"/>
      <c r="S57" s="51"/>
      <c r="W57" s="48"/>
      <c r="Z57" s="52" t="s">
        <v>89</v>
      </c>
      <c r="AA57" s="53"/>
      <c r="AC57" s="2"/>
      <c r="AD57" s="2"/>
      <c r="AE57" s="2"/>
    </row>
    <row r="58" spans="1:31" s="52" customFormat="1">
      <c r="A58" s="46" t="s">
        <v>70</v>
      </c>
      <c r="B58" s="57">
        <v>42822</v>
      </c>
      <c r="C58" s="46" t="s">
        <v>55</v>
      </c>
      <c r="D58" s="47">
        <v>53057</v>
      </c>
      <c r="E58" s="86"/>
      <c r="F58" s="46"/>
      <c r="G58" s="46"/>
      <c r="H58" s="12" t="str">
        <f t="shared" ca="1" si="0"/>
        <v>Истёк</v>
      </c>
      <c r="I58" s="50"/>
      <c r="J58" s="50"/>
      <c r="K58" s="50"/>
      <c r="L58" s="50">
        <v>53057</v>
      </c>
      <c r="M58" s="50"/>
      <c r="N58" s="50"/>
      <c r="O58" s="50"/>
      <c r="P58" s="50"/>
      <c r="Q58" s="50"/>
      <c r="R58" s="50"/>
      <c r="S58" s="51"/>
      <c r="W58" s="48"/>
      <c r="Z58" s="52" t="s">
        <v>89</v>
      </c>
      <c r="AA58" s="53"/>
    </row>
    <row r="59" spans="1:31" s="52" customFormat="1" ht="28.5" customHeight="1">
      <c r="A59" s="46" t="s">
        <v>61</v>
      </c>
      <c r="B59" s="57">
        <v>42816</v>
      </c>
      <c r="C59" s="46" t="s">
        <v>62</v>
      </c>
      <c r="D59" s="47">
        <v>92780</v>
      </c>
      <c r="E59" s="86"/>
      <c r="F59" s="46"/>
      <c r="G59" s="46"/>
      <c r="H59" s="12" t="str">
        <f t="shared" ca="1" si="0"/>
        <v>Истёк</v>
      </c>
      <c r="I59" s="50">
        <v>77848</v>
      </c>
      <c r="J59" s="50"/>
      <c r="K59" s="50"/>
      <c r="L59" s="50"/>
      <c r="M59" s="50"/>
      <c r="N59" s="50"/>
      <c r="O59" s="50">
        <v>14932</v>
      </c>
      <c r="P59" s="50"/>
      <c r="Q59" s="50"/>
      <c r="R59" s="50"/>
      <c r="S59" s="51"/>
      <c r="W59" s="48"/>
      <c r="Z59" s="52" t="s">
        <v>89</v>
      </c>
      <c r="AA59" s="53"/>
    </row>
    <row r="60" spans="1:31" s="52" customFormat="1">
      <c r="A60" s="46" t="s">
        <v>77</v>
      </c>
      <c r="B60" s="57">
        <v>42814</v>
      </c>
      <c r="C60" s="46" t="s">
        <v>71</v>
      </c>
      <c r="D60" s="47">
        <v>1315275</v>
      </c>
      <c r="E60" s="86"/>
      <c r="F60" s="57"/>
      <c r="G60" s="57">
        <v>43100</v>
      </c>
      <c r="H60" s="12" t="str">
        <f t="shared" ca="1" si="0"/>
        <v>Истекает</v>
      </c>
      <c r="I60" s="50"/>
      <c r="J60" s="50"/>
      <c r="K60" s="50"/>
      <c r="L60" s="50">
        <v>1315275</v>
      </c>
      <c r="M60" s="50"/>
      <c r="N60" s="50"/>
      <c r="O60" s="50"/>
      <c r="P60" s="50"/>
      <c r="Q60" s="50"/>
      <c r="R60" s="50"/>
      <c r="S60" s="51"/>
      <c r="W60" s="48"/>
      <c r="Z60" s="52" t="s">
        <v>107</v>
      </c>
      <c r="AA60" s="53"/>
    </row>
    <row r="61" spans="1:31" s="52" customFormat="1">
      <c r="A61" s="46" t="s">
        <v>72</v>
      </c>
      <c r="B61" s="57">
        <v>42821</v>
      </c>
      <c r="C61" s="46" t="s">
        <v>55</v>
      </c>
      <c r="D61" s="47">
        <v>52407</v>
      </c>
      <c r="E61" s="86"/>
      <c r="F61" s="46"/>
      <c r="G61" s="46"/>
      <c r="H61" s="12" t="str">
        <f t="shared" ca="1" si="0"/>
        <v>Истёк</v>
      </c>
      <c r="I61" s="50">
        <v>52407</v>
      </c>
      <c r="J61" s="50"/>
      <c r="K61" s="50"/>
      <c r="L61" s="50"/>
      <c r="M61" s="50"/>
      <c r="N61" s="50"/>
      <c r="O61" s="50"/>
      <c r="P61" s="50"/>
      <c r="Q61" s="50"/>
      <c r="R61" s="50"/>
      <c r="S61" s="51"/>
      <c r="W61" s="48"/>
      <c r="Z61" s="52" t="s">
        <v>89</v>
      </c>
      <c r="AA61" s="53"/>
    </row>
    <row r="62" spans="1:31" s="52" customFormat="1">
      <c r="A62" s="46" t="s">
        <v>73</v>
      </c>
      <c r="B62" s="57">
        <v>42836</v>
      </c>
      <c r="C62" s="46" t="s">
        <v>55</v>
      </c>
      <c r="D62" s="47">
        <v>64235</v>
      </c>
      <c r="E62" s="86"/>
      <c r="F62" s="46"/>
      <c r="G62" s="46"/>
      <c r="H62" s="12" t="str">
        <f t="shared" ca="1" si="0"/>
        <v>Истёк</v>
      </c>
      <c r="I62" s="50">
        <v>64235</v>
      </c>
      <c r="J62" s="50"/>
      <c r="K62" s="50"/>
      <c r="L62" s="50"/>
      <c r="M62" s="50"/>
      <c r="N62" s="50"/>
      <c r="O62" s="50"/>
      <c r="P62" s="50"/>
      <c r="Q62" s="50"/>
      <c r="R62" s="50"/>
      <c r="S62" s="51"/>
      <c r="W62" s="48"/>
      <c r="Z62" s="52" t="s">
        <v>89</v>
      </c>
      <c r="AA62" s="53"/>
      <c r="AC62" s="2"/>
      <c r="AD62" s="2"/>
      <c r="AE62" s="2"/>
    </row>
    <row r="63" spans="1:31" ht="75">
      <c r="A63" s="46" t="s">
        <v>74</v>
      </c>
      <c r="B63" s="57">
        <v>42822</v>
      </c>
      <c r="C63" s="46" t="s">
        <v>75</v>
      </c>
      <c r="D63" s="47">
        <v>288690</v>
      </c>
      <c r="E63" s="86"/>
      <c r="F63" s="46">
        <v>60</v>
      </c>
      <c r="G63" s="57">
        <f>+IF(F63=0,(WORKDAY(B63,E63,Лист2!B$1:B$26)),(B63+F63))</f>
        <v>42882</v>
      </c>
      <c r="H63" s="12" t="str">
        <f t="shared" ca="1" si="0"/>
        <v>Истёк</v>
      </c>
      <c r="I63" s="50">
        <v>156240</v>
      </c>
      <c r="J63" s="50"/>
      <c r="K63" s="50"/>
      <c r="L63" s="50">
        <v>27390</v>
      </c>
      <c r="M63" s="50"/>
      <c r="N63" s="50"/>
      <c r="O63" s="50" t="s">
        <v>87</v>
      </c>
      <c r="Z63" s="2" t="s">
        <v>107</v>
      </c>
      <c r="AC63" s="52"/>
      <c r="AD63" s="52"/>
      <c r="AE63" s="52"/>
    </row>
    <row r="64" spans="1:31" s="52" customFormat="1">
      <c r="A64" s="46" t="s">
        <v>76</v>
      </c>
      <c r="B64" s="57">
        <v>42817</v>
      </c>
      <c r="C64" s="46" t="s">
        <v>37</v>
      </c>
      <c r="D64" s="47">
        <v>306437</v>
      </c>
      <c r="E64" s="86"/>
      <c r="F64" s="46">
        <v>30</v>
      </c>
      <c r="G64" s="57">
        <f>+IF(F64=0,(WORKDAY(B64,E64,Лист2!B$1:B$26)),(B64+F64))</f>
        <v>42847</v>
      </c>
      <c r="H64" s="12" t="str">
        <f t="shared" ca="1" si="0"/>
        <v>Истёк</v>
      </c>
      <c r="I64" s="50">
        <v>306437</v>
      </c>
      <c r="J64" s="50"/>
      <c r="K64" s="50"/>
      <c r="L64" s="50"/>
      <c r="M64" s="50"/>
      <c r="N64" s="50"/>
      <c r="O64" s="50"/>
      <c r="P64" s="50"/>
      <c r="Q64" s="50"/>
      <c r="R64" s="50"/>
      <c r="S64" s="51"/>
      <c r="W64" s="48"/>
      <c r="Z64" s="52" t="s">
        <v>88</v>
      </c>
      <c r="AA64" s="53"/>
    </row>
    <row r="65" spans="1:31" s="21" customFormat="1">
      <c r="A65" s="9" t="s">
        <v>78</v>
      </c>
      <c r="B65" s="9"/>
      <c r="C65" s="9" t="s">
        <v>79</v>
      </c>
      <c r="D65" s="17">
        <v>70249</v>
      </c>
      <c r="E65" s="105"/>
      <c r="F65" s="9"/>
      <c r="G65" s="97"/>
      <c r="H65" s="12" t="str">
        <f t="shared" ca="1" si="0"/>
        <v>Истёк</v>
      </c>
      <c r="I65" s="17">
        <f>D65-O65</f>
        <v>55317</v>
      </c>
      <c r="J65" s="22"/>
      <c r="K65" s="22"/>
      <c r="L65" s="22"/>
      <c r="M65" s="22"/>
      <c r="N65" s="22"/>
      <c r="O65" s="22">
        <v>14932</v>
      </c>
      <c r="P65" s="22"/>
      <c r="Q65" s="22"/>
      <c r="R65" s="22"/>
      <c r="S65" s="23"/>
      <c r="W65" s="20"/>
      <c r="AA65" s="24"/>
      <c r="AC65" s="52"/>
      <c r="AD65" s="52"/>
      <c r="AE65" s="52"/>
    </row>
    <row r="66" spans="1:31" s="52" customFormat="1">
      <c r="A66" s="46" t="s">
        <v>109</v>
      </c>
      <c r="B66" s="57">
        <v>42865</v>
      </c>
      <c r="C66" s="46" t="s">
        <v>79</v>
      </c>
      <c r="D66" s="47">
        <v>99482</v>
      </c>
      <c r="E66" s="86"/>
      <c r="F66" s="57"/>
      <c r="G66" s="57">
        <v>42885</v>
      </c>
      <c r="H66" s="12" t="str">
        <f t="shared" ca="1" si="0"/>
        <v>Истёк</v>
      </c>
      <c r="I66" s="47">
        <f>D66</f>
        <v>99482</v>
      </c>
      <c r="J66" s="50"/>
      <c r="K66" s="50"/>
      <c r="L66" s="50"/>
      <c r="M66" s="50"/>
      <c r="N66" s="50"/>
      <c r="O66" s="50"/>
      <c r="P66" s="50"/>
      <c r="Q66" s="50"/>
      <c r="R66" s="50"/>
      <c r="S66" s="51"/>
      <c r="W66" s="48"/>
      <c r="Z66" s="52" t="s">
        <v>107</v>
      </c>
      <c r="AA66" s="53"/>
      <c r="AC66" s="19"/>
      <c r="AD66" s="19"/>
      <c r="AE66" s="19"/>
    </row>
    <row r="67" spans="1:31" s="52" customFormat="1">
      <c r="A67" s="46" t="s">
        <v>102</v>
      </c>
      <c r="B67" s="57">
        <v>42849</v>
      </c>
      <c r="C67" s="46" t="s">
        <v>79</v>
      </c>
      <c r="D67" s="47">
        <v>84395</v>
      </c>
      <c r="E67" s="86"/>
      <c r="F67" s="46"/>
      <c r="G67" s="46"/>
      <c r="H67" s="12" t="str">
        <f t="shared" ca="1" si="0"/>
        <v>Истёк</v>
      </c>
      <c r="I67" s="47">
        <f>D67</f>
        <v>84395</v>
      </c>
      <c r="J67" s="50"/>
      <c r="K67" s="50"/>
      <c r="L67" s="50"/>
      <c r="M67" s="50"/>
      <c r="N67" s="50"/>
      <c r="O67" s="50"/>
      <c r="P67" s="50"/>
      <c r="Q67" s="50"/>
      <c r="R67" s="50"/>
      <c r="S67" s="51"/>
      <c r="W67" s="48"/>
      <c r="Z67" s="52" t="s">
        <v>107</v>
      </c>
      <c r="AA67" s="53"/>
      <c r="AC67" s="19"/>
      <c r="AD67" s="19"/>
      <c r="AE67" s="19"/>
    </row>
    <row r="68" spans="1:31" s="52" customFormat="1" ht="30">
      <c r="A68" s="46" t="s">
        <v>110</v>
      </c>
      <c r="B68" s="57">
        <v>42870</v>
      </c>
      <c r="C68" s="46" t="s">
        <v>82</v>
      </c>
      <c r="D68" s="47">
        <v>360021</v>
      </c>
      <c r="E68" s="86"/>
      <c r="F68" s="46"/>
      <c r="G68" s="46"/>
      <c r="H68" s="12" t="str">
        <f t="shared" ca="1" si="0"/>
        <v>Истёк</v>
      </c>
      <c r="I68" s="50">
        <v>352729</v>
      </c>
      <c r="J68" s="50"/>
      <c r="K68" s="50"/>
      <c r="L68" s="50">
        <v>7292</v>
      </c>
      <c r="M68" s="50"/>
      <c r="N68" s="50"/>
      <c r="O68" s="50"/>
      <c r="P68" s="50"/>
      <c r="Q68" s="50"/>
      <c r="R68" s="50"/>
      <c r="S68" s="51"/>
      <c r="W68" s="48"/>
      <c r="Z68" s="52" t="s">
        <v>88</v>
      </c>
      <c r="AA68" s="53"/>
    </row>
    <row r="69" spans="1:31" s="52" customFormat="1" ht="15.75">
      <c r="A69" s="61" t="s">
        <v>108</v>
      </c>
      <c r="B69" s="100">
        <v>42846</v>
      </c>
      <c r="C69" s="46" t="s">
        <v>83</v>
      </c>
      <c r="D69" s="47">
        <v>86169</v>
      </c>
      <c r="E69" s="86"/>
      <c r="F69" s="46"/>
      <c r="G69" s="57">
        <f>+IF(F69=0,(WORKDAY(B69,E69)),(B69+F69))</f>
        <v>42846</v>
      </c>
      <c r="H69" s="12" t="str">
        <f t="shared" ca="1" si="0"/>
        <v>Истёк</v>
      </c>
      <c r="I69" s="62">
        <v>84849</v>
      </c>
      <c r="J69" s="50"/>
      <c r="K69" s="50"/>
      <c r="L69" s="50"/>
      <c r="M69" s="50"/>
      <c r="N69" s="50"/>
      <c r="O69" s="50">
        <v>1320</v>
      </c>
      <c r="P69" s="50"/>
      <c r="Q69" s="50"/>
      <c r="R69" s="50"/>
      <c r="S69" s="51"/>
      <c r="W69" s="48"/>
      <c r="Z69" s="52" t="s">
        <v>107</v>
      </c>
      <c r="AA69" s="53"/>
    </row>
    <row r="70" spans="1:31" s="52" customFormat="1" ht="90">
      <c r="A70" s="46" t="s">
        <v>199</v>
      </c>
      <c r="B70" s="101">
        <v>42901</v>
      </c>
      <c r="C70" s="76" t="s">
        <v>84</v>
      </c>
      <c r="D70" s="47">
        <v>8184628.9000000004</v>
      </c>
      <c r="E70" s="86"/>
      <c r="F70" s="161" t="s">
        <v>85</v>
      </c>
      <c r="G70" s="57"/>
      <c r="H70" s="12" t="str">
        <f t="shared" ca="1" si="0"/>
        <v>Истёк</v>
      </c>
      <c r="I70" s="77" t="s">
        <v>207</v>
      </c>
      <c r="J70" s="77"/>
      <c r="K70" s="77"/>
      <c r="L70" s="50">
        <v>2471400.9</v>
      </c>
      <c r="M70" s="50"/>
      <c r="N70" s="50"/>
      <c r="O70" s="77" t="s">
        <v>208</v>
      </c>
      <c r="P70" s="50"/>
      <c r="Q70" s="77">
        <v>50363</v>
      </c>
      <c r="R70" s="77" t="s">
        <v>209</v>
      </c>
      <c r="S70" s="51"/>
      <c r="W70" s="48"/>
      <c r="Z70" s="52" t="s">
        <v>107</v>
      </c>
      <c r="AA70" s="53"/>
    </row>
    <row r="71" spans="1:31" s="52" customFormat="1" ht="14.25" customHeight="1">
      <c r="A71" s="46" t="s">
        <v>138</v>
      </c>
      <c r="B71" s="57">
        <v>42887</v>
      </c>
      <c r="C71" s="46" t="s">
        <v>86</v>
      </c>
      <c r="D71" s="47">
        <v>411417</v>
      </c>
      <c r="E71" s="86"/>
      <c r="F71" s="46"/>
      <c r="G71" s="57">
        <f t="shared" ref="G71:G90" si="1">+IF(F71=0,(WORKDAY(B71,E71)),(B71+F71))</f>
        <v>42887</v>
      </c>
      <c r="H71" s="12" t="str">
        <f t="shared" ca="1" si="0"/>
        <v>Истёк</v>
      </c>
      <c r="I71" s="50">
        <v>323417</v>
      </c>
      <c r="J71" s="50"/>
      <c r="K71" s="50"/>
      <c r="L71" s="50"/>
      <c r="M71" s="50"/>
      <c r="N71" s="50"/>
      <c r="O71" s="50">
        <v>88000</v>
      </c>
      <c r="P71" s="50"/>
      <c r="Q71" s="50"/>
      <c r="R71" s="50"/>
      <c r="S71" s="51"/>
      <c r="W71" s="48"/>
      <c r="Z71" s="52" t="s">
        <v>107</v>
      </c>
      <c r="AA71" s="53"/>
      <c r="AC71" s="2"/>
      <c r="AD71" s="2"/>
      <c r="AE71" s="2"/>
    </row>
    <row r="72" spans="1:31" s="52" customFormat="1">
      <c r="A72" s="46" t="s">
        <v>90</v>
      </c>
      <c r="B72" s="57">
        <v>42851</v>
      </c>
      <c r="C72" s="46" t="s">
        <v>37</v>
      </c>
      <c r="D72" s="47">
        <v>122975</v>
      </c>
      <c r="E72" s="86"/>
      <c r="F72" s="46">
        <v>25</v>
      </c>
      <c r="G72" s="57">
        <f>+IF(F72=0,(WORKDAY(B72,E72,Лист2!B$1:B$26)),(B72+F72))</f>
        <v>42876</v>
      </c>
      <c r="H72" s="12" t="str">
        <f t="shared" ca="1" si="0"/>
        <v>Истёк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1"/>
      <c r="W72" s="48"/>
      <c r="Z72" s="52" t="s">
        <v>88</v>
      </c>
      <c r="AA72" s="53"/>
    </row>
    <row r="73" spans="1:31" s="52" customFormat="1">
      <c r="A73" s="46" t="s">
        <v>91</v>
      </c>
      <c r="B73" s="57">
        <v>42851</v>
      </c>
      <c r="C73" s="46" t="s">
        <v>37</v>
      </c>
      <c r="D73" s="47">
        <v>56600</v>
      </c>
      <c r="E73" s="86"/>
      <c r="F73" s="46">
        <v>25</v>
      </c>
      <c r="G73" s="57">
        <f>+IF(F73=0,(WORKDAY(B73,E73,Лист2!B$1:B$26)),(B73+F73))</f>
        <v>42876</v>
      </c>
      <c r="H73" s="53" t="str">
        <f t="shared" ca="1" si="0"/>
        <v>Истёк</v>
      </c>
      <c r="I73" s="50">
        <v>113200</v>
      </c>
      <c r="J73" s="50"/>
      <c r="K73" s="50"/>
      <c r="L73" s="50"/>
      <c r="M73" s="50"/>
      <c r="N73" s="50"/>
      <c r="O73" s="50"/>
      <c r="P73" s="50"/>
      <c r="Q73" s="50"/>
      <c r="R73" s="50"/>
      <c r="S73" s="51"/>
      <c r="W73" s="48"/>
      <c r="Z73" s="52" t="s">
        <v>88</v>
      </c>
      <c r="AA73" s="53"/>
    </row>
    <row r="74" spans="1:31" s="52" customFormat="1" ht="30">
      <c r="A74" s="46" t="s">
        <v>117</v>
      </c>
      <c r="B74" s="57">
        <v>42870</v>
      </c>
      <c r="C74" s="46" t="s">
        <v>37</v>
      </c>
      <c r="D74" s="47" t="s">
        <v>115</v>
      </c>
      <c r="E74" s="86"/>
      <c r="F74" s="46"/>
      <c r="G74" s="57">
        <f>+IF(F74=0,(WORKDAY(B74,E74)),(B74+F74))</f>
        <v>42870</v>
      </c>
      <c r="H74" s="53" t="str">
        <f t="shared" ca="1" si="0"/>
        <v>Истёк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1"/>
      <c r="W74" s="48"/>
      <c r="AA74" s="53"/>
    </row>
    <row r="75" spans="1:31" s="52" customFormat="1" ht="30">
      <c r="A75" s="46" t="s">
        <v>118</v>
      </c>
      <c r="B75" s="57">
        <v>42870</v>
      </c>
      <c r="C75" s="46" t="s">
        <v>37</v>
      </c>
      <c r="D75" s="47" t="s">
        <v>116</v>
      </c>
      <c r="E75" s="86"/>
      <c r="F75" s="46"/>
      <c r="G75" s="57">
        <f t="shared" si="1"/>
        <v>42870</v>
      </c>
      <c r="H75" s="53" t="str">
        <f t="shared" ca="1" si="0"/>
        <v>Истёк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1"/>
      <c r="W75" s="48"/>
      <c r="AA75" s="53"/>
    </row>
    <row r="76" spans="1:31" s="52" customFormat="1" ht="30">
      <c r="A76" s="46" t="s">
        <v>317</v>
      </c>
      <c r="B76" s="57"/>
      <c r="C76" s="46" t="s">
        <v>37</v>
      </c>
      <c r="D76" s="47" t="s">
        <v>115</v>
      </c>
      <c r="E76" s="86"/>
      <c r="F76" s="46"/>
      <c r="G76" s="57"/>
      <c r="H76" s="53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1"/>
      <c r="W76" s="48"/>
      <c r="AA76" s="53"/>
    </row>
    <row r="77" spans="1:31" s="52" customFormat="1">
      <c r="A77" s="46" t="s">
        <v>92</v>
      </c>
      <c r="B77" s="57">
        <v>42851</v>
      </c>
      <c r="C77" s="46" t="s">
        <v>37</v>
      </c>
      <c r="D77" s="47">
        <v>125975</v>
      </c>
      <c r="E77" s="86"/>
      <c r="F77" s="46">
        <v>25</v>
      </c>
      <c r="G77" s="57">
        <f>+IF(F77=0,(WORKDAY(B77,E77,Лист2!B$1:B$26)),(B77+F77))</f>
        <v>42876</v>
      </c>
      <c r="H77" s="12" t="str">
        <f t="shared" ca="1" si="0"/>
        <v>Истёк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1"/>
      <c r="W77" s="48"/>
      <c r="Z77" s="52" t="s">
        <v>88</v>
      </c>
      <c r="AA77" s="53"/>
    </row>
    <row r="78" spans="1:31" s="52" customFormat="1">
      <c r="A78" s="46" t="s">
        <v>93</v>
      </c>
      <c r="B78" s="57">
        <v>42849</v>
      </c>
      <c r="C78" s="46" t="s">
        <v>55</v>
      </c>
      <c r="D78" s="47">
        <v>75488</v>
      </c>
      <c r="E78" s="86">
        <v>20</v>
      </c>
      <c r="F78" s="46"/>
      <c r="G78" s="57">
        <f>+IF(F78=0,(WORKDAY(B78,E78,Лист2!B$1:B$26)),(B78+F78))</f>
        <v>42880</v>
      </c>
      <c r="H78" s="12" t="str">
        <f t="shared" ca="1" si="0"/>
        <v>Истёк</v>
      </c>
      <c r="I78" s="50"/>
      <c r="J78" s="50"/>
      <c r="K78" s="50"/>
      <c r="L78" s="50">
        <v>75488</v>
      </c>
      <c r="M78" s="50"/>
      <c r="N78" s="50"/>
      <c r="O78" s="50"/>
      <c r="P78" s="50"/>
      <c r="Q78" s="50"/>
      <c r="R78" s="50"/>
      <c r="S78" s="51"/>
      <c r="W78" s="48"/>
      <c r="Z78" s="52" t="s">
        <v>88</v>
      </c>
      <c r="AA78" s="53"/>
    </row>
    <row r="79" spans="1:31" s="52" customFormat="1">
      <c r="A79" s="46" t="s">
        <v>94</v>
      </c>
      <c r="B79" s="57">
        <v>42852</v>
      </c>
      <c r="C79" s="46" t="s">
        <v>55</v>
      </c>
      <c r="D79" s="47">
        <v>49378</v>
      </c>
      <c r="E79" s="86">
        <v>20</v>
      </c>
      <c r="F79" s="46"/>
      <c r="G79" s="57">
        <f>+IF(F79=0,(WORKDAY(B79,E79,Лист2!B$1:B$26)),(B79+F79))</f>
        <v>42885</v>
      </c>
      <c r="H79" s="12" t="str">
        <f t="shared" ca="1" si="0"/>
        <v>Истёк</v>
      </c>
      <c r="I79" s="50"/>
      <c r="J79" s="50"/>
      <c r="K79" s="50"/>
      <c r="L79" s="50">
        <v>49378</v>
      </c>
      <c r="M79" s="50"/>
      <c r="N79" s="50"/>
      <c r="O79" s="50"/>
      <c r="P79" s="50"/>
      <c r="Q79" s="50"/>
      <c r="R79" s="50"/>
      <c r="S79" s="51"/>
      <c r="W79" s="48"/>
      <c r="Z79" s="52" t="s">
        <v>88</v>
      </c>
      <c r="AA79" s="53"/>
    </row>
    <row r="80" spans="1:31" s="52" customFormat="1">
      <c r="A80" s="46" t="s">
        <v>95</v>
      </c>
      <c r="B80" s="57">
        <v>42734</v>
      </c>
      <c r="C80" s="46" t="s">
        <v>96</v>
      </c>
      <c r="D80" s="47">
        <v>899150</v>
      </c>
      <c r="E80" s="86"/>
      <c r="F80" s="46"/>
      <c r="G80" s="57">
        <f t="shared" si="1"/>
        <v>42734</v>
      </c>
      <c r="H80" s="12" t="str">
        <f t="shared" ca="1" si="0"/>
        <v>Истёк</v>
      </c>
      <c r="I80" s="50"/>
      <c r="J80" s="50"/>
      <c r="K80" s="50"/>
      <c r="L80" s="50">
        <v>899150</v>
      </c>
      <c r="M80" s="50"/>
      <c r="N80" s="50"/>
      <c r="O80" s="50"/>
      <c r="P80" s="50"/>
      <c r="Q80" s="50"/>
      <c r="R80" s="50"/>
      <c r="S80" s="51"/>
      <c r="W80" s="48"/>
      <c r="AA80" s="53"/>
    </row>
    <row r="81" spans="1:31" s="52" customFormat="1">
      <c r="A81" s="46" t="s">
        <v>120</v>
      </c>
      <c r="B81" s="57">
        <v>42846</v>
      </c>
      <c r="C81" s="46" t="s">
        <v>37</v>
      </c>
      <c r="D81" s="47">
        <v>42000</v>
      </c>
      <c r="E81" s="86"/>
      <c r="F81" s="46">
        <v>20</v>
      </c>
      <c r="G81" s="57">
        <f>+IF(F81=0,(WORKDAY(B81,E81,Лист2!B$1:B$26)),(B81+F81))</f>
        <v>42866</v>
      </c>
      <c r="H81" s="12" t="str">
        <f t="shared" ca="1" si="0"/>
        <v>Истёк</v>
      </c>
      <c r="I81" s="50">
        <v>42000</v>
      </c>
      <c r="J81" s="50"/>
      <c r="K81" s="50"/>
      <c r="L81" s="50"/>
      <c r="M81" s="50"/>
      <c r="N81" s="50"/>
      <c r="O81" s="50"/>
      <c r="P81" s="50"/>
      <c r="Q81" s="50"/>
      <c r="R81" s="50"/>
      <c r="S81" s="51"/>
      <c r="W81" s="48"/>
      <c r="Z81" s="52" t="s">
        <v>88</v>
      </c>
      <c r="AA81" s="53"/>
    </row>
    <row r="82" spans="1:31" s="52" customFormat="1">
      <c r="A82" s="46" t="s">
        <v>121</v>
      </c>
      <c r="B82" s="57">
        <v>42846</v>
      </c>
      <c r="C82" s="46" t="s">
        <v>37</v>
      </c>
      <c r="D82" s="47">
        <v>237000</v>
      </c>
      <c r="E82" s="86"/>
      <c r="F82" s="46">
        <v>20</v>
      </c>
      <c r="G82" s="57">
        <f>+IF(F82=0,(WORKDAY(B82,E82,Лист2!B$1:B$26)),(B82+F82))</f>
        <v>42866</v>
      </c>
      <c r="H82" s="12" t="str">
        <f t="shared" ref="H82:H145" ca="1" si="2">+IF(AND((G82-$A$1)&lt;=30,(G82-$A$1)&gt;=0),"Истекает",IF(G82-$A$1&lt;0,"Истёк",""))</f>
        <v>Истёк</v>
      </c>
      <c r="I82" s="50">
        <v>237000</v>
      </c>
      <c r="J82" s="50"/>
      <c r="K82" s="50"/>
      <c r="L82" s="50"/>
      <c r="M82" s="50"/>
      <c r="N82" s="50"/>
      <c r="O82" s="50"/>
      <c r="P82" s="50"/>
      <c r="Q82" s="50"/>
      <c r="R82" s="50"/>
      <c r="S82" s="51"/>
      <c r="W82" s="48"/>
      <c r="Z82" s="52" t="s">
        <v>88</v>
      </c>
      <c r="AA82" s="53"/>
    </row>
    <row r="83" spans="1:31" s="52" customFormat="1">
      <c r="A83" s="46" t="s">
        <v>122</v>
      </c>
      <c r="B83" s="57">
        <v>42846</v>
      </c>
      <c r="C83" s="46" t="s">
        <v>37</v>
      </c>
      <c r="D83" s="47">
        <v>693000</v>
      </c>
      <c r="E83" s="86"/>
      <c r="F83" s="46">
        <v>25</v>
      </c>
      <c r="G83" s="57">
        <f>+IF(F83=0,(WORKDAY(B83,E83,Лист2!B$1:B$26)),(B83+F83))</f>
        <v>42871</v>
      </c>
      <c r="H83" s="12" t="str">
        <f t="shared" ca="1" si="2"/>
        <v>Истёк</v>
      </c>
      <c r="I83" s="50">
        <v>693000</v>
      </c>
      <c r="J83" s="50"/>
      <c r="K83" s="50"/>
      <c r="L83" s="50"/>
      <c r="M83" s="50"/>
      <c r="N83" s="50"/>
      <c r="O83" s="50"/>
      <c r="P83" s="50"/>
      <c r="Q83" s="50"/>
      <c r="R83" s="50"/>
      <c r="S83" s="51"/>
      <c r="W83" s="48"/>
      <c r="Z83" s="52" t="s">
        <v>88</v>
      </c>
      <c r="AA83" s="53"/>
    </row>
    <row r="84" spans="1:31" s="52" customFormat="1">
      <c r="A84" s="46" t="s">
        <v>184</v>
      </c>
      <c r="B84" s="57">
        <v>42866</v>
      </c>
      <c r="C84" s="46" t="s">
        <v>99</v>
      </c>
      <c r="D84" s="47" t="s">
        <v>97</v>
      </c>
      <c r="E84" s="86"/>
      <c r="F84" s="46"/>
      <c r="G84" s="57">
        <v>43084</v>
      </c>
      <c r="H84" s="53" t="str">
        <f t="shared" ca="1" si="2"/>
        <v>Истёк</v>
      </c>
      <c r="I84" s="50">
        <v>511674</v>
      </c>
      <c r="J84" s="50"/>
      <c r="K84" s="50"/>
      <c r="L84" s="50">
        <v>152838</v>
      </c>
      <c r="M84" s="50"/>
      <c r="N84" s="50"/>
      <c r="O84" s="50"/>
      <c r="P84" s="50"/>
      <c r="Q84" s="50"/>
      <c r="R84" s="50"/>
      <c r="S84" s="51"/>
      <c r="W84" s="48"/>
      <c r="Z84" s="52" t="s">
        <v>98</v>
      </c>
      <c r="AA84" s="53"/>
    </row>
    <row r="85" spans="1:31" s="52" customFormat="1">
      <c r="A85" s="61" t="s">
        <v>119</v>
      </c>
      <c r="B85" s="100">
        <v>42877</v>
      </c>
      <c r="C85" s="46" t="s">
        <v>100</v>
      </c>
      <c r="D85" s="47">
        <v>2177842.89</v>
      </c>
      <c r="E85" s="86">
        <v>30</v>
      </c>
      <c r="F85" s="46"/>
      <c r="G85" s="57">
        <f>+IF(F85=0,(WORKDAY(B85,E85,Лист2!B$1:B$26)),(B85+F85))</f>
        <v>42920</v>
      </c>
      <c r="H85" s="12" t="str">
        <f t="shared" ca="1" si="2"/>
        <v>Истёк</v>
      </c>
      <c r="I85" s="50">
        <v>505781</v>
      </c>
      <c r="J85" s="50"/>
      <c r="K85" s="50"/>
      <c r="L85" s="50">
        <v>337871</v>
      </c>
      <c r="M85" s="50"/>
      <c r="N85" s="50"/>
      <c r="O85" s="50">
        <v>1153838.8899999999</v>
      </c>
      <c r="P85" s="50"/>
      <c r="Q85" s="50"/>
      <c r="R85" s="50"/>
      <c r="S85" s="51"/>
      <c r="W85" s="48"/>
      <c r="Z85" s="52" t="s">
        <v>98</v>
      </c>
      <c r="AA85" s="53"/>
    </row>
    <row r="86" spans="1:31" s="52" customFormat="1">
      <c r="A86" s="46" t="s">
        <v>141</v>
      </c>
      <c r="B86" s="101">
        <v>42917</v>
      </c>
      <c r="C86" s="171" t="s">
        <v>37</v>
      </c>
      <c r="D86" s="47">
        <v>109726</v>
      </c>
      <c r="E86" s="86">
        <v>30</v>
      </c>
      <c r="F86" s="46"/>
      <c r="G86" s="57">
        <f>+IF(F86=0,(WORKDAY(B86,E86,Лист2!B$1:B$26)),(B86+F86))</f>
        <v>42958</v>
      </c>
      <c r="H86" s="12" t="str">
        <f t="shared" ca="1" si="2"/>
        <v>Истёк</v>
      </c>
      <c r="I86" s="50">
        <v>76688</v>
      </c>
      <c r="J86" s="50"/>
      <c r="K86" s="50"/>
      <c r="L86" s="50">
        <v>33038</v>
      </c>
      <c r="M86" s="50"/>
      <c r="N86" s="50"/>
      <c r="O86" s="50"/>
      <c r="P86" s="50"/>
      <c r="Q86" s="50"/>
      <c r="R86" s="50"/>
      <c r="S86" s="51"/>
      <c r="W86" s="48"/>
      <c r="Z86" s="52" t="s">
        <v>88</v>
      </c>
      <c r="AA86" s="53"/>
      <c r="AC86" s="45"/>
      <c r="AD86" s="45"/>
      <c r="AE86" s="45"/>
    </row>
    <row r="87" spans="1:31" s="52" customFormat="1">
      <c r="A87" s="46" t="s">
        <v>196</v>
      </c>
      <c r="B87" s="102">
        <v>42917</v>
      </c>
      <c r="C87" s="172"/>
      <c r="D87" s="47">
        <v>34832</v>
      </c>
      <c r="E87" s="86">
        <v>30</v>
      </c>
      <c r="F87" s="46"/>
      <c r="G87" s="57">
        <f>+IF(F87=0,(WORKDAY(B87,E87,Лист2!B$1:B$26)),(B87+F87))</f>
        <v>42958</v>
      </c>
      <c r="H87" s="12" t="str">
        <f t="shared" ca="1" si="2"/>
        <v>Истёк</v>
      </c>
      <c r="I87" s="50">
        <v>832</v>
      </c>
      <c r="J87" s="50"/>
      <c r="K87" s="50"/>
      <c r="L87" s="50"/>
      <c r="M87" s="50"/>
      <c r="N87" s="50"/>
      <c r="O87" s="50">
        <v>34000</v>
      </c>
      <c r="P87" s="50"/>
      <c r="Q87" s="50"/>
      <c r="R87" s="50"/>
      <c r="S87" s="51"/>
      <c r="W87" s="48"/>
      <c r="AA87" s="53"/>
    </row>
    <row r="88" spans="1:31" s="52" customFormat="1">
      <c r="A88" s="46" t="s">
        <v>103</v>
      </c>
      <c r="B88" s="57">
        <v>42866</v>
      </c>
      <c r="C88" s="46" t="s">
        <v>104</v>
      </c>
      <c r="D88" s="47">
        <v>466734</v>
      </c>
      <c r="E88" s="86">
        <v>30</v>
      </c>
      <c r="F88" s="46"/>
      <c r="G88" s="57">
        <f>+IF(F88=0,(WORKDAY(B88,E88,Лист2!B$1:B$26)),(B88+F88))</f>
        <v>42909</v>
      </c>
      <c r="H88" s="12" t="str">
        <f t="shared" ca="1" si="2"/>
        <v>Истёк</v>
      </c>
      <c r="I88" s="50">
        <v>383334</v>
      </c>
      <c r="J88" s="50"/>
      <c r="K88" s="50"/>
      <c r="L88" s="50"/>
      <c r="M88" s="50"/>
      <c r="N88" s="50"/>
      <c r="O88" s="50">
        <v>83400</v>
      </c>
      <c r="P88" s="50"/>
      <c r="Q88" s="50"/>
      <c r="R88" s="50"/>
      <c r="S88" s="51"/>
      <c r="W88" s="48"/>
      <c r="Z88" s="52" t="s">
        <v>88</v>
      </c>
      <c r="AA88" s="53"/>
    </row>
    <row r="89" spans="1:31" s="52" customFormat="1">
      <c r="A89" s="46" t="s">
        <v>105</v>
      </c>
      <c r="B89" s="57">
        <v>42853</v>
      </c>
      <c r="C89" s="46" t="s">
        <v>106</v>
      </c>
      <c r="D89" s="47">
        <v>400000</v>
      </c>
      <c r="E89" s="86"/>
      <c r="F89" s="57"/>
      <c r="G89" s="57">
        <v>43070</v>
      </c>
      <c r="H89" s="53" t="str">
        <f t="shared" ca="1" si="2"/>
        <v>Истёк</v>
      </c>
      <c r="I89" s="50"/>
      <c r="J89" s="50"/>
      <c r="K89" s="50"/>
      <c r="L89" s="50">
        <v>400000</v>
      </c>
      <c r="M89" s="50"/>
      <c r="N89" s="50"/>
      <c r="O89" s="50"/>
      <c r="P89" s="50"/>
      <c r="Q89" s="50"/>
      <c r="R89" s="50"/>
      <c r="S89" s="51"/>
      <c r="W89" s="48"/>
      <c r="AA89" s="53"/>
    </row>
    <row r="90" spans="1:31" s="52" customFormat="1">
      <c r="A90" s="46" t="s">
        <v>111</v>
      </c>
      <c r="B90" s="57">
        <v>42866</v>
      </c>
      <c r="C90" s="46" t="s">
        <v>112</v>
      </c>
      <c r="D90" s="47">
        <v>459801</v>
      </c>
      <c r="E90" s="86"/>
      <c r="F90" s="46"/>
      <c r="G90" s="57">
        <f t="shared" si="1"/>
        <v>42866</v>
      </c>
      <c r="H90" s="12" t="str">
        <f t="shared" ca="1" si="2"/>
        <v>Истёк</v>
      </c>
      <c r="I90" s="50">
        <v>457301</v>
      </c>
      <c r="J90" s="50"/>
      <c r="K90" s="50"/>
      <c r="L90" s="50">
        <v>2500</v>
      </c>
      <c r="M90" s="50"/>
      <c r="N90" s="50"/>
      <c r="O90" s="50"/>
      <c r="P90" s="50"/>
      <c r="Q90" s="50"/>
      <c r="R90" s="50"/>
      <c r="S90" s="51"/>
      <c r="W90" s="48"/>
      <c r="Z90" s="52" t="s">
        <v>88</v>
      </c>
      <c r="AA90" s="53"/>
    </row>
    <row r="91" spans="1:31" s="52" customFormat="1">
      <c r="A91" s="46" t="s">
        <v>113</v>
      </c>
      <c r="B91" s="57">
        <v>42870</v>
      </c>
      <c r="C91" s="46" t="s">
        <v>37</v>
      </c>
      <c r="D91" s="47">
        <v>111400</v>
      </c>
      <c r="E91" s="86"/>
      <c r="F91" s="46">
        <v>45</v>
      </c>
      <c r="G91" s="57">
        <f>+IF(F91=0,(WORKDAY(B91,E91,Лист2!B$1:B$26)),(B91+F91))</f>
        <v>42915</v>
      </c>
      <c r="H91" s="12" t="str">
        <f t="shared" ca="1" si="2"/>
        <v>Истёк</v>
      </c>
      <c r="I91" s="50">
        <v>111400</v>
      </c>
      <c r="J91" s="50"/>
      <c r="K91" s="50"/>
      <c r="L91" s="50"/>
      <c r="M91" s="50"/>
      <c r="N91" s="50"/>
      <c r="O91" s="50"/>
      <c r="P91" s="50"/>
      <c r="Q91" s="50"/>
      <c r="R91" s="50"/>
      <c r="S91" s="51"/>
      <c r="W91" s="48"/>
      <c r="Z91" s="52" t="s">
        <v>88</v>
      </c>
      <c r="AA91" s="53"/>
    </row>
    <row r="92" spans="1:31" s="52" customFormat="1">
      <c r="A92" s="46" t="s">
        <v>114</v>
      </c>
      <c r="B92" s="57">
        <v>42870</v>
      </c>
      <c r="C92" s="46" t="s">
        <v>37</v>
      </c>
      <c r="D92" s="47">
        <v>88700</v>
      </c>
      <c r="E92" s="86"/>
      <c r="F92" s="46">
        <v>60</v>
      </c>
      <c r="G92" s="57">
        <f>+IF(F92=0,(WORKDAY(B92,E92,Лист2!B$1:B$26)),(B92+F92))</f>
        <v>42930</v>
      </c>
      <c r="H92" s="12" t="str">
        <f t="shared" ca="1" si="2"/>
        <v>Истёк</v>
      </c>
      <c r="I92" s="50">
        <v>88700</v>
      </c>
      <c r="J92" s="50"/>
      <c r="K92" s="50"/>
      <c r="L92" s="50"/>
      <c r="M92" s="50"/>
      <c r="N92" s="50"/>
      <c r="O92" s="50"/>
      <c r="P92" s="50"/>
      <c r="Q92" s="50"/>
      <c r="R92" s="50"/>
      <c r="S92" s="51"/>
      <c r="W92" s="48"/>
      <c r="Z92" s="52" t="s">
        <v>88</v>
      </c>
      <c r="AA92" s="53"/>
    </row>
    <row r="93" spans="1:31" s="52" customFormat="1" ht="45">
      <c r="A93" s="46" t="s">
        <v>166</v>
      </c>
      <c r="B93" s="57">
        <v>42936</v>
      </c>
      <c r="C93" s="46" t="s">
        <v>123</v>
      </c>
      <c r="D93" s="47">
        <v>294197.59999999998</v>
      </c>
      <c r="E93" s="86" t="s">
        <v>168</v>
      </c>
      <c r="F93" s="46"/>
      <c r="G93" s="46"/>
      <c r="H93" s="53" t="str">
        <f t="shared" ca="1" si="2"/>
        <v>Истёк</v>
      </c>
      <c r="I93" s="50"/>
      <c r="J93" s="50"/>
      <c r="K93" s="50"/>
      <c r="L93" s="50"/>
      <c r="M93" s="50"/>
      <c r="N93" s="50"/>
      <c r="O93" s="50"/>
      <c r="P93" s="50"/>
      <c r="Q93" s="50">
        <v>94616.960000000006</v>
      </c>
      <c r="R93" s="47">
        <v>199580.64</v>
      </c>
      <c r="S93" s="51"/>
      <c r="W93" s="48"/>
      <c r="Z93" s="52" t="s">
        <v>143</v>
      </c>
      <c r="AA93" s="53"/>
    </row>
    <row r="94" spans="1:31" s="52" customFormat="1" ht="45">
      <c r="A94" s="46" t="s">
        <v>167</v>
      </c>
      <c r="B94" s="57">
        <v>42936</v>
      </c>
      <c r="C94" s="46" t="s">
        <v>123</v>
      </c>
      <c r="D94" s="47">
        <v>297047.3</v>
      </c>
      <c r="E94" s="86" t="s">
        <v>168</v>
      </c>
      <c r="F94" s="46"/>
      <c r="G94" s="46"/>
      <c r="H94" s="53" t="str">
        <f t="shared" ca="1" si="2"/>
        <v>Истёк</v>
      </c>
      <c r="I94" s="50"/>
      <c r="J94" s="50"/>
      <c r="K94" s="50"/>
      <c r="L94" s="50"/>
      <c r="M94" s="50"/>
      <c r="N94" s="50"/>
      <c r="O94" s="50"/>
      <c r="P94" s="50"/>
      <c r="Q94" s="50">
        <v>197170.42</v>
      </c>
      <c r="R94" s="47">
        <v>99876.88</v>
      </c>
      <c r="S94" s="51"/>
      <c r="W94" s="48"/>
      <c r="Z94" s="52" t="s">
        <v>143</v>
      </c>
      <c r="AA94" s="53"/>
    </row>
    <row r="95" spans="1:31" s="52" customFormat="1">
      <c r="A95" s="46" t="s">
        <v>183</v>
      </c>
      <c r="B95" s="57">
        <v>42906</v>
      </c>
      <c r="C95" s="46" t="s">
        <v>124</v>
      </c>
      <c r="D95" s="47">
        <v>438535</v>
      </c>
      <c r="E95" s="86">
        <v>50</v>
      </c>
      <c r="F95" s="46"/>
      <c r="G95" s="57">
        <f>+IF(F95=0,(WORKDAY(B95,E95,Лист2!B$1:B$26)),(B95+F95))</f>
        <v>42976</v>
      </c>
      <c r="H95" s="12" t="str">
        <f t="shared" ca="1" si="2"/>
        <v>Истёк</v>
      </c>
      <c r="I95" s="50">
        <v>281888</v>
      </c>
      <c r="J95" s="50"/>
      <c r="K95" s="50"/>
      <c r="L95" s="50">
        <v>156647</v>
      </c>
      <c r="M95" s="50"/>
      <c r="N95" s="50"/>
      <c r="O95" s="50"/>
      <c r="P95" s="50"/>
      <c r="Q95" s="50"/>
      <c r="R95" s="50"/>
      <c r="S95" s="51"/>
      <c r="W95" s="48"/>
      <c r="Z95" s="52" t="s">
        <v>143</v>
      </c>
      <c r="AA95" s="53"/>
    </row>
    <row r="96" spans="1:31" s="52" customFormat="1" ht="30">
      <c r="A96" s="46" t="s">
        <v>125</v>
      </c>
      <c r="B96" s="57">
        <v>42885</v>
      </c>
      <c r="C96" s="46" t="s">
        <v>126</v>
      </c>
      <c r="D96" s="47">
        <v>55376</v>
      </c>
      <c r="E96" s="86"/>
      <c r="F96" s="57"/>
      <c r="G96" s="57">
        <v>42978</v>
      </c>
      <c r="H96" s="12" t="str">
        <f t="shared" ca="1" si="2"/>
        <v>Истёк</v>
      </c>
      <c r="I96" s="50">
        <v>55376</v>
      </c>
      <c r="J96" s="50"/>
      <c r="K96" s="50"/>
      <c r="L96" s="50"/>
      <c r="M96" s="50"/>
      <c r="N96" s="50"/>
      <c r="O96" s="50"/>
      <c r="P96" s="50"/>
      <c r="Q96" s="50"/>
      <c r="R96" s="50"/>
      <c r="S96" s="51"/>
      <c r="W96" s="48"/>
      <c r="Z96" s="52" t="s">
        <v>88</v>
      </c>
      <c r="AA96" s="53"/>
    </row>
    <row r="97" spans="1:31" s="52" customFormat="1" ht="30">
      <c r="A97" s="46" t="s">
        <v>150</v>
      </c>
      <c r="B97" s="57">
        <v>42902</v>
      </c>
      <c r="C97" s="46" t="s">
        <v>127</v>
      </c>
      <c r="D97" s="47">
        <v>187501</v>
      </c>
      <c r="E97" s="86"/>
      <c r="F97" s="57"/>
      <c r="G97" s="57">
        <v>42916</v>
      </c>
      <c r="H97" s="12" t="str">
        <f t="shared" ca="1" si="2"/>
        <v>Истёк</v>
      </c>
      <c r="I97" s="50"/>
      <c r="J97" s="50"/>
      <c r="K97" s="50"/>
      <c r="L97" s="50">
        <v>187501</v>
      </c>
      <c r="M97" s="50"/>
      <c r="N97" s="50"/>
      <c r="O97" s="50"/>
      <c r="P97" s="50"/>
      <c r="Q97" s="50"/>
      <c r="R97" s="50"/>
      <c r="S97" s="51"/>
      <c r="W97" s="48"/>
      <c r="Z97" s="52" t="s">
        <v>88</v>
      </c>
      <c r="AA97" s="53"/>
    </row>
    <row r="98" spans="1:31" ht="29.25" customHeight="1">
      <c r="A98" s="1" t="s">
        <v>128</v>
      </c>
      <c r="B98" s="41">
        <v>42886</v>
      </c>
      <c r="C98" s="1" t="s">
        <v>129</v>
      </c>
      <c r="D98" s="14">
        <v>190397.33</v>
      </c>
      <c r="E98" s="98"/>
      <c r="F98" s="41"/>
      <c r="G98" s="41">
        <v>42940</v>
      </c>
      <c r="H98" s="12" t="str">
        <f t="shared" ca="1" si="2"/>
        <v>Истёк</v>
      </c>
      <c r="I98" s="4">
        <v>190397.33</v>
      </c>
      <c r="Z98" s="2" t="s">
        <v>88</v>
      </c>
      <c r="AC98" s="52"/>
      <c r="AD98" s="52"/>
      <c r="AE98" s="52"/>
    </row>
    <row r="99" spans="1:31" s="52" customFormat="1" ht="30">
      <c r="A99" s="46" t="s">
        <v>140</v>
      </c>
      <c r="B99" s="57">
        <v>42908</v>
      </c>
      <c r="C99" s="46" t="s">
        <v>130</v>
      </c>
      <c r="D99" s="47">
        <v>75000</v>
      </c>
      <c r="E99" s="86"/>
      <c r="F99" s="46"/>
      <c r="G99" s="46"/>
      <c r="H99" s="12" t="str">
        <f t="shared" ca="1" si="2"/>
        <v>Истёк</v>
      </c>
      <c r="I99" s="50">
        <v>75000</v>
      </c>
      <c r="J99" s="50"/>
      <c r="K99" s="50"/>
      <c r="L99" s="50"/>
      <c r="M99" s="50"/>
      <c r="N99" s="50"/>
      <c r="O99" s="50"/>
      <c r="P99" s="50"/>
      <c r="Q99" s="50"/>
      <c r="R99" s="50"/>
      <c r="S99" s="51"/>
      <c r="W99" s="48"/>
      <c r="Z99" s="52" t="s">
        <v>88</v>
      </c>
      <c r="AA99" s="53"/>
    </row>
    <row r="100" spans="1:31" s="52" customFormat="1" ht="30">
      <c r="A100" s="46" t="s">
        <v>344</v>
      </c>
      <c r="B100" s="46"/>
      <c r="C100" s="46" t="s">
        <v>130</v>
      </c>
      <c r="D100" s="47">
        <v>85265</v>
      </c>
      <c r="E100" s="86"/>
      <c r="F100" s="46"/>
      <c r="G100" s="57">
        <v>43094</v>
      </c>
      <c r="H100" s="53" t="str">
        <f t="shared" ca="1" si="2"/>
        <v>Истекает</v>
      </c>
      <c r="I100" s="50">
        <v>56000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1"/>
      <c r="W100" s="48"/>
      <c r="Z100" s="52" t="s">
        <v>88</v>
      </c>
      <c r="AA100" s="53"/>
    </row>
    <row r="101" spans="1:31" s="52" customFormat="1" ht="30">
      <c r="A101" s="46" t="s">
        <v>132</v>
      </c>
      <c r="B101" s="57">
        <v>42908</v>
      </c>
      <c r="C101" s="46" t="s">
        <v>133</v>
      </c>
      <c r="D101" s="47">
        <v>420000</v>
      </c>
      <c r="E101" s="86"/>
      <c r="F101" s="57"/>
      <c r="G101" s="57">
        <v>42946</v>
      </c>
      <c r="H101" s="12" t="str">
        <f t="shared" ca="1" si="2"/>
        <v>Истёк</v>
      </c>
      <c r="I101" s="50">
        <v>300000</v>
      </c>
      <c r="J101" s="50"/>
      <c r="K101" s="50"/>
      <c r="L101" s="50">
        <v>120000</v>
      </c>
      <c r="M101" s="50"/>
      <c r="N101" s="50"/>
      <c r="O101" s="50"/>
      <c r="P101" s="50"/>
      <c r="Q101" s="50"/>
      <c r="R101" s="50"/>
      <c r="S101" s="51"/>
      <c r="W101" s="48"/>
      <c r="Z101" s="52" t="s">
        <v>88</v>
      </c>
      <c r="AA101" s="53"/>
    </row>
    <row r="102" spans="1:31" s="52" customFormat="1" ht="30">
      <c r="A102" s="46" t="s">
        <v>134</v>
      </c>
      <c r="B102" s="57">
        <v>42908</v>
      </c>
      <c r="C102" s="46" t="s">
        <v>133</v>
      </c>
      <c r="D102" s="47">
        <v>653861</v>
      </c>
      <c r="E102" s="86"/>
      <c r="F102" s="57"/>
      <c r="G102" s="57">
        <v>42978</v>
      </c>
      <c r="H102" s="12" t="str">
        <f t="shared" ca="1" si="2"/>
        <v>Истёк</v>
      </c>
      <c r="I102" s="50">
        <v>593799</v>
      </c>
      <c r="J102" s="50"/>
      <c r="K102" s="50"/>
      <c r="L102" s="50">
        <v>60062</v>
      </c>
      <c r="M102" s="50"/>
      <c r="N102" s="50"/>
      <c r="O102" s="50"/>
      <c r="P102" s="50"/>
      <c r="Q102" s="50"/>
      <c r="R102" s="50"/>
      <c r="S102" s="51"/>
      <c r="W102" s="48"/>
      <c r="Z102" s="52" t="s">
        <v>143</v>
      </c>
      <c r="AA102" s="53"/>
    </row>
    <row r="103" spans="1:31" s="52" customFormat="1" ht="30">
      <c r="A103" s="46" t="s">
        <v>135</v>
      </c>
      <c r="B103" s="57">
        <v>42914</v>
      </c>
      <c r="C103" s="46" t="s">
        <v>136</v>
      </c>
      <c r="D103" s="47">
        <v>545086.4</v>
      </c>
      <c r="E103" s="86">
        <v>50</v>
      </c>
      <c r="F103" s="46"/>
      <c r="G103" s="46"/>
      <c r="H103" s="12" t="str">
        <f t="shared" ca="1" si="2"/>
        <v>Истёк</v>
      </c>
      <c r="I103" s="50">
        <v>234407.6</v>
      </c>
      <c r="J103" s="50"/>
      <c r="K103" s="50"/>
      <c r="L103" s="50">
        <v>228478.8</v>
      </c>
      <c r="M103" s="50"/>
      <c r="N103" s="50"/>
      <c r="O103" s="50">
        <v>82200</v>
      </c>
      <c r="P103" s="50"/>
      <c r="Q103" s="50"/>
      <c r="R103" s="50"/>
      <c r="S103" s="51"/>
      <c r="W103" s="48"/>
      <c r="Z103" s="52" t="s">
        <v>143</v>
      </c>
      <c r="AA103" s="53"/>
    </row>
    <row r="104" spans="1:31" s="52" customFormat="1">
      <c r="A104" s="46" t="s">
        <v>163</v>
      </c>
      <c r="B104" s="57">
        <v>42926</v>
      </c>
      <c r="C104" s="46" t="s">
        <v>137</v>
      </c>
      <c r="D104" s="47">
        <v>5762912</v>
      </c>
      <c r="E104" s="86"/>
      <c r="F104" s="46">
        <v>70</v>
      </c>
      <c r="G104" s="57">
        <f>+IF(F104=0,(WORKDAY(B104,E104,Лист2!B$1:B$26)),(B104+F104))</f>
        <v>42996</v>
      </c>
      <c r="H104" s="12" t="str">
        <f t="shared" ca="1" si="2"/>
        <v>Истёк</v>
      </c>
      <c r="I104" s="50">
        <v>3841254</v>
      </c>
      <c r="J104" s="50"/>
      <c r="K104" s="50"/>
      <c r="L104" s="50"/>
      <c r="M104" s="50"/>
      <c r="N104" s="50"/>
      <c r="O104" s="50"/>
      <c r="P104" s="50"/>
      <c r="Q104" s="50"/>
      <c r="R104" s="50">
        <v>1921658</v>
      </c>
      <c r="S104" s="51"/>
      <c r="W104" s="48"/>
      <c r="AA104" s="53"/>
    </row>
    <row r="105" spans="1:31" s="52" customFormat="1" ht="30">
      <c r="A105" s="46" t="s">
        <v>139</v>
      </c>
      <c r="B105" s="57">
        <v>42919</v>
      </c>
      <c r="C105" s="46" t="s">
        <v>142</v>
      </c>
      <c r="D105" s="47">
        <v>273667</v>
      </c>
      <c r="E105" s="86"/>
      <c r="F105" s="57"/>
      <c r="G105" s="57">
        <v>42937</v>
      </c>
      <c r="H105" s="12" t="str">
        <f t="shared" ca="1" si="2"/>
        <v>Истёк</v>
      </c>
      <c r="I105" s="50"/>
      <c r="J105" s="50"/>
      <c r="K105" s="50"/>
      <c r="L105" s="50">
        <v>273667</v>
      </c>
      <c r="M105" s="50"/>
      <c r="N105" s="50"/>
      <c r="O105" s="50"/>
      <c r="P105" s="50"/>
      <c r="Q105" s="50"/>
      <c r="R105" s="50"/>
      <c r="S105" s="51"/>
      <c r="W105" s="48"/>
      <c r="Z105" s="52" t="s">
        <v>143</v>
      </c>
      <c r="AA105" s="53"/>
      <c r="AC105" s="83"/>
      <c r="AD105" s="83"/>
      <c r="AE105" s="83"/>
    </row>
    <row r="106" spans="1:31" s="52" customFormat="1" ht="30">
      <c r="A106" s="46" t="s">
        <v>144</v>
      </c>
      <c r="B106" s="57">
        <v>42905</v>
      </c>
      <c r="C106" s="46" t="s">
        <v>37</v>
      </c>
      <c r="D106" s="47">
        <v>582453</v>
      </c>
      <c r="E106" s="86"/>
      <c r="F106" s="46">
        <v>60</v>
      </c>
      <c r="G106" s="57">
        <f>+IF(F106=0,(WORKDAY(B106,E106,Лист2!B$1:B$26)),(B106+F106))</f>
        <v>42965</v>
      </c>
      <c r="H106" s="12" t="str">
        <f t="shared" ca="1" si="2"/>
        <v>Истёк</v>
      </c>
      <c r="I106" s="50">
        <v>228344</v>
      </c>
      <c r="J106" s="50"/>
      <c r="K106" s="50"/>
      <c r="L106" s="50">
        <v>249529</v>
      </c>
      <c r="M106" s="50"/>
      <c r="N106" s="50"/>
      <c r="O106" s="50">
        <v>104580</v>
      </c>
      <c r="P106" s="50"/>
      <c r="Q106" s="50"/>
      <c r="R106" s="50"/>
      <c r="S106" s="51"/>
      <c r="W106" s="48"/>
      <c r="Z106" s="52" t="s">
        <v>88</v>
      </c>
      <c r="AA106" s="53"/>
    </row>
    <row r="107" spans="1:31" s="52" customFormat="1" ht="45">
      <c r="A107" s="46" t="s">
        <v>174</v>
      </c>
      <c r="B107" s="57">
        <v>42922</v>
      </c>
      <c r="C107" s="46" t="s">
        <v>175</v>
      </c>
      <c r="D107" s="47"/>
      <c r="E107" s="86"/>
      <c r="F107" s="46"/>
      <c r="G107" s="57">
        <v>42946</v>
      </c>
      <c r="H107" s="12" t="str">
        <f t="shared" ca="1" si="2"/>
        <v>Истёк</v>
      </c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1"/>
      <c r="W107" s="48"/>
      <c r="AA107" s="53"/>
      <c r="AC107" s="2"/>
      <c r="AD107" s="2"/>
      <c r="AE107" s="2"/>
    </row>
    <row r="108" spans="1:31" s="52" customFormat="1" ht="30">
      <c r="A108" s="46" t="s">
        <v>145</v>
      </c>
      <c r="B108" s="57">
        <v>42902</v>
      </c>
      <c r="C108" s="46" t="s">
        <v>37</v>
      </c>
      <c r="D108" s="47">
        <v>425300</v>
      </c>
      <c r="E108" s="86"/>
      <c r="F108" s="46">
        <v>45</v>
      </c>
      <c r="G108" s="57">
        <f>+IF(F108=0,(WORKDAY(B108,E108,Лист2!B$1:B$26)),(B108+F108))</f>
        <v>42947</v>
      </c>
      <c r="H108" s="12" t="str">
        <f t="shared" ca="1" si="2"/>
        <v>Истёк</v>
      </c>
      <c r="I108" s="50">
        <v>425300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1"/>
      <c r="W108" s="48"/>
      <c r="Z108" s="52" t="s">
        <v>88</v>
      </c>
      <c r="AA108" s="53"/>
    </row>
    <row r="109" spans="1:31" s="52" customFormat="1" ht="30">
      <c r="A109" s="46" t="s">
        <v>146</v>
      </c>
      <c r="B109" s="57">
        <v>42902</v>
      </c>
      <c r="C109" s="46" t="s">
        <v>37</v>
      </c>
      <c r="D109" s="47">
        <v>398580</v>
      </c>
      <c r="E109" s="86"/>
      <c r="F109" s="46">
        <v>45</v>
      </c>
      <c r="G109" s="57">
        <f>+IF(F109=0,(WORKDAY(B109,E109,Лист2!B$1:B$26)),(B109+F109))</f>
        <v>42947</v>
      </c>
      <c r="H109" s="12" t="str">
        <f t="shared" ca="1" si="2"/>
        <v>Истёк</v>
      </c>
      <c r="I109" s="50">
        <v>398580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1"/>
      <c r="W109" s="48"/>
      <c r="Z109" s="52" t="s">
        <v>88</v>
      </c>
      <c r="AA109" s="53"/>
    </row>
    <row r="110" spans="1:31" s="52" customFormat="1" ht="48.6" customHeight="1">
      <c r="A110" s="46" t="s">
        <v>147</v>
      </c>
      <c r="B110" s="57">
        <v>42901</v>
      </c>
      <c r="C110" s="46" t="s">
        <v>148</v>
      </c>
      <c r="D110" s="47">
        <v>2152502</v>
      </c>
      <c r="E110" s="86"/>
      <c r="F110" s="46"/>
      <c r="G110" s="57">
        <v>42915</v>
      </c>
      <c r="H110" s="12" t="str">
        <f t="shared" ca="1" si="2"/>
        <v>Истёк</v>
      </c>
      <c r="I110" s="50">
        <v>799011</v>
      </c>
      <c r="J110" s="50"/>
      <c r="K110" s="50"/>
      <c r="L110" s="50">
        <v>677366</v>
      </c>
      <c r="M110" s="50"/>
      <c r="N110" s="50"/>
      <c r="O110" s="50">
        <v>676125</v>
      </c>
      <c r="P110" s="50"/>
      <c r="Q110" s="50"/>
      <c r="R110" s="50"/>
      <c r="S110" s="51"/>
      <c r="W110" s="48"/>
      <c r="Z110" s="52" t="s">
        <v>88</v>
      </c>
      <c r="AA110" s="53"/>
    </row>
    <row r="111" spans="1:31" s="52" customFormat="1">
      <c r="A111" s="46" t="s">
        <v>157</v>
      </c>
      <c r="B111" s="57">
        <v>42930</v>
      </c>
      <c r="C111" s="46" t="s">
        <v>151</v>
      </c>
      <c r="D111" s="47">
        <v>448038</v>
      </c>
      <c r="E111" s="86">
        <v>30</v>
      </c>
      <c r="F111" s="46"/>
      <c r="G111" s="46"/>
      <c r="H111" s="12" t="str">
        <f t="shared" ca="1" si="2"/>
        <v>Истёк</v>
      </c>
      <c r="I111" s="50"/>
      <c r="J111" s="50"/>
      <c r="K111" s="50"/>
      <c r="L111" s="50"/>
      <c r="M111" s="50"/>
      <c r="N111" s="50"/>
      <c r="O111" s="50">
        <v>448038</v>
      </c>
      <c r="P111" s="50"/>
      <c r="Q111" s="50"/>
      <c r="R111" s="50"/>
      <c r="S111" s="51"/>
      <c r="W111" s="48"/>
      <c r="Z111" s="52" t="s">
        <v>88</v>
      </c>
      <c r="AA111" s="53"/>
    </row>
    <row r="112" spans="1:31" s="45" customFormat="1">
      <c r="A112" s="42" t="s">
        <v>156</v>
      </c>
      <c r="B112" s="87">
        <v>42930</v>
      </c>
      <c r="C112" s="42" t="s">
        <v>151</v>
      </c>
      <c r="D112" s="43">
        <v>1663853</v>
      </c>
      <c r="E112" s="98"/>
      <c r="F112" s="42"/>
      <c r="G112" s="87">
        <v>43003</v>
      </c>
      <c r="H112" s="12" t="str">
        <f t="shared" ca="1" si="2"/>
        <v>Истёк</v>
      </c>
      <c r="I112" s="44">
        <v>1663853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55"/>
      <c r="W112" s="7"/>
      <c r="Z112" s="45" t="s">
        <v>88</v>
      </c>
      <c r="AA112" s="54"/>
      <c r="AC112" s="52"/>
      <c r="AD112" s="52"/>
      <c r="AE112" s="52"/>
    </row>
    <row r="113" spans="1:31" s="52" customFormat="1">
      <c r="A113" s="46" t="s">
        <v>152</v>
      </c>
      <c r="B113" s="57">
        <v>42933</v>
      </c>
      <c r="C113" s="46" t="s">
        <v>153</v>
      </c>
      <c r="D113" s="47">
        <v>91948</v>
      </c>
      <c r="E113" s="86"/>
      <c r="F113" s="46"/>
      <c r="G113" s="57">
        <v>42954</v>
      </c>
      <c r="H113" s="12" t="str">
        <f t="shared" ca="1" si="2"/>
        <v>Истёк</v>
      </c>
      <c r="I113" s="50">
        <v>82213</v>
      </c>
      <c r="J113" s="50"/>
      <c r="K113" s="50"/>
      <c r="L113" s="50"/>
      <c r="M113" s="50"/>
      <c r="N113" s="50"/>
      <c r="O113" s="50">
        <v>9735</v>
      </c>
      <c r="P113" s="50"/>
      <c r="Q113" s="50"/>
      <c r="R113" s="50"/>
      <c r="S113" s="51"/>
      <c r="W113" s="48"/>
      <c r="Z113" s="52" t="s">
        <v>88</v>
      </c>
      <c r="AA113" s="53"/>
    </row>
    <row r="114" spans="1:31" s="52" customFormat="1">
      <c r="A114" s="46" t="s">
        <v>154</v>
      </c>
      <c r="B114" s="57">
        <v>42926</v>
      </c>
      <c r="C114" s="46" t="s">
        <v>153</v>
      </c>
      <c r="D114" s="47">
        <v>98903</v>
      </c>
      <c r="E114" s="86"/>
      <c r="F114" s="46"/>
      <c r="G114" s="57">
        <v>42954</v>
      </c>
      <c r="H114" s="12" t="str">
        <f t="shared" ca="1" si="2"/>
        <v>Истёк</v>
      </c>
      <c r="I114" s="50">
        <v>98903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1"/>
      <c r="W114" s="48"/>
      <c r="Z114" s="52" t="s">
        <v>88</v>
      </c>
      <c r="AA114" s="53"/>
    </row>
    <row r="115" spans="1:31" s="52" customFormat="1">
      <c r="A115" s="46" t="s">
        <v>155</v>
      </c>
      <c r="B115" s="57">
        <v>42957</v>
      </c>
      <c r="C115" s="46" t="s">
        <v>153</v>
      </c>
      <c r="D115" s="47">
        <v>99417</v>
      </c>
      <c r="E115" s="86"/>
      <c r="F115" s="46"/>
      <c r="G115" s="57">
        <v>42968</v>
      </c>
      <c r="H115" s="12" t="str">
        <f t="shared" ca="1" si="2"/>
        <v>Истёк</v>
      </c>
      <c r="I115" s="50">
        <v>99417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W115" s="48"/>
      <c r="Z115" s="52" t="s">
        <v>88</v>
      </c>
      <c r="AA115" s="53"/>
    </row>
    <row r="116" spans="1:31" s="52" customFormat="1">
      <c r="A116" s="46" t="s">
        <v>182</v>
      </c>
      <c r="B116" s="57">
        <v>42962</v>
      </c>
      <c r="C116" s="46" t="s">
        <v>37</v>
      </c>
      <c r="D116" s="47">
        <v>14890</v>
      </c>
      <c r="E116" s="86">
        <v>20</v>
      </c>
      <c r="F116" s="46"/>
      <c r="G116" s="57">
        <f>+IF(F116=0,(WORKDAY(B116,E116,Лист2!B$1:B$26)),(B116+F116))</f>
        <v>42990</v>
      </c>
      <c r="H116" s="12" t="str">
        <f t="shared" ca="1" si="2"/>
        <v>Истёк</v>
      </c>
      <c r="I116" s="50"/>
      <c r="J116" s="50"/>
      <c r="K116" s="50"/>
      <c r="L116" s="50">
        <v>14890</v>
      </c>
      <c r="M116" s="50"/>
      <c r="N116" s="50"/>
      <c r="O116" s="50"/>
      <c r="P116" s="50"/>
      <c r="Q116" s="50"/>
      <c r="R116" s="50"/>
      <c r="S116" s="51"/>
      <c r="W116" s="48"/>
      <c r="Z116" s="52" t="s">
        <v>88</v>
      </c>
      <c r="AA116" s="53"/>
    </row>
    <row r="117" spans="1:31" s="52" customFormat="1">
      <c r="A117" s="46" t="s">
        <v>158</v>
      </c>
      <c r="B117" s="57">
        <v>42919</v>
      </c>
      <c r="C117" s="46" t="s">
        <v>55</v>
      </c>
      <c r="D117" s="47">
        <v>95708</v>
      </c>
      <c r="E117" s="86">
        <v>20</v>
      </c>
      <c r="F117" s="46"/>
      <c r="G117" s="57">
        <f>+IF(F117=0,(WORKDAY(B117,E117,Лист2!B$1:B$26)),(B117+F117))</f>
        <v>42947</v>
      </c>
      <c r="H117" s="12" t="str">
        <f t="shared" ca="1" si="2"/>
        <v>Истёк</v>
      </c>
      <c r="I117" s="50"/>
      <c r="J117" s="50"/>
      <c r="K117" s="50"/>
      <c r="L117" s="50">
        <v>95708</v>
      </c>
      <c r="M117" s="50"/>
      <c r="N117" s="50"/>
      <c r="O117" s="50"/>
      <c r="P117" s="50"/>
      <c r="Q117" s="50"/>
      <c r="R117" s="50"/>
      <c r="S117" s="51"/>
      <c r="W117" s="48"/>
      <c r="Z117" s="52" t="s">
        <v>88</v>
      </c>
      <c r="AA117" s="53"/>
    </row>
    <row r="118" spans="1:31" s="52" customFormat="1">
      <c r="A118" s="46" t="s">
        <v>159</v>
      </c>
      <c r="B118" s="57">
        <v>42923</v>
      </c>
      <c r="C118" s="46" t="s">
        <v>55</v>
      </c>
      <c r="D118" s="47">
        <v>90961</v>
      </c>
      <c r="E118" s="86">
        <v>20</v>
      </c>
      <c r="F118" s="46"/>
      <c r="G118" s="57">
        <f>+IF(F118=0,(WORKDAY(B118,E118,Лист2!B$1:B$26)),(B118+F118))</f>
        <v>42951</v>
      </c>
      <c r="H118" s="12" t="str">
        <f t="shared" ca="1" si="2"/>
        <v>Истёк</v>
      </c>
      <c r="I118" s="50"/>
      <c r="J118" s="50"/>
      <c r="K118" s="50"/>
      <c r="L118" s="50">
        <v>90961</v>
      </c>
      <c r="M118" s="50"/>
      <c r="N118" s="50"/>
      <c r="O118" s="50"/>
      <c r="P118" s="50"/>
      <c r="Q118" s="50"/>
      <c r="R118" s="50"/>
      <c r="S118" s="51"/>
      <c r="W118" s="48"/>
      <c r="Z118" s="52" t="s">
        <v>88</v>
      </c>
      <c r="AA118" s="53"/>
    </row>
    <row r="119" spans="1:31" s="52" customFormat="1">
      <c r="A119" s="46" t="s">
        <v>160</v>
      </c>
      <c r="B119" s="57">
        <v>42928</v>
      </c>
      <c r="C119" s="46" t="s">
        <v>55</v>
      </c>
      <c r="D119" s="47">
        <v>82523</v>
      </c>
      <c r="E119" s="86">
        <v>20</v>
      </c>
      <c r="F119" s="46"/>
      <c r="G119" s="57">
        <f>+IF(F119=0,(WORKDAY(B119,E119,Лист2!B$1:B$26)),(B119+F119))</f>
        <v>42956</v>
      </c>
      <c r="H119" s="12" t="str">
        <f t="shared" ca="1" si="2"/>
        <v>Истёк</v>
      </c>
      <c r="I119" s="50"/>
      <c r="J119" s="50"/>
      <c r="K119" s="50"/>
      <c r="L119" s="50">
        <v>82523</v>
      </c>
      <c r="M119" s="50"/>
      <c r="N119" s="50"/>
      <c r="O119" s="50"/>
      <c r="P119" s="50"/>
      <c r="Q119" s="50"/>
      <c r="R119" s="50"/>
      <c r="S119" s="51"/>
      <c r="W119" s="48"/>
      <c r="Z119" s="52" t="s">
        <v>88</v>
      </c>
      <c r="AA119" s="53"/>
    </row>
    <row r="120" spans="1:31" s="52" customFormat="1">
      <c r="A120" s="46" t="s">
        <v>161</v>
      </c>
      <c r="B120" s="57">
        <v>42933</v>
      </c>
      <c r="C120" s="46" t="s">
        <v>55</v>
      </c>
      <c r="D120" s="47">
        <v>85481</v>
      </c>
      <c r="E120" s="86">
        <v>20</v>
      </c>
      <c r="F120" s="46"/>
      <c r="G120" s="57">
        <f>+IF(F120=0,(WORKDAY(B120,E120,Лист2!B$1:B$26)),(B120+F120))</f>
        <v>42961</v>
      </c>
      <c r="H120" s="12" t="str">
        <f t="shared" ca="1" si="2"/>
        <v>Истёк</v>
      </c>
      <c r="I120" s="50"/>
      <c r="J120" s="50"/>
      <c r="K120" s="50"/>
      <c r="L120" s="50">
        <v>85481</v>
      </c>
      <c r="M120" s="50"/>
      <c r="N120" s="50"/>
      <c r="O120" s="50"/>
      <c r="P120" s="50"/>
      <c r="Q120" s="50"/>
      <c r="R120" s="50"/>
      <c r="S120" s="51"/>
      <c r="W120" s="48"/>
      <c r="Z120" s="52" t="s">
        <v>88</v>
      </c>
      <c r="AA120" s="53"/>
      <c r="AC120" s="72"/>
      <c r="AD120" s="72"/>
      <c r="AE120" s="72"/>
    </row>
    <row r="121" spans="1:31" s="52" customFormat="1">
      <c r="A121" s="46" t="s">
        <v>162</v>
      </c>
      <c r="B121" s="57">
        <v>42937</v>
      </c>
      <c r="C121" s="46" t="s">
        <v>55</v>
      </c>
      <c r="D121" s="47">
        <v>83927</v>
      </c>
      <c r="E121" s="86">
        <v>20</v>
      </c>
      <c r="F121" s="46"/>
      <c r="G121" s="57">
        <f>+IF(F121=0,(WORKDAY(B121,E121,Лист2!B$1:B$26)),(B121+F121))</f>
        <v>42965</v>
      </c>
      <c r="H121" s="12" t="str">
        <f t="shared" ca="1" si="2"/>
        <v>Истёк</v>
      </c>
      <c r="I121" s="50"/>
      <c r="J121" s="50"/>
      <c r="K121" s="50"/>
      <c r="L121" s="50">
        <v>83927</v>
      </c>
      <c r="M121" s="50"/>
      <c r="N121" s="50"/>
      <c r="O121" s="50"/>
      <c r="P121" s="50"/>
      <c r="Q121" s="50"/>
      <c r="R121" s="50"/>
      <c r="S121" s="51"/>
      <c r="W121" s="48"/>
      <c r="Z121" s="52" t="s">
        <v>88</v>
      </c>
      <c r="AA121" s="53"/>
    </row>
    <row r="122" spans="1:31" s="52" customFormat="1">
      <c r="A122" s="46" t="s">
        <v>181</v>
      </c>
      <c r="B122" s="57">
        <v>42976</v>
      </c>
      <c r="C122" s="46" t="s">
        <v>133</v>
      </c>
      <c r="D122" s="47">
        <v>1761172</v>
      </c>
      <c r="E122" s="86"/>
      <c r="F122" s="46"/>
      <c r="G122" s="57">
        <v>43039</v>
      </c>
      <c r="H122" s="12" t="str">
        <f t="shared" ca="1" si="2"/>
        <v>Истёк</v>
      </c>
      <c r="I122" s="50">
        <v>1242763</v>
      </c>
      <c r="J122" s="50"/>
      <c r="K122" s="50"/>
      <c r="L122" s="50">
        <v>342905</v>
      </c>
      <c r="M122" s="50"/>
      <c r="N122" s="50"/>
      <c r="O122" s="50">
        <v>175504</v>
      </c>
      <c r="P122" s="50"/>
      <c r="Q122" s="50"/>
      <c r="R122" s="50"/>
      <c r="S122" s="51"/>
      <c r="W122" s="48"/>
      <c r="Z122" s="52" t="s">
        <v>88</v>
      </c>
      <c r="AA122" s="53"/>
    </row>
    <row r="123" spans="1:31" s="52" customFormat="1">
      <c r="A123" s="46" t="s">
        <v>169</v>
      </c>
      <c r="B123" s="57">
        <v>42950</v>
      </c>
      <c r="C123" s="46" t="s">
        <v>170</v>
      </c>
      <c r="D123" s="47">
        <v>1149182</v>
      </c>
      <c r="E123" s="86">
        <v>20</v>
      </c>
      <c r="F123" s="46"/>
      <c r="G123" s="57">
        <f>+IF(F123=0,(WORKDAY(B123,E123,Лист2!B$1:B$26)),(B123+F123))</f>
        <v>42978</v>
      </c>
      <c r="H123" s="12" t="str">
        <f t="shared" ca="1" si="2"/>
        <v>Истёк</v>
      </c>
      <c r="I123" s="50">
        <v>724422</v>
      </c>
      <c r="J123" s="50"/>
      <c r="K123" s="50"/>
      <c r="L123" s="50"/>
      <c r="M123" s="50"/>
      <c r="N123" s="50"/>
      <c r="O123" s="50">
        <v>424760</v>
      </c>
      <c r="P123" s="50"/>
      <c r="Q123" s="50"/>
      <c r="R123" s="50"/>
      <c r="S123" s="51"/>
      <c r="W123" s="48"/>
      <c r="Z123" s="52" t="s">
        <v>88</v>
      </c>
      <c r="AA123" s="53"/>
      <c r="AC123" s="21"/>
      <c r="AD123" s="21"/>
      <c r="AE123" s="21"/>
    </row>
    <row r="124" spans="1:31" s="52" customFormat="1">
      <c r="A124" s="46" t="s">
        <v>195</v>
      </c>
      <c r="B124" s="57">
        <v>42976</v>
      </c>
      <c r="C124" s="46" t="s">
        <v>37</v>
      </c>
      <c r="D124" s="47">
        <v>52407</v>
      </c>
      <c r="E124" s="86"/>
      <c r="F124" s="46">
        <v>25</v>
      </c>
      <c r="G124" s="46"/>
      <c r="H124" s="12" t="str">
        <f t="shared" ca="1" si="2"/>
        <v>Истёк</v>
      </c>
      <c r="I124" s="50">
        <v>52407</v>
      </c>
      <c r="J124" s="50"/>
      <c r="K124" s="50"/>
      <c r="L124" s="50">
        <v>4660</v>
      </c>
      <c r="M124" s="50"/>
      <c r="N124" s="50"/>
      <c r="O124" s="50"/>
      <c r="P124" s="50"/>
      <c r="Q124" s="50"/>
      <c r="R124" s="50"/>
      <c r="S124" s="51"/>
      <c r="W124" s="48"/>
      <c r="Z124" s="52" t="s">
        <v>88</v>
      </c>
      <c r="AA124" s="53"/>
      <c r="AC124" s="45"/>
      <c r="AD124" s="45"/>
      <c r="AE124" s="45"/>
    </row>
    <row r="125" spans="1:31" s="52" customFormat="1">
      <c r="A125" s="46" t="s">
        <v>192</v>
      </c>
      <c r="B125" s="57">
        <v>42964</v>
      </c>
      <c r="C125" s="46" t="s">
        <v>176</v>
      </c>
      <c r="D125" s="47">
        <v>99230</v>
      </c>
      <c r="E125" s="86">
        <v>30</v>
      </c>
      <c r="F125" s="46"/>
      <c r="G125" s="57">
        <f>+IF(F125=0,(WORKDAY(B125,E125,Лист2!B$1:B$26)),(B125+F125))</f>
        <v>43006</v>
      </c>
      <c r="H125" s="12" t="str">
        <f t="shared" ca="1" si="2"/>
        <v>Истёк</v>
      </c>
      <c r="I125" s="50">
        <v>99230</v>
      </c>
      <c r="J125" s="50"/>
      <c r="K125" s="50"/>
      <c r="L125" s="50"/>
      <c r="M125" s="50"/>
      <c r="N125" s="50"/>
      <c r="O125" s="50"/>
      <c r="P125" s="50"/>
      <c r="Q125" s="50"/>
      <c r="R125" s="50"/>
      <c r="S125" s="51"/>
      <c r="W125" s="48"/>
      <c r="Z125" s="52" t="s">
        <v>88</v>
      </c>
      <c r="AA125" s="53"/>
      <c r="AC125" s="45"/>
      <c r="AD125" s="45"/>
      <c r="AE125" s="45"/>
    </row>
    <row r="126" spans="1:31" s="52" customFormat="1">
      <c r="A126" s="46" t="s">
        <v>193</v>
      </c>
      <c r="B126" s="57">
        <v>42964</v>
      </c>
      <c r="C126" s="46" t="s">
        <v>176</v>
      </c>
      <c r="D126" s="47">
        <v>61654</v>
      </c>
      <c r="E126" s="86">
        <v>30</v>
      </c>
      <c r="F126" s="46"/>
      <c r="G126" s="57">
        <f>+IF(F126=0,(WORKDAY(B126,E126,Лист2!B$1:B$26)),(B126+F126))</f>
        <v>43006</v>
      </c>
      <c r="H126" s="12" t="str">
        <f t="shared" ca="1" si="2"/>
        <v>Истёк</v>
      </c>
      <c r="I126" s="50">
        <v>56079</v>
      </c>
      <c r="J126" s="50"/>
      <c r="K126" s="50"/>
      <c r="L126" s="50">
        <v>5575</v>
      </c>
      <c r="M126" s="50"/>
      <c r="N126" s="50"/>
      <c r="O126" s="50"/>
      <c r="P126" s="50"/>
      <c r="Q126" s="50"/>
      <c r="R126" s="50"/>
      <c r="S126" s="51"/>
      <c r="W126" s="48"/>
      <c r="Z126" s="52" t="s">
        <v>88</v>
      </c>
      <c r="AA126" s="53"/>
      <c r="AC126" s="45"/>
      <c r="AD126" s="45"/>
      <c r="AE126" s="45"/>
    </row>
    <row r="127" spans="1:31" s="52" customFormat="1">
      <c r="A127" s="46" t="s">
        <v>171</v>
      </c>
      <c r="B127" s="101">
        <v>42956</v>
      </c>
      <c r="C127" s="171" t="s">
        <v>131</v>
      </c>
      <c r="D127" s="47">
        <v>462242</v>
      </c>
      <c r="E127" s="86">
        <v>45</v>
      </c>
      <c r="F127" s="46"/>
      <c r="G127" s="57">
        <f>+IF(F127=0,(WORKDAY(B127,E127,Лист2!B$1:B$26)),(B127+F127))</f>
        <v>43019</v>
      </c>
      <c r="H127" s="12" t="str">
        <f t="shared" ca="1" si="2"/>
        <v>Истёк</v>
      </c>
      <c r="I127" s="50">
        <v>447308</v>
      </c>
      <c r="J127" s="50"/>
      <c r="K127" s="50"/>
      <c r="L127" s="50"/>
      <c r="M127" s="50"/>
      <c r="N127" s="50"/>
      <c r="O127" s="50">
        <v>14934</v>
      </c>
      <c r="P127" s="50"/>
      <c r="Q127" s="50"/>
      <c r="R127" s="50"/>
      <c r="S127" s="51"/>
      <c r="W127" s="48"/>
      <c r="Z127" s="52" t="s">
        <v>88</v>
      </c>
      <c r="AA127" s="53"/>
      <c r="AC127" s="45"/>
      <c r="AD127" s="45"/>
      <c r="AE127" s="45"/>
    </row>
    <row r="128" spans="1:31" s="52" customFormat="1">
      <c r="A128" s="46" t="s">
        <v>214</v>
      </c>
      <c r="B128" s="102">
        <v>42956</v>
      </c>
      <c r="C128" s="172"/>
      <c r="D128" s="47">
        <v>19588</v>
      </c>
      <c r="E128" s="86"/>
      <c r="F128" s="46"/>
      <c r="G128" s="46"/>
      <c r="H128" s="12" t="str">
        <f t="shared" ca="1" si="2"/>
        <v>Истёк</v>
      </c>
      <c r="I128" s="50">
        <v>6489</v>
      </c>
      <c r="J128" s="50"/>
      <c r="K128" s="50"/>
      <c r="L128" s="50">
        <v>13099</v>
      </c>
      <c r="M128" s="50"/>
      <c r="N128" s="50"/>
      <c r="O128" s="50"/>
      <c r="P128" s="50"/>
      <c r="Q128" s="50"/>
      <c r="R128" s="50"/>
      <c r="S128" s="51"/>
      <c r="W128" s="48"/>
      <c r="Z128" s="52" t="s">
        <v>88</v>
      </c>
      <c r="AA128" s="53"/>
    </row>
    <row r="129" spans="1:31" s="52" customFormat="1">
      <c r="A129" s="46" t="s">
        <v>172</v>
      </c>
      <c r="B129" s="57">
        <v>42957</v>
      </c>
      <c r="C129" s="46" t="s">
        <v>55</v>
      </c>
      <c r="D129" s="47" t="s">
        <v>173</v>
      </c>
      <c r="E129" s="86">
        <v>20</v>
      </c>
      <c r="F129" s="46"/>
      <c r="G129" s="57">
        <f>+IF(F129=0,(WORKDAY(B129,E129,Лист2!B$1:B$26)),(B129+F129))</f>
        <v>42985</v>
      </c>
      <c r="H129" s="12" t="str">
        <f t="shared" ca="1" si="2"/>
        <v>Истёк</v>
      </c>
      <c r="I129" s="50"/>
      <c r="J129" s="50"/>
      <c r="K129" s="50"/>
      <c r="L129" s="50"/>
      <c r="M129" s="50"/>
      <c r="N129" s="50"/>
      <c r="O129" s="50"/>
      <c r="P129" s="50"/>
      <c r="Q129" s="50"/>
      <c r="R129" s="50" t="s">
        <v>173</v>
      </c>
      <c r="S129" s="51"/>
      <c r="W129" s="48"/>
      <c r="AA129" s="53"/>
      <c r="AC129" s="45"/>
      <c r="AD129" s="45"/>
      <c r="AE129" s="45"/>
    </row>
    <row r="130" spans="1:31" s="52" customFormat="1">
      <c r="A130" s="46" t="s">
        <v>201</v>
      </c>
      <c r="B130" s="57">
        <v>42993</v>
      </c>
      <c r="C130" s="46" t="s">
        <v>37</v>
      </c>
      <c r="D130" s="47">
        <v>23573</v>
      </c>
      <c r="E130" s="86">
        <v>20</v>
      </c>
      <c r="F130" s="46"/>
      <c r="G130" s="57">
        <f>+IF(F130=0,(WORKDAY(B130,E130,Лист2!B$1:B$26)),(B130+F130))</f>
        <v>43021</v>
      </c>
      <c r="H130" s="12" t="str">
        <f t="shared" ca="1" si="2"/>
        <v>Истёк</v>
      </c>
      <c r="I130" s="50"/>
      <c r="J130" s="50"/>
      <c r="K130" s="50"/>
      <c r="L130" s="50">
        <v>23573</v>
      </c>
      <c r="M130" s="50"/>
      <c r="N130" s="50"/>
      <c r="O130" s="50"/>
      <c r="P130" s="50"/>
      <c r="Q130" s="50"/>
      <c r="R130" s="50"/>
      <c r="S130" s="51"/>
      <c r="W130" s="48"/>
      <c r="Z130" s="52" t="s">
        <v>88</v>
      </c>
      <c r="AA130" s="53"/>
      <c r="AC130" s="45"/>
      <c r="AD130" s="45"/>
      <c r="AE130" s="45"/>
    </row>
    <row r="131" spans="1:31" s="83" customFormat="1">
      <c r="A131" s="78" t="s">
        <v>334</v>
      </c>
      <c r="B131" s="78" t="s">
        <v>325</v>
      </c>
      <c r="C131" s="78" t="s">
        <v>124</v>
      </c>
      <c r="D131" s="79">
        <v>243653</v>
      </c>
      <c r="E131" s="98">
        <v>50</v>
      </c>
      <c r="F131" s="78"/>
      <c r="G131" s="126">
        <v>43124</v>
      </c>
      <c r="H131" s="12" t="str">
        <f t="shared" ca="1" si="2"/>
        <v/>
      </c>
      <c r="I131" s="67">
        <v>110033</v>
      </c>
      <c r="J131" s="67"/>
      <c r="K131" s="67"/>
      <c r="L131" s="67">
        <v>49520</v>
      </c>
      <c r="M131" s="67"/>
      <c r="N131" s="67"/>
      <c r="O131" s="67">
        <v>84100</v>
      </c>
      <c r="P131" s="67"/>
      <c r="Q131" s="67"/>
      <c r="R131" s="67"/>
      <c r="S131" s="82"/>
      <c r="W131" s="80"/>
      <c r="Z131" s="83" t="s">
        <v>143</v>
      </c>
      <c r="AA131" s="81"/>
      <c r="AC131" s="72"/>
      <c r="AD131" s="72"/>
      <c r="AE131" s="72"/>
    </row>
    <row r="132" spans="1:31" s="52" customFormat="1" ht="30">
      <c r="A132" s="46" t="s">
        <v>178</v>
      </c>
      <c r="B132" s="57">
        <v>42971</v>
      </c>
      <c r="C132" s="46" t="s">
        <v>177</v>
      </c>
      <c r="D132" s="47">
        <v>168453</v>
      </c>
      <c r="E132" s="86">
        <v>15</v>
      </c>
      <c r="F132" s="46"/>
      <c r="G132" s="57">
        <f>+IF(F132=0,(WORKDAY(B132,E132,Лист2!B$1:B$26)),(B132+F132))</f>
        <v>42992</v>
      </c>
      <c r="H132" s="12" t="str">
        <f t="shared" ca="1" si="2"/>
        <v>Истёк</v>
      </c>
      <c r="I132" s="50"/>
      <c r="J132" s="50"/>
      <c r="K132" s="50"/>
      <c r="L132" s="47">
        <v>168453</v>
      </c>
      <c r="M132" s="50"/>
      <c r="N132" s="50"/>
      <c r="O132" s="50"/>
      <c r="P132" s="50"/>
      <c r="Q132" s="50"/>
      <c r="R132" s="50"/>
      <c r="S132" s="51"/>
      <c r="W132" s="48"/>
      <c r="Z132" s="52" t="s">
        <v>235</v>
      </c>
      <c r="AA132" s="53"/>
      <c r="AC132" s="45"/>
      <c r="AD132" s="45"/>
      <c r="AE132" s="45"/>
    </row>
    <row r="133" spans="1:31" ht="30">
      <c r="A133" s="1" t="s">
        <v>179</v>
      </c>
      <c r="B133" s="103">
        <v>42979</v>
      </c>
      <c r="C133" s="64" t="s">
        <v>180</v>
      </c>
      <c r="D133" s="14">
        <v>3809288</v>
      </c>
      <c r="E133" s="98"/>
      <c r="F133" s="1"/>
      <c r="G133" s="41">
        <v>43100</v>
      </c>
      <c r="H133" s="12" t="str">
        <f t="shared" ca="1" si="2"/>
        <v>Истекает</v>
      </c>
      <c r="I133" s="4">
        <v>1183070.73</v>
      </c>
      <c r="L133" s="4">
        <v>695182.27</v>
      </c>
      <c r="O133" s="65">
        <v>1915461</v>
      </c>
      <c r="Q133" s="65">
        <v>23518</v>
      </c>
      <c r="AC133" s="21"/>
      <c r="AD133" s="21"/>
      <c r="AE133" s="21"/>
    </row>
    <row r="134" spans="1:31" s="52" customFormat="1" ht="44.45" customHeight="1">
      <c r="A134" s="46" t="s">
        <v>186</v>
      </c>
      <c r="B134" s="57">
        <v>42962</v>
      </c>
      <c r="C134" s="46" t="s">
        <v>187</v>
      </c>
      <c r="D134" s="47">
        <v>237685.61</v>
      </c>
      <c r="E134" s="86"/>
      <c r="F134" s="57"/>
      <c r="G134" s="57">
        <v>43007</v>
      </c>
      <c r="H134" s="12" t="str">
        <f t="shared" ca="1" si="2"/>
        <v>Истёк</v>
      </c>
      <c r="I134" s="50"/>
      <c r="J134" s="50"/>
      <c r="K134" s="50"/>
      <c r="L134" s="50"/>
      <c r="M134" s="50"/>
      <c r="N134" s="50"/>
      <c r="O134" s="50">
        <v>237685.61</v>
      </c>
      <c r="P134" s="50"/>
      <c r="Q134" s="50"/>
      <c r="R134" s="50"/>
      <c r="S134" s="51"/>
      <c r="W134" s="48"/>
      <c r="AA134" s="53"/>
      <c r="AC134" s="19"/>
      <c r="AD134" s="19"/>
      <c r="AE134" s="19"/>
    </row>
    <row r="135" spans="1:31" s="52" customFormat="1" ht="30">
      <c r="A135" s="46" t="s">
        <v>197</v>
      </c>
      <c r="B135" s="57">
        <v>43010</v>
      </c>
      <c r="C135" s="46" t="s">
        <v>194</v>
      </c>
      <c r="D135" s="47">
        <v>52407</v>
      </c>
      <c r="E135" s="86"/>
      <c r="F135" s="46"/>
      <c r="G135" s="57">
        <v>43039</v>
      </c>
      <c r="H135" s="12" t="str">
        <f t="shared" ca="1" si="2"/>
        <v>Истёк</v>
      </c>
      <c r="I135" s="50">
        <v>52407</v>
      </c>
      <c r="J135" s="50"/>
      <c r="K135" s="50"/>
      <c r="L135" s="50"/>
      <c r="M135" s="50"/>
      <c r="N135" s="50"/>
      <c r="O135" s="50"/>
      <c r="P135" s="50"/>
      <c r="Q135" s="50"/>
      <c r="R135" s="50"/>
      <c r="S135" s="51"/>
      <c r="W135" s="48"/>
      <c r="Z135" s="52" t="s">
        <v>88</v>
      </c>
      <c r="AA135" s="53"/>
      <c r="AC135" s="72"/>
      <c r="AD135" s="72"/>
      <c r="AE135" s="72"/>
    </row>
    <row r="136" spans="1:31" s="52" customFormat="1" ht="30">
      <c r="A136" s="46" t="s">
        <v>198</v>
      </c>
      <c r="B136" s="57">
        <v>42991</v>
      </c>
      <c r="C136" s="46" t="s">
        <v>194</v>
      </c>
      <c r="D136" s="47">
        <v>85403</v>
      </c>
      <c r="E136" s="86"/>
      <c r="F136" s="46"/>
      <c r="G136" s="57">
        <v>43007</v>
      </c>
      <c r="H136" s="12" t="str">
        <f t="shared" ca="1" si="2"/>
        <v>Истёк</v>
      </c>
      <c r="I136" s="50">
        <v>70471</v>
      </c>
      <c r="J136" s="50"/>
      <c r="K136" s="50"/>
      <c r="L136" s="50"/>
      <c r="M136" s="50"/>
      <c r="N136" s="50"/>
      <c r="O136" s="50">
        <v>14932</v>
      </c>
      <c r="P136" s="50"/>
      <c r="Q136" s="50"/>
      <c r="R136" s="50"/>
      <c r="S136" s="51"/>
      <c r="W136" s="48"/>
      <c r="Z136" s="52" t="s">
        <v>88</v>
      </c>
      <c r="AA136" s="53"/>
      <c r="AC136" s="72"/>
      <c r="AD136" s="72"/>
      <c r="AE136" s="72"/>
    </row>
    <row r="137" spans="1:31" s="52" customFormat="1" ht="30">
      <c r="A137" s="46" t="s">
        <v>217</v>
      </c>
      <c r="B137" s="57">
        <v>42996</v>
      </c>
      <c r="C137" s="46" t="s">
        <v>153</v>
      </c>
      <c r="D137" s="47">
        <v>99919</v>
      </c>
      <c r="E137" s="86"/>
      <c r="F137" s="57"/>
      <c r="G137" s="57">
        <v>43041</v>
      </c>
      <c r="H137" s="12" t="str">
        <f t="shared" ca="1" si="2"/>
        <v>Истёк</v>
      </c>
      <c r="I137" s="50">
        <v>87249</v>
      </c>
      <c r="J137" s="50"/>
      <c r="K137" s="50"/>
      <c r="L137" s="50"/>
      <c r="M137" s="50"/>
      <c r="N137" s="50"/>
      <c r="O137" s="50">
        <v>12670</v>
      </c>
      <c r="P137" s="50"/>
      <c r="Q137" s="50"/>
      <c r="R137" s="50"/>
      <c r="S137" s="51"/>
      <c r="W137" s="48"/>
      <c r="AA137" s="53"/>
      <c r="AC137" s="2"/>
      <c r="AD137" s="2"/>
      <c r="AE137" s="2"/>
    </row>
    <row r="138" spans="1:31" s="52" customFormat="1" ht="30">
      <c r="A138" s="46" t="s">
        <v>210</v>
      </c>
      <c r="B138" s="57">
        <v>42998</v>
      </c>
      <c r="C138" s="46" t="s">
        <v>153</v>
      </c>
      <c r="D138" s="47">
        <v>99919</v>
      </c>
      <c r="E138" s="86"/>
      <c r="F138" s="57"/>
      <c r="G138" s="57">
        <v>43033</v>
      </c>
      <c r="H138" s="12" t="str">
        <f t="shared" ca="1" si="2"/>
        <v>Истёк</v>
      </c>
      <c r="I138" s="50">
        <v>87249</v>
      </c>
      <c r="J138" s="50"/>
      <c r="K138" s="50"/>
      <c r="L138" s="50"/>
      <c r="M138" s="50"/>
      <c r="N138" s="50"/>
      <c r="O138" s="50">
        <v>12670</v>
      </c>
      <c r="P138" s="50"/>
      <c r="Q138" s="50"/>
      <c r="R138" s="50"/>
      <c r="S138" s="51"/>
      <c r="W138" s="48"/>
      <c r="AA138" s="53"/>
      <c r="AC138" s="45"/>
      <c r="AD138" s="45"/>
      <c r="AE138" s="45"/>
    </row>
    <row r="139" spans="1:31" s="52" customFormat="1" ht="30">
      <c r="A139" s="46" t="s">
        <v>211</v>
      </c>
      <c r="B139" s="57">
        <v>43003</v>
      </c>
      <c r="C139" s="46" t="s">
        <v>153</v>
      </c>
      <c r="D139" s="47">
        <v>99919</v>
      </c>
      <c r="E139" s="86"/>
      <c r="F139" s="57"/>
      <c r="G139" s="57">
        <v>43033</v>
      </c>
      <c r="H139" s="12" t="str">
        <f t="shared" ca="1" si="2"/>
        <v>Истёк</v>
      </c>
      <c r="I139" s="50">
        <v>87249</v>
      </c>
      <c r="J139" s="50"/>
      <c r="K139" s="50"/>
      <c r="L139" s="50"/>
      <c r="M139" s="50"/>
      <c r="N139" s="50"/>
      <c r="O139" s="50">
        <v>12670</v>
      </c>
      <c r="P139" s="50"/>
      <c r="Q139" s="50"/>
      <c r="R139" s="50"/>
      <c r="S139" s="51"/>
      <c r="W139" s="48"/>
      <c r="AA139" s="53"/>
      <c r="AC139" s="21"/>
      <c r="AD139" s="21"/>
      <c r="AE139" s="21"/>
    </row>
    <row r="140" spans="1:31" s="52" customFormat="1" ht="30">
      <c r="A140" s="46" t="s">
        <v>212</v>
      </c>
      <c r="B140" s="57">
        <v>42996</v>
      </c>
      <c r="C140" s="46" t="s">
        <v>153</v>
      </c>
      <c r="D140" s="47">
        <v>99948</v>
      </c>
      <c r="E140" s="86"/>
      <c r="F140" s="57"/>
      <c r="G140" s="57">
        <v>43010</v>
      </c>
      <c r="H140" s="12" t="str">
        <f t="shared" ca="1" si="2"/>
        <v>Истёк</v>
      </c>
      <c r="I140" s="50">
        <v>99948</v>
      </c>
      <c r="J140" s="50"/>
      <c r="K140" s="50"/>
      <c r="L140" s="50"/>
      <c r="M140" s="50"/>
      <c r="N140" s="50"/>
      <c r="O140" s="50"/>
      <c r="P140" s="50"/>
      <c r="Q140" s="50"/>
      <c r="R140" s="50"/>
      <c r="S140" s="51"/>
      <c r="W140" s="48"/>
      <c r="AA140" s="53"/>
      <c r="AC140" s="21"/>
      <c r="AD140" s="21"/>
      <c r="AE140" s="21"/>
    </row>
    <row r="141" spans="1:31" s="52" customFormat="1">
      <c r="A141" s="46" t="s">
        <v>203</v>
      </c>
      <c r="B141" s="57">
        <v>43005</v>
      </c>
      <c r="C141" s="46" t="s">
        <v>37</v>
      </c>
      <c r="D141" s="47">
        <v>21155</v>
      </c>
      <c r="E141" s="86">
        <v>20</v>
      </c>
      <c r="F141" s="46"/>
      <c r="G141" s="57">
        <f>+IF(F141=0,(WORKDAY(B141,E141,Лист2!B$1:B$34)),(B141+F141))</f>
        <v>43033</v>
      </c>
      <c r="H141" s="12" t="str">
        <f t="shared" ca="1" si="2"/>
        <v>Истёк</v>
      </c>
      <c r="I141" s="50"/>
      <c r="J141" s="50"/>
      <c r="K141" s="50"/>
      <c r="L141" s="50">
        <v>21155</v>
      </c>
      <c r="M141" s="50"/>
      <c r="N141" s="50"/>
      <c r="O141" s="50"/>
      <c r="P141" s="50"/>
      <c r="Q141" s="50"/>
      <c r="R141" s="50"/>
      <c r="S141" s="51"/>
      <c r="W141" s="48"/>
      <c r="Z141" s="52" t="s">
        <v>88</v>
      </c>
      <c r="AA141" s="53"/>
      <c r="AC141" s="21"/>
      <c r="AD141" s="21"/>
      <c r="AE141" s="21"/>
    </row>
    <row r="142" spans="1:31" s="52" customFormat="1">
      <c r="A142" s="46" t="s">
        <v>220</v>
      </c>
      <c r="B142" s="57">
        <v>43012</v>
      </c>
      <c r="C142" s="46" t="s">
        <v>55</v>
      </c>
      <c r="D142" s="47">
        <v>86996</v>
      </c>
      <c r="E142" s="86">
        <v>20</v>
      </c>
      <c r="F142" s="46"/>
      <c r="G142" s="57">
        <f>+IF(F142=0,(WORKDAY(B142,E142,Лист2!B$1:B$34)),(B142+F142))</f>
        <v>43040</v>
      </c>
      <c r="H142" s="12" t="str">
        <f t="shared" ca="1" si="2"/>
        <v>Истёк</v>
      </c>
      <c r="I142" s="50"/>
      <c r="J142" s="50"/>
      <c r="K142" s="50"/>
      <c r="L142" s="50">
        <v>86996</v>
      </c>
      <c r="M142" s="50"/>
      <c r="N142" s="50"/>
      <c r="O142" s="50"/>
      <c r="P142" s="50"/>
      <c r="Q142" s="50"/>
      <c r="R142" s="50"/>
      <c r="S142" s="51"/>
      <c r="W142" s="48"/>
      <c r="Z142" s="52" t="s">
        <v>88</v>
      </c>
      <c r="AA142" s="53"/>
      <c r="AC142" s="2"/>
      <c r="AD142" s="2"/>
      <c r="AE142" s="2"/>
    </row>
    <row r="143" spans="1:31" s="52" customFormat="1">
      <c r="A143" s="46" t="s">
        <v>221</v>
      </c>
      <c r="B143" s="57">
        <v>43013</v>
      </c>
      <c r="C143" s="46" t="s">
        <v>55</v>
      </c>
      <c r="D143" s="47">
        <v>76864</v>
      </c>
      <c r="E143" s="86">
        <v>20</v>
      </c>
      <c r="F143" s="46"/>
      <c r="G143" s="57">
        <f>+IF(F143=0,(WORKDAY(B143,E143,Лист2!B$1:B$34)),(B143+F143))</f>
        <v>43041</v>
      </c>
      <c r="H143" s="12" t="str">
        <f t="shared" ca="1" si="2"/>
        <v>Истёк</v>
      </c>
      <c r="I143" s="50"/>
      <c r="J143" s="50"/>
      <c r="K143" s="50"/>
      <c r="L143" s="50">
        <v>76864</v>
      </c>
      <c r="M143" s="50"/>
      <c r="N143" s="50"/>
      <c r="O143" s="50"/>
      <c r="P143" s="50"/>
      <c r="Q143" s="50"/>
      <c r="R143" s="50"/>
      <c r="S143" s="51"/>
      <c r="W143" s="48"/>
      <c r="Z143" s="52" t="s">
        <v>88</v>
      </c>
      <c r="AA143" s="53"/>
      <c r="AC143" s="2"/>
      <c r="AD143" s="2"/>
      <c r="AE143" s="2"/>
    </row>
    <row r="144" spans="1:31" s="52" customFormat="1">
      <c r="A144" s="46" t="s">
        <v>205</v>
      </c>
      <c r="B144" s="57">
        <v>43006</v>
      </c>
      <c r="C144" s="46" t="s">
        <v>75</v>
      </c>
      <c r="D144" s="47">
        <v>289848</v>
      </c>
      <c r="E144" s="86">
        <v>60</v>
      </c>
      <c r="F144" s="46"/>
      <c r="G144" s="57">
        <f>+IF(F144=0,(WORKDAY(B144,E144,Лист2!B$1:B$34)),(B144+F144))</f>
        <v>43091</v>
      </c>
      <c r="H144" s="12" t="str">
        <f t="shared" ca="1" si="2"/>
        <v>Истекает</v>
      </c>
      <c r="I144" s="50">
        <v>198864</v>
      </c>
      <c r="J144" s="50"/>
      <c r="K144" s="50"/>
      <c r="L144" s="50"/>
      <c r="M144" s="50"/>
      <c r="N144" s="50"/>
      <c r="O144" s="50"/>
      <c r="P144" s="50"/>
      <c r="Q144" s="84">
        <v>90984</v>
      </c>
      <c r="R144" s="50"/>
      <c r="S144" s="51"/>
      <c r="W144" s="48"/>
      <c r="AA144" s="53"/>
      <c r="AC144" s="2"/>
      <c r="AD144" s="2"/>
      <c r="AE144" s="2"/>
    </row>
    <row r="145" spans="1:31" s="52" customFormat="1">
      <c r="A145" s="46" t="s">
        <v>206</v>
      </c>
      <c r="B145" s="57">
        <v>43006</v>
      </c>
      <c r="C145" s="46" t="s">
        <v>75</v>
      </c>
      <c r="D145" s="47">
        <v>299997</v>
      </c>
      <c r="E145" s="86">
        <v>60</v>
      </c>
      <c r="F145" s="46"/>
      <c r="G145" s="57">
        <f>+IF(F145=0,(WORKDAY(B145,E145,Лист2!B$1:B$34)),(B145+F145))</f>
        <v>43091</v>
      </c>
      <c r="H145" s="12" t="str">
        <f t="shared" ca="1" si="2"/>
        <v>Истекает</v>
      </c>
      <c r="I145" s="50">
        <v>204497</v>
      </c>
      <c r="J145" s="50"/>
      <c r="K145" s="50"/>
      <c r="L145" s="50"/>
      <c r="M145" s="50"/>
      <c r="N145" s="50"/>
      <c r="O145" s="50"/>
      <c r="P145" s="50"/>
      <c r="Q145" s="84">
        <v>95500</v>
      </c>
      <c r="R145" s="50"/>
      <c r="S145" s="51"/>
      <c r="W145" s="48"/>
      <c r="AA145" s="53"/>
      <c r="AC145" s="21"/>
      <c r="AD145" s="21"/>
      <c r="AE145" s="21"/>
    </row>
    <row r="146" spans="1:31" s="52" customFormat="1">
      <c r="A146" s="46" t="s">
        <v>204</v>
      </c>
      <c r="B146" s="57">
        <v>43003</v>
      </c>
      <c r="C146" s="46" t="s">
        <v>202</v>
      </c>
      <c r="D146" s="47">
        <v>448701</v>
      </c>
      <c r="E146" s="86">
        <v>50</v>
      </c>
      <c r="F146" s="46"/>
      <c r="G146" s="57">
        <f>+IF(F146=0,(WORKDAY(B146,E146,Лист2!B$1:B$34)),(B146+F146))</f>
        <v>43074</v>
      </c>
      <c r="H146" s="53" t="str">
        <f t="shared" ref="H146" ca="1" si="3">+IF(AND((G146-$A$1)&lt;=30,(G146-$A$1)&gt;=0),"Истекает",IF(G146-$A$1&lt;0,"Истёк",""))</f>
        <v>Истёк</v>
      </c>
      <c r="I146" s="50">
        <v>347991</v>
      </c>
      <c r="J146" s="50"/>
      <c r="K146" s="50"/>
      <c r="L146" s="50"/>
      <c r="M146" s="50"/>
      <c r="N146" s="50"/>
      <c r="O146" s="50">
        <v>55932</v>
      </c>
      <c r="P146" s="50"/>
      <c r="Q146" s="50">
        <v>44778</v>
      </c>
      <c r="R146" s="50"/>
      <c r="S146" s="51"/>
      <c r="W146" s="48"/>
      <c r="Z146" s="52" t="s">
        <v>88</v>
      </c>
      <c r="AA146" s="53"/>
    </row>
    <row r="147" spans="1:31" s="52" customFormat="1" ht="30">
      <c r="A147" s="46" t="s">
        <v>234</v>
      </c>
      <c r="B147" s="57">
        <v>43019</v>
      </c>
      <c r="C147" s="46" t="s">
        <v>213</v>
      </c>
      <c r="D147" s="47">
        <v>88660</v>
      </c>
      <c r="E147" s="86"/>
      <c r="F147" s="46">
        <v>20</v>
      </c>
      <c r="G147" s="57">
        <f>+IF(F147=0,(WORKDAY(B147,E147,Лист2!B$1:B$34)),(B147+F147))</f>
        <v>43039</v>
      </c>
      <c r="H147" s="12" t="str">
        <f ca="1">+IF(AND((G147-$A$1)&lt;=30,(G147-$A$1)&gt;=0),"Истекает",IF(G147-$A$1&lt;0,"Истёк",""))</f>
        <v>Истёк</v>
      </c>
      <c r="I147" s="50"/>
      <c r="J147" s="50"/>
      <c r="K147" s="50"/>
      <c r="L147" s="50"/>
      <c r="M147" s="50"/>
      <c r="N147" s="50"/>
      <c r="O147" s="50">
        <v>88660</v>
      </c>
      <c r="P147" s="50"/>
      <c r="Q147" s="50"/>
      <c r="R147" s="50"/>
      <c r="S147" s="51"/>
      <c r="W147" s="48"/>
      <c r="Z147" s="52" t="s">
        <v>88</v>
      </c>
      <c r="AA147" s="53"/>
      <c r="AC147" s="2"/>
      <c r="AD147" s="2"/>
      <c r="AE147" s="2"/>
    </row>
    <row r="148" spans="1:31" s="52" customFormat="1">
      <c r="A148" s="46" t="s">
        <v>219</v>
      </c>
      <c r="B148" s="57">
        <v>43007</v>
      </c>
      <c r="C148" s="46" t="s">
        <v>218</v>
      </c>
      <c r="D148" s="47">
        <v>1652181</v>
      </c>
      <c r="E148" s="86"/>
      <c r="F148" s="57"/>
      <c r="G148" s="57">
        <v>43100</v>
      </c>
      <c r="H148" s="12" t="str">
        <f t="shared" ref="H148:H209" ca="1" si="4">+IF(AND((G148-$A$1)&lt;=30,(G148-$A$1)&gt;=0),"Истекает",IF(G148-$A$1&lt;0,"Истёк",""))</f>
        <v>Истекает</v>
      </c>
      <c r="I148" s="50"/>
      <c r="J148" s="50"/>
      <c r="K148" s="50"/>
      <c r="L148" s="50">
        <v>1652181</v>
      </c>
      <c r="M148" s="50"/>
      <c r="N148" s="50"/>
      <c r="O148" s="50"/>
      <c r="P148" s="50"/>
      <c r="Q148" s="50"/>
      <c r="R148" s="50"/>
      <c r="S148" s="51"/>
      <c r="W148" s="48"/>
      <c r="Z148" s="52" t="s">
        <v>88</v>
      </c>
      <c r="AA148" s="53"/>
      <c r="AC148" s="2"/>
      <c r="AD148" s="2"/>
      <c r="AE148" s="2"/>
    </row>
    <row r="149" spans="1:31" s="52" customFormat="1">
      <c r="A149" s="46" t="s">
        <v>246</v>
      </c>
      <c r="B149" s="57">
        <v>43026</v>
      </c>
      <c r="C149" s="46" t="s">
        <v>75</v>
      </c>
      <c r="D149" s="47">
        <v>18566.95</v>
      </c>
      <c r="E149" s="86">
        <v>30</v>
      </c>
      <c r="F149" s="46"/>
      <c r="G149" s="57">
        <f>+IF(F149=0,(WORKDAY(B149,E149,Лист2!B$1:B$34)),(B149+F149))</f>
        <v>43069</v>
      </c>
      <c r="H149" s="53" t="str">
        <f t="shared" ca="1" si="4"/>
        <v>Истёк</v>
      </c>
      <c r="I149" s="50"/>
      <c r="J149" s="50"/>
      <c r="K149" s="50"/>
      <c r="L149" s="50"/>
      <c r="M149" s="50"/>
      <c r="N149" s="50"/>
      <c r="O149" s="50">
        <v>10450.49</v>
      </c>
      <c r="P149" s="50"/>
      <c r="Q149" s="50">
        <v>8116.46</v>
      </c>
      <c r="R149" s="50"/>
      <c r="S149" s="51"/>
      <c r="W149" s="48"/>
      <c r="AA149" s="53"/>
    </row>
    <row r="150" spans="1:31" s="52" customFormat="1" ht="44.25" customHeight="1">
      <c r="A150" s="46" t="s">
        <v>229</v>
      </c>
      <c r="B150" s="57">
        <v>43024</v>
      </c>
      <c r="C150" s="46" t="s">
        <v>222</v>
      </c>
      <c r="D150" s="47">
        <v>2142360</v>
      </c>
      <c r="E150" s="86"/>
      <c r="F150" s="57"/>
      <c r="G150" s="57">
        <v>43039</v>
      </c>
      <c r="H150" s="53" t="str">
        <f t="shared" ca="1" si="4"/>
        <v>Истёк</v>
      </c>
      <c r="I150" s="47" t="s">
        <v>223</v>
      </c>
      <c r="J150" s="50"/>
      <c r="K150" s="50"/>
      <c r="L150" s="50">
        <v>8118</v>
      </c>
      <c r="M150" s="50"/>
      <c r="N150" s="50"/>
      <c r="O150" s="50" t="s">
        <v>230</v>
      </c>
      <c r="P150" s="50"/>
      <c r="Q150" s="50">
        <v>92083</v>
      </c>
      <c r="R150" s="50"/>
      <c r="S150" s="51"/>
      <c r="W150" s="48"/>
      <c r="Z150" s="52" t="s">
        <v>245</v>
      </c>
      <c r="AA150" s="53"/>
    </row>
    <row r="151" spans="1:31" s="52" customFormat="1">
      <c r="A151" s="46" t="s">
        <v>242</v>
      </c>
      <c r="B151" s="57">
        <v>43046</v>
      </c>
      <c r="C151" s="46" t="s">
        <v>224</v>
      </c>
      <c r="D151" s="47">
        <v>83159</v>
      </c>
      <c r="E151" s="86">
        <v>30</v>
      </c>
      <c r="F151" s="46"/>
      <c r="G151" s="57">
        <f>+IF(F151=0,(WORKDAY(B151,E151,Лист2!B$1:B$34)),(B151+F151))</f>
        <v>43088</v>
      </c>
      <c r="H151" s="53" t="str">
        <f t="shared" ca="1" si="4"/>
        <v>Истёк</v>
      </c>
      <c r="I151" s="50">
        <v>83159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1"/>
      <c r="W151" s="48"/>
      <c r="Z151" s="52" t="s">
        <v>88</v>
      </c>
      <c r="AA151" s="53"/>
    </row>
    <row r="152" spans="1:31" s="72" customFormat="1">
      <c r="A152" s="69" t="s">
        <v>249</v>
      </c>
      <c r="B152" s="85">
        <v>43034</v>
      </c>
      <c r="C152" s="69" t="s">
        <v>133</v>
      </c>
      <c r="D152" s="70">
        <v>52407</v>
      </c>
      <c r="E152" s="104"/>
      <c r="F152" s="85"/>
      <c r="G152" s="85">
        <v>43089</v>
      </c>
      <c r="H152" s="74" t="str">
        <f t="shared" ca="1" si="4"/>
        <v>Истекает</v>
      </c>
      <c r="I152" s="71">
        <v>52407</v>
      </c>
      <c r="J152" s="71"/>
      <c r="K152" s="71"/>
      <c r="L152" s="71"/>
      <c r="M152" s="71"/>
      <c r="N152" s="71"/>
      <c r="O152" s="71"/>
      <c r="P152" s="71"/>
      <c r="Q152" s="71"/>
      <c r="R152" s="71"/>
      <c r="S152" s="75"/>
      <c r="W152" s="73"/>
      <c r="Z152" s="72" t="s">
        <v>88</v>
      </c>
      <c r="AA152" s="74"/>
    </row>
    <row r="153" spans="1:31" s="52" customFormat="1">
      <c r="A153" s="46" t="s">
        <v>232</v>
      </c>
      <c r="B153" s="57">
        <v>43024</v>
      </c>
      <c r="C153" s="46" t="s">
        <v>55</v>
      </c>
      <c r="D153" s="47">
        <v>138856</v>
      </c>
      <c r="E153" s="86">
        <v>30</v>
      </c>
      <c r="F153" s="46"/>
      <c r="G153" s="57">
        <f>+IF(F153=0,(WORKDAY(B153,E153,Лист2!B$1:B$34)),(B153+F153))</f>
        <v>43067</v>
      </c>
      <c r="H153" s="53" t="str">
        <f t="shared" ca="1" si="4"/>
        <v>Истёк</v>
      </c>
      <c r="I153" s="50">
        <v>138856</v>
      </c>
      <c r="J153" s="50"/>
      <c r="K153" s="50"/>
      <c r="L153" s="50"/>
      <c r="M153" s="50"/>
      <c r="N153" s="50"/>
      <c r="O153" s="50"/>
      <c r="P153" s="50"/>
      <c r="Q153" s="50"/>
      <c r="R153" s="50"/>
      <c r="S153" s="51"/>
      <c r="W153" s="48"/>
      <c r="Z153" s="52" t="s">
        <v>88</v>
      </c>
      <c r="AA153" s="53"/>
    </row>
    <row r="154" spans="1:31" s="52" customFormat="1">
      <c r="A154" s="46" t="s">
        <v>228</v>
      </c>
      <c r="B154" s="57">
        <v>43024</v>
      </c>
      <c r="C154" s="46" t="s">
        <v>55</v>
      </c>
      <c r="D154" s="47">
        <v>75710</v>
      </c>
      <c r="E154" s="86">
        <v>20</v>
      </c>
      <c r="F154" s="46"/>
      <c r="G154" s="57">
        <f>+IF(F154=0,(WORKDAY(B154,E154,Лист2!B$1:B$34)),(B154+F154))</f>
        <v>43053</v>
      </c>
      <c r="H154" s="12" t="str">
        <f t="shared" ca="1" si="4"/>
        <v>Истёк</v>
      </c>
      <c r="I154" s="50"/>
      <c r="J154" s="50"/>
      <c r="K154" s="50"/>
      <c r="L154" s="50">
        <v>75710</v>
      </c>
      <c r="M154" s="50"/>
      <c r="N154" s="50"/>
      <c r="O154" s="50"/>
      <c r="P154" s="50"/>
      <c r="Q154" s="50"/>
      <c r="R154" s="50"/>
      <c r="S154" s="51"/>
      <c r="W154" s="48"/>
      <c r="Z154" s="52" t="s">
        <v>88</v>
      </c>
      <c r="AA154" s="53"/>
      <c r="AC154" s="2"/>
      <c r="AD154" s="2"/>
      <c r="AE154" s="2"/>
    </row>
    <row r="155" spans="1:31" s="52" customFormat="1">
      <c r="A155" s="46" t="s">
        <v>231</v>
      </c>
      <c r="B155" s="57">
        <v>43025</v>
      </c>
      <c r="C155" s="46" t="s">
        <v>55</v>
      </c>
      <c r="D155" s="47">
        <v>79924</v>
      </c>
      <c r="E155" s="86">
        <v>30</v>
      </c>
      <c r="F155" s="46"/>
      <c r="G155" s="57">
        <f>+IF(F155=0,(WORKDAY(B155,E155,Лист2!B$1:B$34)),(B155+F155))</f>
        <v>43068</v>
      </c>
      <c r="H155" s="53" t="str">
        <f t="shared" ca="1" si="4"/>
        <v>Истёк</v>
      </c>
      <c r="I155" s="50"/>
      <c r="J155" s="50"/>
      <c r="K155" s="50"/>
      <c r="L155" s="50"/>
      <c r="M155" s="50"/>
      <c r="N155" s="50"/>
      <c r="O155" s="50">
        <v>79924</v>
      </c>
      <c r="P155" s="50"/>
      <c r="Q155" s="50"/>
      <c r="R155" s="50"/>
      <c r="S155" s="51"/>
      <c r="W155" s="48"/>
      <c r="Z155" s="52" t="s">
        <v>88</v>
      </c>
      <c r="AA155" s="53"/>
    </row>
    <row r="156" spans="1:31" s="52" customFormat="1">
      <c r="A156" s="46" t="s">
        <v>243</v>
      </c>
      <c r="B156" s="57">
        <v>43061</v>
      </c>
      <c r="C156" s="46" t="s">
        <v>224</v>
      </c>
      <c r="D156" s="47">
        <v>29610</v>
      </c>
      <c r="E156" s="86">
        <v>30</v>
      </c>
      <c r="F156" s="46"/>
      <c r="G156" s="57">
        <f>+IF(F156=0,(WORKDAY(B156,E156,Лист2!B$1:B$34)),(B156+F156))</f>
        <v>43111</v>
      </c>
      <c r="H156" s="53" t="str">
        <f t="shared" ca="1" si="4"/>
        <v>Истекает</v>
      </c>
      <c r="I156" s="50">
        <v>23835</v>
      </c>
      <c r="J156" s="50"/>
      <c r="K156" s="50"/>
      <c r="L156" s="50"/>
      <c r="M156" s="50"/>
      <c r="N156" s="50"/>
      <c r="O156" s="50">
        <v>5775</v>
      </c>
      <c r="P156" s="50"/>
      <c r="Q156" s="50"/>
      <c r="R156" s="50"/>
      <c r="S156" s="51"/>
      <c r="W156" s="48"/>
      <c r="Z156" s="52" t="s">
        <v>88</v>
      </c>
      <c r="AA156" s="53"/>
    </row>
    <row r="157" spans="1:31" s="52" customFormat="1">
      <c r="A157" s="46" t="s">
        <v>241</v>
      </c>
      <c r="B157" s="57">
        <v>43031</v>
      </c>
      <c r="C157" s="46" t="s">
        <v>225</v>
      </c>
      <c r="D157" s="47">
        <v>75000</v>
      </c>
      <c r="E157" s="86">
        <v>30</v>
      </c>
      <c r="F157" s="46"/>
      <c r="G157" s="57">
        <f>+IF(F157=0,(WORKDAY(B157,E157,Лист2!B$1:B$34)),(B157+F157))</f>
        <v>43074</v>
      </c>
      <c r="H157" s="53" t="str">
        <f t="shared" ca="1" si="4"/>
        <v>Истёк</v>
      </c>
      <c r="I157" s="50"/>
      <c r="J157" s="50"/>
      <c r="K157" s="50"/>
      <c r="L157" s="50">
        <v>75000</v>
      </c>
      <c r="M157" s="50"/>
      <c r="N157" s="50"/>
      <c r="O157" s="50"/>
      <c r="P157" s="50"/>
      <c r="Q157" s="50"/>
      <c r="R157" s="50"/>
      <c r="S157" s="51"/>
      <c r="W157" s="48"/>
      <c r="Z157" s="52" t="s">
        <v>88</v>
      </c>
      <c r="AA157" s="53"/>
    </row>
    <row r="158" spans="1:31" s="52" customFormat="1">
      <c r="A158" s="46" t="s">
        <v>233</v>
      </c>
      <c r="B158" s="57">
        <v>43025</v>
      </c>
      <c r="C158" s="46" t="s">
        <v>55</v>
      </c>
      <c r="D158" s="47">
        <v>48502</v>
      </c>
      <c r="E158" s="86">
        <v>30</v>
      </c>
      <c r="F158" s="46"/>
      <c r="G158" s="57">
        <f>+IF(F158=0,(WORKDAY(B158,E158,Лист2!B$1:B$34)),(B158+F158))</f>
        <v>43068</v>
      </c>
      <c r="H158" s="53" t="str">
        <f t="shared" ca="1" si="4"/>
        <v>Истёк</v>
      </c>
      <c r="I158" s="50">
        <v>48502</v>
      </c>
      <c r="J158" s="50"/>
      <c r="K158" s="50"/>
      <c r="L158" s="50"/>
      <c r="M158" s="50"/>
      <c r="N158" s="50"/>
      <c r="O158" s="50"/>
      <c r="P158" s="50"/>
      <c r="Q158" s="50"/>
      <c r="R158" s="50"/>
      <c r="S158" s="51"/>
      <c r="W158" s="48"/>
      <c r="Z158" s="52" t="s">
        <v>88</v>
      </c>
      <c r="AA158" s="53"/>
    </row>
    <row r="159" spans="1:31" s="21" customFormat="1" ht="15" customHeight="1">
      <c r="A159" s="9" t="s">
        <v>226</v>
      </c>
      <c r="B159" s="9"/>
      <c r="C159" s="9" t="s">
        <v>227</v>
      </c>
      <c r="D159" s="17">
        <v>69597</v>
      </c>
      <c r="E159" s="105">
        <v>30</v>
      </c>
      <c r="F159" s="9"/>
      <c r="G159" s="97">
        <f>+IF(F159=0,(WORKDAY(B159,E159,Лист2!B$1:B$34)),(B159+F159))</f>
        <v>41</v>
      </c>
      <c r="H159" s="12" t="str">
        <f t="shared" ca="1" si="4"/>
        <v>Истёк</v>
      </c>
      <c r="I159" s="22">
        <v>23835</v>
      </c>
      <c r="J159" s="22"/>
      <c r="K159" s="22"/>
      <c r="L159" s="22"/>
      <c r="M159" s="22"/>
      <c r="N159" s="22"/>
      <c r="O159" s="22">
        <v>45762</v>
      </c>
      <c r="P159" s="22"/>
      <c r="Q159" s="22"/>
      <c r="R159" s="22"/>
      <c r="S159" s="23"/>
      <c r="W159" s="20"/>
      <c r="Z159" s="21" t="s">
        <v>88</v>
      </c>
      <c r="AA159" s="24"/>
      <c r="AC159" s="2"/>
      <c r="AD159" s="2"/>
      <c r="AE159" s="2"/>
    </row>
    <row r="160" spans="1:31" s="19" customFormat="1">
      <c r="A160" s="13" t="s">
        <v>253</v>
      </c>
      <c r="B160" s="63">
        <v>43035</v>
      </c>
      <c r="C160" s="13" t="s">
        <v>75</v>
      </c>
      <c r="D160" s="15">
        <v>343000</v>
      </c>
      <c r="E160" s="98">
        <v>60</v>
      </c>
      <c r="F160" s="13"/>
      <c r="G160" s="63">
        <f>+IF(F160=0,(WORKDAY(B160,E160,Лист2!B$1:B$34)),(B160+F160))</f>
        <v>43130</v>
      </c>
      <c r="H160" s="12" t="str">
        <f t="shared" ca="1" si="4"/>
        <v/>
      </c>
      <c r="I160" s="40"/>
      <c r="J160" s="40"/>
      <c r="K160" s="40"/>
      <c r="L160" s="40"/>
      <c r="M160" s="40"/>
      <c r="N160" s="40"/>
      <c r="O160" s="40"/>
      <c r="P160" s="40"/>
      <c r="Q160" s="40"/>
      <c r="R160" s="40">
        <v>343000</v>
      </c>
      <c r="S160" s="26"/>
      <c r="W160" s="25"/>
      <c r="Z160" s="19" t="s">
        <v>245</v>
      </c>
      <c r="AA160" s="18"/>
      <c r="AC160" s="2"/>
      <c r="AD160" s="2"/>
      <c r="AE160" s="2"/>
    </row>
    <row r="161" spans="1:31" s="52" customFormat="1" ht="30">
      <c r="A161" s="46" t="s">
        <v>236</v>
      </c>
      <c r="B161" s="57">
        <v>43018</v>
      </c>
      <c r="C161" s="46" t="s">
        <v>126</v>
      </c>
      <c r="D161" s="47">
        <v>99043</v>
      </c>
      <c r="E161" s="86"/>
      <c r="F161" s="46"/>
      <c r="G161" s="57">
        <v>43063</v>
      </c>
      <c r="H161" s="53" t="str">
        <f t="shared" ca="1" si="4"/>
        <v>Истёк</v>
      </c>
      <c r="I161" s="50">
        <v>99043</v>
      </c>
      <c r="J161" s="50"/>
      <c r="K161" s="50"/>
      <c r="L161" s="50"/>
      <c r="M161" s="50"/>
      <c r="N161" s="50"/>
      <c r="O161" s="50"/>
      <c r="P161" s="50"/>
      <c r="Q161" s="50"/>
      <c r="R161" s="50"/>
      <c r="S161" s="51"/>
      <c r="W161" s="48"/>
      <c r="Z161" s="52" t="s">
        <v>88</v>
      </c>
      <c r="AA161" s="53"/>
    </row>
    <row r="162" spans="1:31" s="72" customFormat="1">
      <c r="A162" s="69" t="s">
        <v>237</v>
      </c>
      <c r="B162" s="85">
        <v>43027</v>
      </c>
      <c r="C162" s="69" t="s">
        <v>238</v>
      </c>
      <c r="D162" s="70">
        <v>112000</v>
      </c>
      <c r="E162" s="104">
        <v>30</v>
      </c>
      <c r="F162" s="69"/>
      <c r="G162" s="85">
        <f>+IF(F162=0,(WORKDAY(B162,E162,Лист2!B$1:B$34)),(B162+F162))</f>
        <v>43070</v>
      </c>
      <c r="H162" s="12" t="str">
        <f t="shared" ca="1" si="4"/>
        <v>Истёк</v>
      </c>
      <c r="I162" s="71"/>
      <c r="J162" s="71"/>
      <c r="K162" s="71"/>
      <c r="L162" s="71">
        <v>112000</v>
      </c>
      <c r="M162" s="71"/>
      <c r="N162" s="71"/>
      <c r="O162" s="71"/>
      <c r="P162" s="71"/>
      <c r="Q162" s="71"/>
      <c r="R162" s="71"/>
      <c r="S162" s="75"/>
      <c r="W162" s="73"/>
      <c r="Z162" s="72" t="s">
        <v>88</v>
      </c>
      <c r="AA162" s="74"/>
      <c r="AC162" s="2"/>
      <c r="AD162" s="2"/>
      <c r="AE162" s="2"/>
    </row>
    <row r="163" spans="1:31" s="52" customFormat="1" ht="48" customHeight="1">
      <c r="A163" s="46" t="s">
        <v>239</v>
      </c>
      <c r="B163" s="57">
        <v>43018</v>
      </c>
      <c r="C163" s="46" t="s">
        <v>240</v>
      </c>
      <c r="D163" s="47">
        <v>549393</v>
      </c>
      <c r="E163" s="86"/>
      <c r="F163" s="57"/>
      <c r="G163" s="57">
        <v>43098</v>
      </c>
      <c r="H163" s="53" t="str">
        <f t="shared" ca="1" si="4"/>
        <v>Истекает</v>
      </c>
      <c r="I163" s="50">
        <v>549393</v>
      </c>
      <c r="J163" s="50"/>
      <c r="K163" s="50"/>
      <c r="L163" s="50"/>
      <c r="M163" s="50"/>
      <c r="N163" s="50"/>
      <c r="O163" s="50"/>
      <c r="P163" s="50"/>
      <c r="Q163" s="50"/>
      <c r="R163" s="50"/>
      <c r="S163" s="51"/>
      <c r="W163" s="48"/>
      <c r="Z163" s="52" t="s">
        <v>107</v>
      </c>
      <c r="AA163" s="53"/>
    </row>
    <row r="164" spans="1:31" s="45" customFormat="1">
      <c r="A164" s="42" t="s">
        <v>248</v>
      </c>
      <c r="B164" s="87">
        <v>43052</v>
      </c>
      <c r="C164" s="42" t="s">
        <v>244</v>
      </c>
      <c r="D164" s="43">
        <v>355675</v>
      </c>
      <c r="E164" s="98">
        <v>40</v>
      </c>
      <c r="F164" s="42"/>
      <c r="G164" s="87">
        <f>+IF(F164=0,(WORKDAY(B164,E164,Лист2!B$1:B$34)),(B164+F164))</f>
        <v>43116</v>
      </c>
      <c r="H164" s="12" t="str">
        <f t="shared" ca="1" si="4"/>
        <v>Истекает</v>
      </c>
      <c r="I164" s="44">
        <v>263313</v>
      </c>
      <c r="J164" s="44"/>
      <c r="K164" s="44"/>
      <c r="L164" s="44"/>
      <c r="M164" s="44"/>
      <c r="N164" s="44"/>
      <c r="O164" s="44">
        <v>92362</v>
      </c>
      <c r="P164" s="44"/>
      <c r="Q164" s="44"/>
      <c r="R164" s="44"/>
      <c r="S164" s="55"/>
      <c r="W164" s="7"/>
      <c r="Z164" s="2" t="s">
        <v>107</v>
      </c>
      <c r="AA164" s="54"/>
      <c r="AC164" s="2"/>
      <c r="AD164" s="2"/>
      <c r="AE164" s="2"/>
    </row>
    <row r="165" spans="1:31" s="19" customFormat="1" ht="29.45" customHeight="1">
      <c r="A165" s="13" t="s">
        <v>309</v>
      </c>
      <c r="B165" s="13" t="s">
        <v>304</v>
      </c>
      <c r="C165" s="13" t="s">
        <v>247</v>
      </c>
      <c r="D165" s="15">
        <v>17612619.420000002</v>
      </c>
      <c r="E165" s="96"/>
      <c r="F165" s="63"/>
      <c r="G165" s="63">
        <v>43098</v>
      </c>
      <c r="H165" s="18" t="str">
        <f t="shared" ca="1" si="4"/>
        <v>Истекает</v>
      </c>
      <c r="I165" s="40">
        <v>8782609.0399999991</v>
      </c>
      <c r="J165" s="40"/>
      <c r="K165" s="40"/>
      <c r="L165" s="40">
        <v>2130976.3199999998</v>
      </c>
      <c r="M165" s="40"/>
      <c r="N165" s="40"/>
      <c r="O165" s="67">
        <v>6699034.0599999996</v>
      </c>
      <c r="P165" s="40"/>
      <c r="Q165" s="40"/>
      <c r="R165" s="40"/>
      <c r="S165" s="26"/>
      <c r="W165" s="25"/>
      <c r="Z165" s="19" t="s">
        <v>107</v>
      </c>
      <c r="AA165" s="18"/>
    </row>
    <row r="166" spans="1:31" s="52" customFormat="1">
      <c r="A166" s="46" t="s">
        <v>311</v>
      </c>
      <c r="B166" s="57">
        <v>43046</v>
      </c>
      <c r="C166" s="46" t="s">
        <v>153</v>
      </c>
      <c r="D166" s="47">
        <v>96696</v>
      </c>
      <c r="E166" s="86"/>
      <c r="F166" s="57"/>
      <c r="G166" s="57">
        <v>43073</v>
      </c>
      <c r="H166" s="53" t="str">
        <f t="shared" ca="1" si="4"/>
        <v>Истёк</v>
      </c>
      <c r="I166" s="50"/>
      <c r="J166" s="50"/>
      <c r="K166" s="50"/>
      <c r="L166" s="50">
        <v>96696</v>
      </c>
      <c r="M166" s="50"/>
      <c r="N166" s="50"/>
      <c r="O166" s="50"/>
      <c r="P166" s="50"/>
      <c r="Q166" s="50"/>
      <c r="R166" s="50"/>
      <c r="S166" s="51"/>
      <c r="W166" s="48"/>
      <c r="Z166" s="52" t="s">
        <v>107</v>
      </c>
      <c r="AA166" s="53"/>
    </row>
    <row r="167" spans="1:31" s="52" customFormat="1">
      <c r="A167" s="46" t="s">
        <v>312</v>
      </c>
      <c r="B167" s="57">
        <v>43052</v>
      </c>
      <c r="C167" s="46" t="s">
        <v>153</v>
      </c>
      <c r="D167" s="47">
        <v>99434</v>
      </c>
      <c r="E167" s="86"/>
      <c r="F167" s="57"/>
      <c r="G167" s="57">
        <v>43087</v>
      </c>
      <c r="H167" s="53" t="str">
        <f t="shared" ca="1" si="4"/>
        <v>Истёк</v>
      </c>
      <c r="I167" s="50"/>
      <c r="J167" s="50"/>
      <c r="K167" s="50"/>
      <c r="L167" s="50">
        <v>74805</v>
      </c>
      <c r="M167" s="50"/>
      <c r="N167" s="50"/>
      <c r="O167" s="50"/>
      <c r="P167" s="50"/>
      <c r="Q167" s="50">
        <v>24629</v>
      </c>
      <c r="R167" s="50"/>
      <c r="S167" s="51"/>
      <c r="W167" s="48"/>
      <c r="Z167" s="52" t="s">
        <v>107</v>
      </c>
      <c r="AA167" s="53"/>
    </row>
    <row r="168" spans="1:31" s="52" customFormat="1" ht="30">
      <c r="A168" s="46" t="s">
        <v>252</v>
      </c>
      <c r="B168" s="57">
        <v>43034</v>
      </c>
      <c r="C168" s="46" t="s">
        <v>37</v>
      </c>
      <c r="D168" s="47">
        <v>160400</v>
      </c>
      <c r="E168" s="86"/>
      <c r="F168" s="46">
        <v>60</v>
      </c>
      <c r="G168" s="57">
        <f>+IF(F168=0,(WORKDAY(B168,E168,Лист2!B$1:B$34)),(B168+F168))</f>
        <v>43094</v>
      </c>
      <c r="H168" s="53" t="str">
        <f t="shared" ca="1" si="4"/>
        <v>Истекает</v>
      </c>
      <c r="I168" s="50"/>
      <c r="J168" s="50"/>
      <c r="K168" s="50"/>
      <c r="L168" s="50"/>
      <c r="M168" s="50"/>
      <c r="N168" s="50"/>
      <c r="O168" s="50">
        <v>100400</v>
      </c>
      <c r="P168" s="50"/>
      <c r="Q168" s="50"/>
      <c r="R168" s="50"/>
      <c r="S168" s="51"/>
      <c r="W168" s="48"/>
      <c r="Z168" s="52" t="s">
        <v>88</v>
      </c>
      <c r="AA168" s="53"/>
    </row>
    <row r="169" spans="1:31" s="52" customFormat="1" ht="30">
      <c r="A169" s="46" t="s">
        <v>251</v>
      </c>
      <c r="B169" s="57">
        <v>43034</v>
      </c>
      <c r="C169" s="46" t="s">
        <v>37</v>
      </c>
      <c r="D169" s="47">
        <v>258982</v>
      </c>
      <c r="E169" s="86"/>
      <c r="F169" s="46">
        <v>30</v>
      </c>
      <c r="G169" s="57">
        <f>+IF(F169=0,(WORKDAY(B169,E169,Лист2!B$1:B$34)),(B169+F169))</f>
        <v>43064</v>
      </c>
      <c r="H169" s="53" t="str">
        <f t="shared" ca="1" si="4"/>
        <v>Истёк</v>
      </c>
      <c r="I169" s="50">
        <v>175382</v>
      </c>
      <c r="J169" s="50"/>
      <c r="K169" s="50"/>
      <c r="L169" s="50">
        <v>49600</v>
      </c>
      <c r="M169" s="50"/>
      <c r="N169" s="50"/>
      <c r="O169" s="50">
        <v>34000</v>
      </c>
      <c r="P169" s="50"/>
      <c r="Q169" s="50"/>
      <c r="R169" s="50"/>
      <c r="S169" s="51"/>
      <c r="W169" s="48"/>
      <c r="Z169" s="52" t="s">
        <v>88</v>
      </c>
      <c r="AA169" s="53"/>
    </row>
    <row r="170" spans="1:31" s="52" customFormat="1" ht="30">
      <c r="A170" s="46" t="s">
        <v>250</v>
      </c>
      <c r="B170" s="57">
        <v>43034</v>
      </c>
      <c r="C170" s="46" t="s">
        <v>37</v>
      </c>
      <c r="D170" s="47">
        <v>201050</v>
      </c>
      <c r="E170" s="86"/>
      <c r="F170" s="86">
        <v>60</v>
      </c>
      <c r="G170" s="57">
        <f>+IF(F170=0,(WORKDAY(B170,E170,Лист2!B$1:B$34)),(B170+F170))</f>
        <v>43094</v>
      </c>
      <c r="H170" s="53" t="str">
        <f t="shared" ca="1" si="4"/>
        <v>Истекает</v>
      </c>
      <c r="I170" s="50">
        <v>201050</v>
      </c>
      <c r="J170" s="50"/>
      <c r="K170" s="50"/>
      <c r="L170" s="50"/>
      <c r="M170" s="50"/>
      <c r="N170" s="50"/>
      <c r="O170" s="50"/>
      <c r="P170" s="50"/>
      <c r="Q170" s="50"/>
      <c r="R170" s="50"/>
      <c r="S170" s="51"/>
      <c r="W170" s="48"/>
      <c r="Z170" s="52" t="s">
        <v>88</v>
      </c>
      <c r="AA170" s="53"/>
    </row>
    <row r="171" spans="1:31" s="52" customFormat="1" ht="21" customHeight="1">
      <c r="A171" s="46" t="s">
        <v>302</v>
      </c>
      <c r="B171" s="46"/>
      <c r="C171" s="46" t="s">
        <v>254</v>
      </c>
      <c r="D171" s="47">
        <v>401400</v>
      </c>
      <c r="E171" s="86"/>
      <c r="F171" s="86"/>
      <c r="G171" s="46"/>
      <c r="H171" s="53" t="str">
        <f t="shared" ca="1" si="4"/>
        <v>Истёк</v>
      </c>
      <c r="I171" s="50"/>
      <c r="J171" s="50"/>
      <c r="K171" s="50"/>
      <c r="L171" s="50">
        <v>386532.9</v>
      </c>
      <c r="M171" s="50"/>
      <c r="N171" s="50"/>
      <c r="O171" s="50"/>
      <c r="P171" s="50"/>
      <c r="Q171" s="50">
        <v>14867.1</v>
      </c>
      <c r="R171" s="50"/>
      <c r="S171" s="51"/>
      <c r="W171" s="48"/>
      <c r="Z171" s="52" t="s">
        <v>107</v>
      </c>
      <c r="AA171" s="53"/>
    </row>
    <row r="172" spans="1:31" s="52" customFormat="1" ht="25.9" customHeight="1">
      <c r="A172" s="46" t="s">
        <v>308</v>
      </c>
      <c r="B172" s="57">
        <v>43060</v>
      </c>
      <c r="C172" s="46" t="s">
        <v>75</v>
      </c>
      <c r="D172" s="47">
        <v>88470</v>
      </c>
      <c r="E172" s="86">
        <v>40</v>
      </c>
      <c r="F172" s="86"/>
      <c r="G172" s="57">
        <f>+IF(F172=0,(WORKDAY(B172,E172,Лист2!B$1:B$34)),(B172+F172))</f>
        <v>43124</v>
      </c>
      <c r="H172" s="53" t="str">
        <f t="shared" ca="1" si="4"/>
        <v/>
      </c>
      <c r="I172" s="50"/>
      <c r="J172" s="50"/>
      <c r="K172" s="50"/>
      <c r="L172" s="50">
        <v>16485</v>
      </c>
      <c r="M172" s="50"/>
      <c r="N172" s="50"/>
      <c r="O172" s="50">
        <v>42092</v>
      </c>
      <c r="P172" s="50"/>
      <c r="Q172" s="50">
        <v>29893</v>
      </c>
      <c r="R172" s="50"/>
      <c r="S172" s="51"/>
      <c r="W172" s="48"/>
      <c r="Z172" s="52" t="s">
        <v>107</v>
      </c>
      <c r="AA172" s="53"/>
    </row>
    <row r="173" spans="1:31" s="52" customFormat="1" ht="21" customHeight="1">
      <c r="A173" s="46" t="s">
        <v>313</v>
      </c>
      <c r="B173" s="57">
        <v>43060</v>
      </c>
      <c r="C173" s="46" t="s">
        <v>75</v>
      </c>
      <c r="D173" s="47">
        <v>297310</v>
      </c>
      <c r="E173" s="86">
        <v>60</v>
      </c>
      <c r="F173" s="86"/>
      <c r="G173" s="57">
        <f>+IF(F173=0,(WORKDAY(B173,E173,Лист2!B$1:B$34)),(B173+F173))</f>
        <v>43152</v>
      </c>
      <c r="H173" s="53" t="str">
        <f t="shared" ca="1" si="4"/>
        <v/>
      </c>
      <c r="I173" s="50">
        <v>203718</v>
      </c>
      <c r="J173" s="50"/>
      <c r="K173" s="50"/>
      <c r="L173" s="50"/>
      <c r="M173" s="50"/>
      <c r="N173" s="50"/>
      <c r="O173" s="50"/>
      <c r="P173" s="50"/>
      <c r="Q173" s="50">
        <v>93592</v>
      </c>
      <c r="R173" s="50"/>
      <c r="S173" s="51"/>
      <c r="W173" s="48"/>
      <c r="Z173" s="52" t="s">
        <v>107</v>
      </c>
      <c r="AA173" s="53"/>
    </row>
    <row r="174" spans="1:31" s="52" customFormat="1">
      <c r="A174" s="46" t="s">
        <v>255</v>
      </c>
      <c r="B174" s="57">
        <v>43035</v>
      </c>
      <c r="C174" s="46" t="s">
        <v>256</v>
      </c>
      <c r="D174" s="47">
        <v>99810</v>
      </c>
      <c r="E174" s="86">
        <v>40</v>
      </c>
      <c r="F174" s="86"/>
      <c r="G174" s="57">
        <f>+IF(F174=0,(WORKDAY(B174,E174,Лист2!B$1:B$34)),(B174+F174))</f>
        <v>43094</v>
      </c>
      <c r="H174" s="53" t="str">
        <f t="shared" ca="1" si="4"/>
        <v>Истекает</v>
      </c>
      <c r="I174" s="50">
        <v>64230</v>
      </c>
      <c r="J174" s="50"/>
      <c r="K174" s="50"/>
      <c r="L174" s="50">
        <v>35580</v>
      </c>
      <c r="M174" s="50"/>
      <c r="N174" s="50"/>
      <c r="O174" s="50"/>
      <c r="P174" s="50"/>
      <c r="Q174" s="50"/>
      <c r="R174" s="50"/>
      <c r="S174" s="51"/>
      <c r="W174" s="48"/>
      <c r="Z174" s="52" t="s">
        <v>107</v>
      </c>
      <c r="AA174" s="53"/>
    </row>
    <row r="175" spans="1:31" s="52" customFormat="1">
      <c r="A175" s="46" t="s">
        <v>257</v>
      </c>
      <c r="B175" s="57">
        <v>43035</v>
      </c>
      <c r="C175" s="46" t="s">
        <v>256</v>
      </c>
      <c r="D175" s="47">
        <v>97174</v>
      </c>
      <c r="E175" s="86">
        <v>40</v>
      </c>
      <c r="F175" s="86"/>
      <c r="G175" s="57">
        <f>+IF(F175=0,(WORKDAY(B175,E175,Лист2!B$1:B$34)),(B175+F175))</f>
        <v>43094</v>
      </c>
      <c r="H175" s="53" t="str">
        <f t="shared" ca="1" si="4"/>
        <v>Истекает</v>
      </c>
      <c r="I175" s="50">
        <v>21270</v>
      </c>
      <c r="J175" s="50"/>
      <c r="K175" s="50"/>
      <c r="L175" s="50">
        <v>75904</v>
      </c>
      <c r="M175" s="50"/>
      <c r="N175" s="50"/>
      <c r="O175" s="50"/>
      <c r="P175" s="50"/>
      <c r="Q175" s="50"/>
      <c r="R175" s="50"/>
      <c r="S175" s="51"/>
      <c r="W175" s="48"/>
      <c r="Z175" s="52" t="s">
        <v>107</v>
      </c>
      <c r="AA175" s="53"/>
    </row>
    <row r="176" spans="1:31" s="52" customFormat="1" ht="15.75">
      <c r="A176" s="46" t="s">
        <v>303</v>
      </c>
      <c r="B176" s="130">
        <v>43035</v>
      </c>
      <c r="C176" s="129" t="s">
        <v>256</v>
      </c>
      <c r="D176" s="131">
        <v>99814</v>
      </c>
      <c r="E176" s="132">
        <v>40</v>
      </c>
      <c r="F176" s="132"/>
      <c r="G176" s="57">
        <f>+IF(F176=0,(WORKDAY(B176,E176,Лист2!B$1:B$34)),(B176+F176))</f>
        <v>43094</v>
      </c>
      <c r="H176" s="115"/>
      <c r="I176" s="128">
        <v>17509.599999999999</v>
      </c>
      <c r="J176" s="128"/>
      <c r="K176" s="128"/>
      <c r="L176" s="62">
        <v>82304.399999999994</v>
      </c>
      <c r="M176" s="128"/>
      <c r="N176" s="128"/>
      <c r="O176" s="128"/>
      <c r="P176" s="128"/>
      <c r="Q176" s="128"/>
      <c r="R176" s="128"/>
      <c r="S176" s="133"/>
      <c r="W176" s="48"/>
      <c r="Z176" s="52" t="s">
        <v>107</v>
      </c>
      <c r="AA176" s="53"/>
    </row>
    <row r="177" spans="1:27" s="52" customFormat="1" ht="34.5" customHeight="1" thickBot="1">
      <c r="A177" s="164" t="s">
        <v>258</v>
      </c>
      <c r="B177" s="165">
        <v>43041</v>
      </c>
      <c r="C177" s="164" t="s">
        <v>37</v>
      </c>
      <c r="D177" s="166">
        <v>190059</v>
      </c>
      <c r="E177" s="132"/>
      <c r="F177" s="132">
        <v>60</v>
      </c>
      <c r="G177" s="57">
        <f>+IF(F177=0,(WORKDAY(B177,E177,Лист2!B$1:B$34)),(B177+F177))</f>
        <v>43101</v>
      </c>
      <c r="H177" s="115" t="str">
        <f t="shared" ca="1" si="4"/>
        <v>Истекает</v>
      </c>
      <c r="I177" s="163">
        <v>95268</v>
      </c>
      <c r="J177" s="163"/>
      <c r="K177" s="163"/>
      <c r="L177" s="163">
        <v>56281</v>
      </c>
      <c r="M177" s="163"/>
      <c r="N177" s="163"/>
      <c r="O177" s="163">
        <v>38510</v>
      </c>
      <c r="P177" s="163"/>
      <c r="Q177" s="163"/>
      <c r="R177" s="163"/>
      <c r="S177" s="133"/>
      <c r="W177" s="48"/>
      <c r="Z177" s="52" t="s">
        <v>88</v>
      </c>
      <c r="AA177" s="53"/>
    </row>
    <row r="178" spans="1:27" s="52" customFormat="1" ht="32.25" customHeight="1">
      <c r="A178" s="149" t="s">
        <v>316</v>
      </c>
      <c r="B178" s="150">
        <v>43054</v>
      </c>
      <c r="C178" s="151" t="s">
        <v>288</v>
      </c>
      <c r="D178" s="152">
        <v>747967.87</v>
      </c>
      <c r="E178" s="159"/>
      <c r="F178" s="159"/>
      <c r="G178" s="150">
        <v>43070</v>
      </c>
      <c r="H178" s="153" t="str">
        <f t="shared" ca="1" si="4"/>
        <v>Истёк</v>
      </c>
      <c r="I178" s="154">
        <v>385897.94</v>
      </c>
      <c r="J178" s="155"/>
      <c r="K178" s="155"/>
      <c r="L178" s="154">
        <v>176602.43</v>
      </c>
      <c r="M178" s="155"/>
      <c r="N178" s="155"/>
      <c r="O178" s="154">
        <v>185467.5</v>
      </c>
      <c r="P178" s="155"/>
      <c r="Q178" s="155"/>
      <c r="R178" s="155"/>
      <c r="S178" s="156"/>
      <c r="T178" s="157"/>
      <c r="W178" s="48"/>
      <c r="Z178" s="52" t="s">
        <v>107</v>
      </c>
      <c r="AA178" s="53"/>
    </row>
    <row r="179" spans="1:27" s="52" customFormat="1">
      <c r="A179" s="135" t="s">
        <v>287</v>
      </c>
      <c r="B179" s="136">
        <v>43046</v>
      </c>
      <c r="C179" s="135" t="s">
        <v>289</v>
      </c>
      <c r="D179" s="137">
        <v>91899</v>
      </c>
      <c r="E179" s="142">
        <v>35</v>
      </c>
      <c r="F179" s="142"/>
      <c r="G179" s="57">
        <f>+IF(F179=0,(WORKDAY(B179,E179,Лист2!B$1:B$34)),(B179+F179))</f>
        <v>43095</v>
      </c>
      <c r="H179" s="143" t="str">
        <f t="shared" ca="1" si="4"/>
        <v>Истекает</v>
      </c>
      <c r="I179" s="134">
        <v>91899</v>
      </c>
      <c r="J179" s="134"/>
      <c r="K179" s="134"/>
      <c r="L179" s="134"/>
      <c r="M179" s="134"/>
      <c r="N179" s="134"/>
      <c r="O179" s="144"/>
      <c r="P179" s="134"/>
      <c r="Q179" s="134"/>
      <c r="R179" s="134"/>
      <c r="S179" s="145"/>
      <c r="W179" s="48"/>
      <c r="AA179" s="53"/>
    </row>
    <row r="180" spans="1:27" s="52" customFormat="1">
      <c r="A180" s="46" t="s">
        <v>343</v>
      </c>
      <c r="B180" s="57">
        <v>43055</v>
      </c>
      <c r="C180" s="46" t="s">
        <v>290</v>
      </c>
      <c r="D180" s="47">
        <v>1109132</v>
      </c>
      <c r="E180" s="86"/>
      <c r="F180" s="86"/>
      <c r="G180" s="57">
        <v>43089</v>
      </c>
      <c r="H180" s="53" t="str">
        <f t="shared" ca="1" si="4"/>
        <v>Истекает</v>
      </c>
      <c r="I180" s="84">
        <v>743770.38</v>
      </c>
      <c r="J180" s="84"/>
      <c r="K180" s="84"/>
      <c r="L180" s="84">
        <v>102353.79</v>
      </c>
      <c r="M180" s="50"/>
      <c r="N180" s="50"/>
      <c r="O180" s="84">
        <v>263007.83</v>
      </c>
      <c r="P180" s="50"/>
      <c r="Q180" s="50"/>
      <c r="R180" s="50"/>
      <c r="S180" s="51"/>
      <c r="W180" s="48"/>
      <c r="Z180" s="52" t="s">
        <v>107</v>
      </c>
      <c r="AA180" s="53"/>
    </row>
    <row r="181" spans="1:27" s="45" customFormat="1" ht="30">
      <c r="A181" s="42" t="s">
        <v>333</v>
      </c>
      <c r="B181" s="87">
        <v>43066</v>
      </c>
      <c r="C181" s="42" t="s">
        <v>291</v>
      </c>
      <c r="D181" s="43">
        <v>2346365.48</v>
      </c>
      <c r="E181" s="98"/>
      <c r="F181" s="98"/>
      <c r="G181" s="87">
        <v>43091</v>
      </c>
      <c r="H181" s="54" t="str">
        <f t="shared" ca="1" si="4"/>
        <v>Истекает</v>
      </c>
      <c r="I181" s="127" t="s">
        <v>305</v>
      </c>
      <c r="J181" s="44"/>
      <c r="K181" s="44"/>
      <c r="L181" s="44">
        <v>759362.94</v>
      </c>
      <c r="M181" s="44"/>
      <c r="N181" s="44"/>
      <c r="O181" s="44">
        <v>355192.2</v>
      </c>
      <c r="P181" s="44"/>
      <c r="Q181" s="44"/>
      <c r="R181" s="127" t="s">
        <v>306</v>
      </c>
      <c r="S181" s="55"/>
      <c r="W181" s="7"/>
      <c r="Z181" s="45" t="s">
        <v>107</v>
      </c>
      <c r="AA181" s="54"/>
    </row>
    <row r="182" spans="1:27" s="19" customFormat="1" ht="30">
      <c r="A182" s="13" t="s">
        <v>346</v>
      </c>
      <c r="B182" s="63">
        <v>43053</v>
      </c>
      <c r="C182" s="13" t="s">
        <v>292</v>
      </c>
      <c r="D182" s="15">
        <v>1936600.22</v>
      </c>
      <c r="E182" s="96"/>
      <c r="F182" s="96"/>
      <c r="G182" s="63">
        <v>43094</v>
      </c>
      <c r="H182" s="18" t="str">
        <f t="shared" ca="1" si="4"/>
        <v>Истекает</v>
      </c>
      <c r="I182" s="40">
        <v>1132892.42</v>
      </c>
      <c r="J182" s="40"/>
      <c r="K182" s="40"/>
      <c r="L182" s="40">
        <v>270036.3</v>
      </c>
      <c r="M182" s="40"/>
      <c r="N182" s="40"/>
      <c r="O182" s="40">
        <v>533671.5</v>
      </c>
      <c r="P182" s="40"/>
      <c r="Q182" s="40"/>
      <c r="R182" s="40"/>
      <c r="S182" s="26"/>
      <c r="W182" s="25"/>
      <c r="Z182" s="19" t="s">
        <v>107</v>
      </c>
      <c r="AA182" s="18"/>
    </row>
    <row r="183" spans="1:27" s="52" customFormat="1">
      <c r="A183" s="46" t="s">
        <v>320</v>
      </c>
      <c r="B183" s="100">
        <v>43053</v>
      </c>
      <c r="C183" s="46" t="s">
        <v>256</v>
      </c>
      <c r="D183" s="47">
        <v>88286</v>
      </c>
      <c r="E183" s="86">
        <v>40</v>
      </c>
      <c r="F183" s="86"/>
      <c r="G183" s="57">
        <v>43100</v>
      </c>
      <c r="H183" s="53" t="str">
        <f t="shared" ca="1" si="4"/>
        <v>Истекает</v>
      </c>
      <c r="I183" s="47">
        <v>88286</v>
      </c>
      <c r="J183" s="50"/>
      <c r="K183" s="50"/>
      <c r="L183" s="50"/>
      <c r="M183" s="50"/>
      <c r="N183" s="50"/>
      <c r="O183" s="50"/>
      <c r="P183" s="50"/>
      <c r="Q183" s="50"/>
      <c r="R183" s="50"/>
      <c r="S183" s="51"/>
      <c r="W183" s="48"/>
      <c r="Z183" s="52" t="s">
        <v>107</v>
      </c>
      <c r="AA183" s="53"/>
    </row>
    <row r="184" spans="1:27" s="52" customFormat="1">
      <c r="A184" s="46" t="s">
        <v>321</v>
      </c>
      <c r="B184" s="100">
        <v>43053</v>
      </c>
      <c r="C184" s="46" t="s">
        <v>256</v>
      </c>
      <c r="D184" s="47">
        <v>83815</v>
      </c>
      <c r="E184" s="86">
        <v>40</v>
      </c>
      <c r="F184" s="86"/>
      <c r="G184" s="57">
        <v>43100</v>
      </c>
      <c r="H184" s="53" t="str">
        <f t="shared" ca="1" si="4"/>
        <v>Истекает</v>
      </c>
      <c r="I184" s="47">
        <v>83815</v>
      </c>
      <c r="J184" s="50"/>
      <c r="K184" s="50"/>
      <c r="L184" s="50"/>
      <c r="M184" s="50"/>
      <c r="N184" s="50"/>
      <c r="O184" s="50"/>
      <c r="P184" s="50"/>
      <c r="Q184" s="50"/>
      <c r="R184" s="50"/>
      <c r="S184" s="51"/>
      <c r="W184" s="48"/>
      <c r="Z184" s="52" t="s">
        <v>107</v>
      </c>
      <c r="AA184" s="53"/>
    </row>
    <row r="185" spans="1:27" s="52" customFormat="1">
      <c r="A185" s="46" t="s">
        <v>322</v>
      </c>
      <c r="B185" s="100">
        <v>43053</v>
      </c>
      <c r="C185" s="46" t="s">
        <v>256</v>
      </c>
      <c r="D185" s="47">
        <v>73651</v>
      </c>
      <c r="E185" s="86">
        <v>40</v>
      </c>
      <c r="F185" s="86"/>
      <c r="G185" s="57">
        <v>43100</v>
      </c>
      <c r="H185" s="53" t="str">
        <f t="shared" ca="1" si="4"/>
        <v>Истекает</v>
      </c>
      <c r="I185" s="47">
        <v>73651</v>
      </c>
      <c r="J185" s="50"/>
      <c r="K185" s="50"/>
      <c r="L185" s="50"/>
      <c r="M185" s="50"/>
      <c r="N185" s="50"/>
      <c r="O185" s="50"/>
      <c r="P185" s="50"/>
      <c r="Q185" s="50"/>
      <c r="R185" s="50"/>
      <c r="S185" s="51"/>
      <c r="W185" s="48"/>
      <c r="Z185" s="52" t="s">
        <v>107</v>
      </c>
      <c r="AA185" s="53"/>
    </row>
    <row r="186" spans="1:27" s="45" customFormat="1" ht="30">
      <c r="A186" s="42" t="s">
        <v>348</v>
      </c>
      <c r="B186" s="141">
        <v>43061</v>
      </c>
      <c r="C186" s="13" t="s">
        <v>307</v>
      </c>
      <c r="D186" s="43">
        <v>505975</v>
      </c>
      <c r="E186" s="98">
        <v>40</v>
      </c>
      <c r="F186" s="98"/>
      <c r="G186" s="87">
        <f>+IF(F186=0,(WORKDAY(B186,E186,Лист2!B$1:B$34)),(B186+F186))</f>
        <v>43125</v>
      </c>
      <c r="H186" s="54" t="str">
        <f t="shared" ca="1" si="4"/>
        <v/>
      </c>
      <c r="I186" s="43">
        <v>505975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55"/>
      <c r="W186" s="7"/>
      <c r="Z186" s="52" t="s">
        <v>107</v>
      </c>
      <c r="AA186" s="54"/>
    </row>
    <row r="187" spans="1:27" s="45" customFormat="1" ht="38.25" customHeight="1">
      <c r="A187" s="42" t="s">
        <v>349</v>
      </c>
      <c r="B187" s="141">
        <v>43061</v>
      </c>
      <c r="C187" s="13" t="s">
        <v>307</v>
      </c>
      <c r="D187" s="43">
        <v>378258</v>
      </c>
      <c r="E187" s="98">
        <v>50</v>
      </c>
      <c r="F187" s="98"/>
      <c r="G187" s="87">
        <f>+IF(F187=0,(WORKDAY(B187,E187,Лист2!B$1:B$34)),(B187+F187))</f>
        <v>43139</v>
      </c>
      <c r="H187" s="54" t="str">
        <f t="shared" ca="1" si="4"/>
        <v/>
      </c>
      <c r="I187" s="138">
        <v>128021</v>
      </c>
      <c r="J187" s="138"/>
      <c r="K187" s="138"/>
      <c r="L187" s="138">
        <v>39890</v>
      </c>
      <c r="M187" s="138"/>
      <c r="N187" s="138"/>
      <c r="O187" s="139">
        <v>157502</v>
      </c>
      <c r="P187" s="44"/>
      <c r="Q187" s="140">
        <v>52845</v>
      </c>
      <c r="R187" s="44"/>
      <c r="S187" s="55"/>
      <c r="W187" s="7"/>
      <c r="Z187" s="52" t="s">
        <v>107</v>
      </c>
      <c r="AA187" s="54"/>
    </row>
    <row r="188" spans="1:27" s="52" customFormat="1" ht="30">
      <c r="A188" s="46" t="s">
        <v>310</v>
      </c>
      <c r="B188" s="57">
        <v>43040</v>
      </c>
      <c r="C188" s="46" t="s">
        <v>153</v>
      </c>
      <c r="D188" s="47">
        <v>201600</v>
      </c>
      <c r="E188" s="86"/>
      <c r="F188" s="86"/>
      <c r="G188" s="57">
        <v>43069</v>
      </c>
      <c r="H188" s="53" t="str">
        <f t="shared" ca="1" si="4"/>
        <v>Истёк</v>
      </c>
      <c r="I188" s="50">
        <v>201600</v>
      </c>
      <c r="J188" s="50"/>
      <c r="K188" s="50"/>
      <c r="L188" s="50"/>
      <c r="M188" s="50"/>
      <c r="N188" s="50"/>
      <c r="O188" s="50"/>
      <c r="P188" s="50"/>
      <c r="Q188" s="50"/>
      <c r="R188" s="50"/>
      <c r="S188" s="51"/>
      <c r="W188" s="48"/>
      <c r="AA188" s="53"/>
    </row>
    <row r="189" spans="1:27" s="52" customFormat="1" ht="30">
      <c r="A189" s="46" t="s">
        <v>314</v>
      </c>
      <c r="B189" s="57">
        <v>43059</v>
      </c>
      <c r="C189" s="46" t="s">
        <v>177</v>
      </c>
      <c r="D189" s="47">
        <v>89600</v>
      </c>
      <c r="E189" s="86">
        <v>10</v>
      </c>
      <c r="F189" s="86"/>
      <c r="G189" s="57">
        <f>+IF(F189=0,(WORKDAY(B189,E189,Лист2!B$1:B$34)),(B189+F189))</f>
        <v>43073</v>
      </c>
      <c r="H189" s="53" t="str">
        <f t="shared" ca="1" si="4"/>
        <v>Истёк</v>
      </c>
      <c r="I189" s="50"/>
      <c r="J189" s="50"/>
      <c r="K189" s="50"/>
      <c r="L189" s="50">
        <v>89600</v>
      </c>
      <c r="M189" s="50"/>
      <c r="N189" s="50"/>
      <c r="O189" s="50"/>
      <c r="P189" s="50"/>
      <c r="Q189" s="50"/>
      <c r="R189" s="50"/>
      <c r="S189" s="51"/>
      <c r="W189" s="48"/>
      <c r="Z189" s="167" t="s">
        <v>315</v>
      </c>
      <c r="AA189" s="53"/>
    </row>
    <row r="190" spans="1:27" ht="30">
      <c r="A190" s="1" t="s">
        <v>323</v>
      </c>
      <c r="B190" s="41">
        <v>43073</v>
      </c>
      <c r="C190" s="1" t="s">
        <v>41</v>
      </c>
      <c r="D190" s="14">
        <v>337848</v>
      </c>
      <c r="E190" s="98">
        <v>30</v>
      </c>
      <c r="F190" s="98"/>
      <c r="G190" s="87">
        <f>+IF(F190=0,(WORKDAY(B190,E190)),(B190+F190))</f>
        <v>43115</v>
      </c>
      <c r="H190" s="12" t="str">
        <f t="shared" ca="1" si="4"/>
        <v>Истекает</v>
      </c>
      <c r="I190" s="4">
        <v>212610</v>
      </c>
      <c r="L190" s="4">
        <v>125238</v>
      </c>
      <c r="Z190" s="2" t="s">
        <v>88</v>
      </c>
    </row>
    <row r="191" spans="1:27" ht="30">
      <c r="A191" s="1" t="s">
        <v>324</v>
      </c>
      <c r="B191" s="41">
        <v>43059</v>
      </c>
      <c r="C191" s="1" t="s">
        <v>41</v>
      </c>
      <c r="D191" s="14">
        <v>215357</v>
      </c>
      <c r="E191" s="98">
        <v>30</v>
      </c>
      <c r="F191" s="98"/>
      <c r="G191" s="87">
        <f t="shared" ref="G191" si="5">+IF(F191=0,(WORKDAY(B191,E191)),(B191+F191))</f>
        <v>43101</v>
      </c>
      <c r="H191" s="12" t="str">
        <f t="shared" ca="1" si="4"/>
        <v>Истекает</v>
      </c>
      <c r="I191" s="4">
        <v>215357</v>
      </c>
      <c r="Z191" s="2" t="s">
        <v>88</v>
      </c>
    </row>
    <row r="192" spans="1:27" s="52" customFormat="1">
      <c r="A192" s="46" t="s">
        <v>330</v>
      </c>
      <c r="B192" s="57">
        <v>43067</v>
      </c>
      <c r="C192" s="46" t="s">
        <v>326</v>
      </c>
      <c r="D192" s="47">
        <v>53540</v>
      </c>
      <c r="E192" s="86">
        <v>10</v>
      </c>
      <c r="F192" s="86"/>
      <c r="G192" s="57">
        <v>43070</v>
      </c>
      <c r="H192" s="53" t="str">
        <f t="shared" ca="1" si="4"/>
        <v>Истёк</v>
      </c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1"/>
      <c r="W192" s="48"/>
      <c r="Z192" s="52" t="s">
        <v>107</v>
      </c>
      <c r="AA192" s="53"/>
    </row>
    <row r="193" spans="1:27" s="52" customFormat="1">
      <c r="A193" s="46" t="s">
        <v>331</v>
      </c>
      <c r="B193" s="57">
        <v>43067</v>
      </c>
      <c r="C193" s="46" t="s">
        <v>326</v>
      </c>
      <c r="D193" s="47">
        <v>98950</v>
      </c>
      <c r="E193" s="86">
        <v>10</v>
      </c>
      <c r="F193" s="86"/>
      <c r="G193" s="57">
        <v>43080</v>
      </c>
      <c r="H193" s="53" t="str">
        <f t="shared" ca="1" si="4"/>
        <v>Истёк</v>
      </c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1"/>
      <c r="W193" s="48"/>
      <c r="Z193" s="52" t="s">
        <v>107</v>
      </c>
      <c r="AA193" s="53"/>
    </row>
    <row r="194" spans="1:27" s="52" customFormat="1">
      <c r="A194" s="46" t="s">
        <v>335</v>
      </c>
      <c r="B194" s="57">
        <v>43070</v>
      </c>
      <c r="C194" s="46" t="s">
        <v>326</v>
      </c>
      <c r="D194" s="47">
        <v>99310</v>
      </c>
      <c r="E194" s="86">
        <v>10</v>
      </c>
      <c r="F194" s="86"/>
      <c r="G194" s="57">
        <v>43083</v>
      </c>
      <c r="H194" s="53" t="str">
        <f t="shared" ca="1" si="4"/>
        <v>Истёк</v>
      </c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1"/>
      <c r="W194" s="48"/>
      <c r="Z194" s="52" t="s">
        <v>107</v>
      </c>
      <c r="AA194" s="53"/>
    </row>
    <row r="195" spans="1:27" s="52" customFormat="1">
      <c r="A195" s="46" t="s">
        <v>332</v>
      </c>
      <c r="B195" s="57">
        <v>43067</v>
      </c>
      <c r="C195" s="46" t="s">
        <v>326</v>
      </c>
      <c r="D195" s="47">
        <v>97880</v>
      </c>
      <c r="E195" s="86">
        <v>10</v>
      </c>
      <c r="F195" s="86"/>
      <c r="G195" s="57">
        <v>43075</v>
      </c>
      <c r="H195" s="53" t="str">
        <f t="shared" ca="1" si="4"/>
        <v>Истёк</v>
      </c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1"/>
      <c r="W195" s="48"/>
      <c r="Z195" s="52" t="s">
        <v>107</v>
      </c>
      <c r="AA195" s="53"/>
    </row>
    <row r="196" spans="1:27" s="52" customFormat="1" ht="30">
      <c r="A196" s="46" t="s">
        <v>327</v>
      </c>
      <c r="B196" s="57">
        <v>43069</v>
      </c>
      <c r="C196" s="46" t="s">
        <v>328</v>
      </c>
      <c r="D196" s="47">
        <v>221500</v>
      </c>
      <c r="E196" s="86"/>
      <c r="F196" s="86">
        <v>20</v>
      </c>
      <c r="G196" s="57">
        <f>+IF(F196=0,(WORKDAY(B196,E196,Лист2!B$1:B$34)),(B196+F196))</f>
        <v>43089</v>
      </c>
      <c r="H196" s="53" t="str">
        <f t="shared" ca="1" si="4"/>
        <v>Истекает</v>
      </c>
      <c r="I196" s="50">
        <v>221500</v>
      </c>
      <c r="J196" s="50"/>
      <c r="K196" s="50"/>
      <c r="L196" s="50"/>
      <c r="M196" s="50"/>
      <c r="N196" s="50"/>
      <c r="O196" s="50"/>
      <c r="P196" s="50"/>
      <c r="Q196" s="50"/>
      <c r="R196" s="50"/>
      <c r="S196" s="51"/>
      <c r="W196" s="48"/>
      <c r="Z196" s="52" t="s">
        <v>88</v>
      </c>
      <c r="AA196" s="53"/>
    </row>
    <row r="197" spans="1:27" s="52" customFormat="1">
      <c r="A197" s="46" t="s">
        <v>336</v>
      </c>
      <c r="B197" s="57">
        <v>43069</v>
      </c>
      <c r="C197" s="46" t="s">
        <v>337</v>
      </c>
      <c r="D197" s="47">
        <v>241172</v>
      </c>
      <c r="E197" s="86"/>
      <c r="F197" s="86"/>
      <c r="G197" s="57">
        <f>+IF(F197=0,(WORKDAY(B197,E197,Лист2!B$1:B$34)),(B197+F197))</f>
        <v>43069</v>
      </c>
      <c r="H197" s="53" t="str">
        <f t="shared" ca="1" si="4"/>
        <v>Истёк</v>
      </c>
      <c r="I197" s="50">
        <v>213298</v>
      </c>
      <c r="J197" s="50"/>
      <c r="K197" s="50"/>
      <c r="L197" s="50"/>
      <c r="M197" s="50"/>
      <c r="N197" s="50"/>
      <c r="O197" s="50">
        <v>27874</v>
      </c>
      <c r="P197" s="50"/>
      <c r="Q197" s="50"/>
      <c r="R197" s="50"/>
      <c r="S197" s="51"/>
      <c r="W197" s="48"/>
      <c r="AA197" s="53"/>
    </row>
    <row r="198" spans="1:27" s="52" customFormat="1" ht="30">
      <c r="A198" s="46" t="s">
        <v>338</v>
      </c>
      <c r="B198" s="57">
        <v>43070</v>
      </c>
      <c r="C198" s="46" t="s">
        <v>339</v>
      </c>
      <c r="D198" s="47">
        <v>75445</v>
      </c>
      <c r="E198" s="86"/>
      <c r="F198" s="86"/>
      <c r="G198" s="57">
        <v>43081</v>
      </c>
      <c r="H198" s="53" t="str">
        <f t="shared" ca="1" si="4"/>
        <v>Истёк</v>
      </c>
      <c r="I198" s="50">
        <v>75445</v>
      </c>
      <c r="J198" s="50"/>
      <c r="K198" s="50"/>
      <c r="L198" s="50"/>
      <c r="M198" s="50"/>
      <c r="N198" s="50"/>
      <c r="O198" s="50"/>
      <c r="P198" s="50"/>
      <c r="Q198" s="50"/>
      <c r="R198" s="50"/>
      <c r="S198" s="51"/>
      <c r="W198" s="48"/>
      <c r="Z198" s="52" t="s">
        <v>88</v>
      </c>
      <c r="AA198" s="53"/>
    </row>
    <row r="199" spans="1:27" s="52" customFormat="1">
      <c r="A199" s="46" t="s">
        <v>340</v>
      </c>
      <c r="B199" s="57">
        <v>43062</v>
      </c>
      <c r="C199" s="46" t="s">
        <v>256</v>
      </c>
      <c r="D199" s="47">
        <v>99277</v>
      </c>
      <c r="E199" s="86"/>
      <c r="F199" s="86"/>
      <c r="G199" s="57">
        <v>43098</v>
      </c>
      <c r="H199" s="53" t="str">
        <f t="shared" ca="1" si="4"/>
        <v>Истекает</v>
      </c>
      <c r="I199" s="47">
        <v>99277</v>
      </c>
      <c r="J199" s="50"/>
      <c r="K199" s="50"/>
      <c r="L199" s="50"/>
      <c r="M199" s="50"/>
      <c r="N199" s="50"/>
      <c r="O199" s="50"/>
      <c r="P199" s="50"/>
      <c r="Q199" s="50"/>
      <c r="R199" s="50"/>
      <c r="S199" s="51"/>
      <c r="W199" s="48"/>
      <c r="Z199" s="52" t="s">
        <v>107</v>
      </c>
      <c r="AA199" s="53"/>
    </row>
    <row r="200" spans="1:27" s="52" customFormat="1">
      <c r="A200" s="46" t="s">
        <v>341</v>
      </c>
      <c r="B200" s="57">
        <v>43062</v>
      </c>
      <c r="C200" s="46" t="s">
        <v>256</v>
      </c>
      <c r="D200" s="47">
        <v>68724</v>
      </c>
      <c r="E200" s="86"/>
      <c r="F200" s="86"/>
      <c r="G200" s="57">
        <v>43098</v>
      </c>
      <c r="H200" s="53" t="str">
        <f t="shared" ca="1" si="4"/>
        <v>Истекает</v>
      </c>
      <c r="I200" s="47">
        <v>68724</v>
      </c>
      <c r="J200" s="50"/>
      <c r="K200" s="50"/>
      <c r="L200" s="50"/>
      <c r="M200" s="50"/>
      <c r="N200" s="50"/>
      <c r="O200" s="50"/>
      <c r="P200" s="50"/>
      <c r="Q200" s="50"/>
      <c r="R200" s="50"/>
      <c r="S200" s="51"/>
      <c r="W200" s="48"/>
      <c r="Z200" s="52" t="s">
        <v>107</v>
      </c>
      <c r="AA200" s="53"/>
    </row>
    <row r="201" spans="1:27" s="52" customFormat="1">
      <c r="A201" s="46" t="s">
        <v>342</v>
      </c>
      <c r="B201" s="57">
        <v>43066</v>
      </c>
      <c r="C201" s="46" t="s">
        <v>256</v>
      </c>
      <c r="D201" s="47">
        <v>99198</v>
      </c>
      <c r="E201" s="86"/>
      <c r="F201" s="86"/>
      <c r="G201" s="57">
        <v>43098</v>
      </c>
      <c r="H201" s="53" t="str">
        <f t="shared" ca="1" si="4"/>
        <v>Истекает</v>
      </c>
      <c r="I201" s="47">
        <v>99198</v>
      </c>
      <c r="J201" s="50"/>
      <c r="K201" s="50"/>
      <c r="L201" s="50"/>
      <c r="M201" s="50"/>
      <c r="N201" s="50"/>
      <c r="O201" s="50"/>
      <c r="P201" s="50"/>
      <c r="Q201" s="50"/>
      <c r="R201" s="50"/>
      <c r="S201" s="51"/>
      <c r="W201" s="48"/>
      <c r="Z201" s="52" t="s">
        <v>107</v>
      </c>
      <c r="AA201" s="53"/>
    </row>
    <row r="202" spans="1:27" s="21" customFormat="1">
      <c r="A202" s="9" t="s">
        <v>345</v>
      </c>
      <c r="B202" s="97"/>
      <c r="C202" s="9" t="s">
        <v>37</v>
      </c>
      <c r="D202" s="17">
        <v>13914</v>
      </c>
      <c r="E202" s="105">
        <v>20</v>
      </c>
      <c r="F202" s="105"/>
      <c r="G202" s="97">
        <f>+IF(F202=0,(WORKDAY(B202,E202,Лист2!B$1:B$34)),(B202+F202))</f>
        <v>27</v>
      </c>
      <c r="H202" s="24" t="str">
        <f t="shared" ca="1" si="4"/>
        <v>Истёк</v>
      </c>
      <c r="I202" s="22"/>
      <c r="J202" s="22"/>
      <c r="K202" s="22"/>
      <c r="L202" s="22">
        <v>13914</v>
      </c>
      <c r="M202" s="22"/>
      <c r="N202" s="22"/>
      <c r="O202" s="22"/>
      <c r="P202" s="22"/>
      <c r="Q202" s="22"/>
      <c r="R202" s="22"/>
      <c r="S202" s="23"/>
      <c r="W202" s="20"/>
      <c r="Z202" s="21" t="s">
        <v>88</v>
      </c>
      <c r="AA202" s="24"/>
    </row>
    <row r="203" spans="1:27" ht="30">
      <c r="A203" s="1" t="s">
        <v>347</v>
      </c>
      <c r="B203" s="41">
        <v>43073</v>
      </c>
      <c r="C203" s="1" t="s">
        <v>37</v>
      </c>
      <c r="D203" s="14">
        <v>237520</v>
      </c>
      <c r="E203" s="98"/>
      <c r="F203" s="98">
        <v>60</v>
      </c>
      <c r="G203" s="87">
        <f>+IF(F203=0,(WORKDAY(B203,E203,Лист2!B$1:B$34)),(B203+F203))</f>
        <v>43133</v>
      </c>
      <c r="H203" s="12" t="str">
        <f t="shared" ca="1" si="4"/>
        <v/>
      </c>
      <c r="I203" s="4">
        <v>118501</v>
      </c>
      <c r="L203" s="4">
        <v>51019</v>
      </c>
      <c r="O203" s="4">
        <v>68000</v>
      </c>
      <c r="Z203" s="2" t="s">
        <v>88</v>
      </c>
    </row>
    <row r="204" spans="1:27" s="21" customFormat="1">
      <c r="A204" s="9" t="s">
        <v>350</v>
      </c>
      <c r="B204" s="97"/>
      <c r="C204" s="9" t="s">
        <v>37</v>
      </c>
      <c r="D204" s="17">
        <v>49742</v>
      </c>
      <c r="E204" s="105">
        <v>20</v>
      </c>
      <c r="F204" s="105"/>
      <c r="G204" s="97">
        <f>+IF(F204=0,(WORKDAY(B204,E204,Лист2!B$1:B$34)),(B204+F204))</f>
        <v>27</v>
      </c>
      <c r="H204" s="24" t="str">
        <f t="shared" ca="1" si="4"/>
        <v>Истёк</v>
      </c>
      <c r="I204" s="22"/>
      <c r="J204" s="22"/>
      <c r="K204" s="22"/>
      <c r="L204" s="22">
        <v>49742</v>
      </c>
      <c r="M204" s="22"/>
      <c r="N204" s="22"/>
      <c r="O204" s="22"/>
      <c r="P204" s="22"/>
      <c r="Q204" s="22"/>
      <c r="R204" s="22"/>
      <c r="S204" s="23"/>
      <c r="W204" s="20"/>
      <c r="Z204" s="21" t="s">
        <v>88</v>
      </c>
      <c r="AA204" s="24"/>
    </row>
    <row r="205" spans="1:27" s="72" customFormat="1">
      <c r="A205" s="69" t="s">
        <v>370</v>
      </c>
      <c r="B205" s="85">
        <v>43082</v>
      </c>
      <c r="C205" s="69" t="s">
        <v>137</v>
      </c>
      <c r="D205" s="70">
        <v>48000</v>
      </c>
      <c r="E205" s="104">
        <v>30</v>
      </c>
      <c r="F205" s="104"/>
      <c r="G205" s="85">
        <f>+IF(F205=0,(WORKDAY(B205,E205,Лист2!B$1:B$34)),(B205+F205))</f>
        <v>43132</v>
      </c>
      <c r="H205" s="74" t="str">
        <f t="shared" ca="1" si="4"/>
        <v/>
      </c>
      <c r="I205" s="71"/>
      <c r="J205" s="71"/>
      <c r="K205" s="71"/>
      <c r="L205" s="71"/>
      <c r="M205" s="71"/>
      <c r="N205" s="71"/>
      <c r="O205" s="71">
        <v>48000</v>
      </c>
      <c r="P205" s="71"/>
      <c r="Q205" s="71"/>
      <c r="R205" s="71"/>
      <c r="S205" s="75"/>
      <c r="W205" s="73"/>
      <c r="Z205" s="72" t="s">
        <v>88</v>
      </c>
      <c r="AA205" s="74"/>
    </row>
    <row r="206" spans="1:27" s="21" customFormat="1">
      <c r="A206" s="9" t="s">
        <v>351</v>
      </c>
      <c r="B206" s="97"/>
      <c r="C206" s="9" t="s">
        <v>37</v>
      </c>
      <c r="D206" s="17">
        <v>52734</v>
      </c>
      <c r="E206" s="105"/>
      <c r="F206" s="105"/>
      <c r="G206" s="97">
        <f>+IF(F206=0,(WORKDAY(B206,E206,Лист2!B$1:B$34)),(B206+F206))</f>
        <v>0</v>
      </c>
      <c r="H206" s="24" t="str">
        <f t="shared" ca="1" si="4"/>
        <v>Истёк</v>
      </c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3"/>
      <c r="W206" s="20"/>
      <c r="Z206" s="21" t="s">
        <v>88</v>
      </c>
      <c r="AA206" s="24"/>
    </row>
    <row r="207" spans="1:27" s="52" customFormat="1">
      <c r="A207" s="46" t="s">
        <v>352</v>
      </c>
      <c r="B207" s="57">
        <v>43080</v>
      </c>
      <c r="C207" s="46" t="s">
        <v>353</v>
      </c>
      <c r="D207" s="47" t="s">
        <v>355</v>
      </c>
      <c r="E207" s="86"/>
      <c r="F207" s="86"/>
      <c r="G207" s="57">
        <v>43081</v>
      </c>
      <c r="H207" s="53" t="str">
        <f t="shared" ca="1" si="4"/>
        <v>Истёк</v>
      </c>
      <c r="I207" s="50">
        <v>1303433.1000000001</v>
      </c>
      <c r="J207" s="50"/>
      <c r="K207" s="50"/>
      <c r="L207" s="50">
        <v>169090.2</v>
      </c>
      <c r="M207" s="50"/>
      <c r="N207" s="50"/>
      <c r="O207" s="50"/>
      <c r="P207" s="50"/>
      <c r="Q207" s="50"/>
      <c r="R207" s="50"/>
      <c r="S207" s="51"/>
      <c r="W207" s="48"/>
      <c r="Z207" s="52" t="s">
        <v>107</v>
      </c>
      <c r="AA207" s="53"/>
    </row>
    <row r="208" spans="1:27" s="52" customFormat="1">
      <c r="A208" s="46" t="s">
        <v>371</v>
      </c>
      <c r="B208" s="57">
        <v>43087</v>
      </c>
      <c r="C208" s="46" t="s">
        <v>354</v>
      </c>
      <c r="D208" s="47">
        <v>776527.32</v>
      </c>
      <c r="E208" s="86"/>
      <c r="F208" s="86"/>
      <c r="G208" s="57">
        <v>43089</v>
      </c>
      <c r="H208" s="53" t="str">
        <f t="shared" ca="1" si="4"/>
        <v>Истекает</v>
      </c>
      <c r="I208" s="50">
        <v>738460.8</v>
      </c>
      <c r="J208" s="50"/>
      <c r="K208" s="50"/>
      <c r="L208" s="50">
        <v>38066.519999999997</v>
      </c>
      <c r="M208" s="50"/>
      <c r="N208" s="50"/>
      <c r="O208" s="50"/>
      <c r="P208" s="50"/>
      <c r="Q208" s="50"/>
      <c r="R208" s="50"/>
      <c r="S208" s="51"/>
      <c r="W208" s="48"/>
      <c r="Z208" s="52" t="s">
        <v>107</v>
      </c>
      <c r="AA208" s="53"/>
    </row>
    <row r="209" spans="1:27" s="21" customFormat="1">
      <c r="A209" s="9" t="s">
        <v>372</v>
      </c>
      <c r="B209" s="97"/>
      <c r="C209" s="9" t="s">
        <v>356</v>
      </c>
      <c r="D209" s="17">
        <v>4286248.2</v>
      </c>
      <c r="E209" s="105"/>
      <c r="F209" s="105"/>
      <c r="G209" s="162">
        <v>43098</v>
      </c>
      <c r="H209" s="24" t="str">
        <f t="shared" ca="1" si="4"/>
        <v>Истекает</v>
      </c>
      <c r="I209" s="22">
        <v>3287073.14</v>
      </c>
      <c r="J209" s="22"/>
      <c r="K209" s="22"/>
      <c r="L209" s="22">
        <v>750775.07</v>
      </c>
      <c r="M209" s="22"/>
      <c r="N209" s="22"/>
      <c r="O209" s="22">
        <v>248399.99</v>
      </c>
      <c r="P209" s="22"/>
      <c r="Q209" s="22"/>
      <c r="R209" s="22"/>
      <c r="S209" s="23"/>
      <c r="W209" s="20"/>
      <c r="Z209" s="2" t="s">
        <v>107</v>
      </c>
      <c r="AA209" s="24"/>
    </row>
    <row r="210" spans="1:27" s="52" customFormat="1">
      <c r="A210" s="46" t="s">
        <v>318</v>
      </c>
      <c r="B210" s="57">
        <v>43039</v>
      </c>
      <c r="C210" s="46" t="s">
        <v>319</v>
      </c>
      <c r="D210" s="47">
        <v>99996</v>
      </c>
      <c r="E210" s="86">
        <v>25</v>
      </c>
      <c r="F210" s="86"/>
      <c r="G210" s="57">
        <f>+IF(F210=0,(WORKDAY(B210,E210,Лист2!B$1:B$34)),(B210+F210))</f>
        <v>43075</v>
      </c>
      <c r="H210" s="53" t="str">
        <f ca="1">+IF(AND((G210-$A$1)&lt;=30,(G210-$A$1)&gt;=0),"Истекает",IF(G210-$A$1&lt;0,"Истёк",""))</f>
        <v>Истёк</v>
      </c>
      <c r="I210" s="50"/>
      <c r="J210" s="50"/>
      <c r="K210" s="50"/>
      <c r="L210" s="50"/>
      <c r="M210" s="50"/>
      <c r="N210" s="50"/>
      <c r="O210" s="50">
        <v>38400</v>
      </c>
      <c r="P210" s="50"/>
      <c r="Q210" s="50">
        <v>61596</v>
      </c>
      <c r="R210" s="50"/>
      <c r="S210" s="51"/>
      <c r="W210" s="48"/>
      <c r="Z210" s="52" t="s">
        <v>88</v>
      </c>
      <c r="AA210" s="53"/>
    </row>
    <row r="211" spans="1:27" s="52" customFormat="1">
      <c r="A211" s="46" t="s">
        <v>329</v>
      </c>
      <c r="B211" s="57">
        <v>43039</v>
      </c>
      <c r="C211" s="46" t="s">
        <v>319</v>
      </c>
      <c r="D211" s="47">
        <v>99999</v>
      </c>
      <c r="E211" s="86">
        <v>25</v>
      </c>
      <c r="F211" s="86"/>
      <c r="G211" s="57">
        <f>+IF(F211=0,(WORKDAY(B211,E211,Лист2!B$1:B$34)),(B211+F211))</f>
        <v>43075</v>
      </c>
      <c r="H211" s="53" t="str">
        <f ca="1">+IF(AND((G211-$A$1)&lt;=30,(G211-$A$1)&gt;=0),"Истекает",IF(G211-$A$1&lt;0,"Истёк",""))</f>
        <v>Истёк</v>
      </c>
      <c r="I211" s="50"/>
      <c r="J211" s="50"/>
      <c r="K211" s="50"/>
      <c r="L211" s="50"/>
      <c r="M211" s="50"/>
      <c r="N211" s="50"/>
      <c r="O211" s="50">
        <v>30000</v>
      </c>
      <c r="P211" s="50"/>
      <c r="Q211" s="50">
        <v>69999</v>
      </c>
      <c r="R211" s="50"/>
      <c r="S211" s="51"/>
      <c r="W211" s="48"/>
      <c r="Z211" s="52" t="s">
        <v>88</v>
      </c>
      <c r="AA211" s="53"/>
    </row>
    <row r="212" spans="1:27" s="52" customFormat="1">
      <c r="A212" s="46" t="s">
        <v>357</v>
      </c>
      <c r="B212" s="57">
        <v>43039</v>
      </c>
      <c r="C212" s="46" t="s">
        <v>319</v>
      </c>
      <c r="D212" s="47">
        <v>99999</v>
      </c>
      <c r="E212" s="86">
        <v>25</v>
      </c>
      <c r="F212" s="86"/>
      <c r="G212" s="57">
        <f>+IF(F212=0,(WORKDAY(B212,E212,Лист2!B$1:B$34)-1),(B212+F212))</f>
        <v>43074</v>
      </c>
      <c r="H212" s="53" t="str">
        <f t="shared" ref="H212:H234" ca="1" si="6">+IF(AND((G212-$A$1)&lt;=30,(G212-$A$1)&gt;=0),"Истекает",IF(G212-$A$1&lt;0,"Истёк",""))</f>
        <v>Истёк</v>
      </c>
      <c r="I212" s="50"/>
      <c r="J212" s="50"/>
      <c r="K212" s="50"/>
      <c r="L212" s="50"/>
      <c r="M212" s="50"/>
      <c r="N212" s="50"/>
      <c r="O212" s="50">
        <v>72820</v>
      </c>
      <c r="P212" s="50"/>
      <c r="Q212" s="50">
        <v>27179</v>
      </c>
      <c r="R212" s="50"/>
      <c r="S212" s="51"/>
      <c r="W212" s="48"/>
      <c r="Z212" s="52" t="s">
        <v>88</v>
      </c>
      <c r="AA212" s="53"/>
    </row>
    <row r="213" spans="1:27" s="45" customFormat="1">
      <c r="A213" s="42" t="s">
        <v>361</v>
      </c>
      <c r="B213" s="87">
        <v>43056</v>
      </c>
      <c r="C213" s="42" t="s">
        <v>319</v>
      </c>
      <c r="D213" s="43">
        <v>99836</v>
      </c>
      <c r="E213" s="98">
        <v>24</v>
      </c>
      <c r="F213" s="98"/>
      <c r="G213" s="87">
        <f>+IF(F213=0,(WORKDAY(B213,E213,Лист2!B$1:B$34)-1),(B213+F213))</f>
        <v>43089</v>
      </c>
      <c r="H213" s="54" t="str">
        <f t="shared" ca="1" si="6"/>
        <v>Истекает</v>
      </c>
      <c r="I213" s="44">
        <v>32012</v>
      </c>
      <c r="J213" s="44"/>
      <c r="K213" s="44"/>
      <c r="L213" s="44"/>
      <c r="M213" s="44"/>
      <c r="N213" s="44"/>
      <c r="O213" s="44"/>
      <c r="P213" s="44"/>
      <c r="Q213" s="44">
        <v>67824</v>
      </c>
      <c r="R213" s="44"/>
      <c r="S213" s="55"/>
      <c r="W213" s="7"/>
      <c r="Z213" s="45" t="s">
        <v>88</v>
      </c>
      <c r="AA213" s="54"/>
    </row>
    <row r="214" spans="1:27" s="45" customFormat="1">
      <c r="A214" s="42" t="s">
        <v>362</v>
      </c>
      <c r="B214" s="87">
        <v>43056</v>
      </c>
      <c r="C214" s="42" t="s">
        <v>319</v>
      </c>
      <c r="D214" s="43">
        <v>72000</v>
      </c>
      <c r="E214" s="98">
        <v>24</v>
      </c>
      <c r="F214" s="98"/>
      <c r="G214" s="87">
        <f>+IF(F214=0,(WORKDAY(B214,E214,Лист2!B$1:B$34)-1),(B214+F214))</f>
        <v>43089</v>
      </c>
      <c r="H214" s="54" t="str">
        <f t="shared" ca="1" si="6"/>
        <v>Истекает</v>
      </c>
      <c r="I214" s="44">
        <v>20648</v>
      </c>
      <c r="J214" s="44"/>
      <c r="K214" s="44"/>
      <c r="L214" s="44"/>
      <c r="M214" s="44"/>
      <c r="N214" s="44"/>
      <c r="O214" s="44"/>
      <c r="P214" s="44"/>
      <c r="Q214" s="44">
        <v>51352</v>
      </c>
      <c r="R214" s="44"/>
      <c r="S214" s="55"/>
      <c r="W214" s="7"/>
      <c r="Z214" s="45" t="s">
        <v>88</v>
      </c>
      <c r="AA214" s="54"/>
    </row>
    <row r="215" spans="1:27" s="45" customFormat="1">
      <c r="A215" s="42" t="s">
        <v>363</v>
      </c>
      <c r="B215" s="87">
        <v>43056</v>
      </c>
      <c r="C215" s="42" t="s">
        <v>319</v>
      </c>
      <c r="D215" s="43">
        <v>72000</v>
      </c>
      <c r="E215" s="98">
        <v>24</v>
      </c>
      <c r="F215" s="98"/>
      <c r="G215" s="87">
        <f>+IF(F215=0,(WORKDAY(B215,E215,Лист2!B$1:B$34)-1),(B215+F215))</f>
        <v>43089</v>
      </c>
      <c r="H215" s="54" t="str">
        <f t="shared" ca="1" si="6"/>
        <v>Истекает</v>
      </c>
      <c r="I215" s="44">
        <v>20648</v>
      </c>
      <c r="J215" s="44"/>
      <c r="K215" s="44"/>
      <c r="L215" s="44"/>
      <c r="M215" s="44"/>
      <c r="N215" s="44"/>
      <c r="O215" s="44"/>
      <c r="P215" s="44"/>
      <c r="Q215" s="44">
        <v>51352</v>
      </c>
      <c r="R215" s="44"/>
      <c r="S215" s="55"/>
      <c r="W215" s="7"/>
      <c r="Z215" s="45" t="s">
        <v>88</v>
      </c>
      <c r="AA215" s="54"/>
    </row>
    <row r="216" spans="1:27" s="45" customFormat="1">
      <c r="A216" s="42" t="s">
        <v>364</v>
      </c>
      <c r="B216" s="87">
        <v>43056</v>
      </c>
      <c r="C216" s="42" t="s">
        <v>319</v>
      </c>
      <c r="D216" s="43">
        <v>72000</v>
      </c>
      <c r="E216" s="98">
        <v>24</v>
      </c>
      <c r="F216" s="98"/>
      <c r="G216" s="87">
        <f>+IF(F216=0,(WORKDAY(B216,E216,Лист2!B$1:B$34)-1),(B216+F216))</f>
        <v>43089</v>
      </c>
      <c r="H216" s="54" t="str">
        <f t="shared" ca="1" si="6"/>
        <v>Истекает</v>
      </c>
      <c r="I216" s="44">
        <v>20648</v>
      </c>
      <c r="J216" s="44"/>
      <c r="K216" s="44"/>
      <c r="L216" s="44"/>
      <c r="M216" s="44"/>
      <c r="N216" s="44"/>
      <c r="O216" s="44"/>
      <c r="P216" s="44"/>
      <c r="Q216" s="44">
        <v>51352</v>
      </c>
      <c r="R216" s="44"/>
      <c r="S216" s="55"/>
      <c r="W216" s="7"/>
      <c r="Z216" s="45" t="s">
        <v>88</v>
      </c>
      <c r="AA216" s="54"/>
    </row>
    <row r="217" spans="1:27" s="45" customFormat="1">
      <c r="A217" s="42" t="s">
        <v>365</v>
      </c>
      <c r="B217" s="87">
        <v>43056</v>
      </c>
      <c r="C217" s="42" t="s">
        <v>319</v>
      </c>
      <c r="D217" s="43">
        <v>85147</v>
      </c>
      <c r="E217" s="98">
        <v>24</v>
      </c>
      <c r="F217" s="98"/>
      <c r="G217" s="87">
        <f>+IF(F217=0,(WORKDAY(B217,E217,Лист2!B$1:B$34)-1),(B217+F217))</f>
        <v>43089</v>
      </c>
      <c r="H217" s="54" t="str">
        <f t="shared" ca="1" si="6"/>
        <v>Истекает</v>
      </c>
      <c r="I217" s="44">
        <v>26813</v>
      </c>
      <c r="J217" s="44"/>
      <c r="K217" s="44"/>
      <c r="L217" s="44"/>
      <c r="M217" s="44"/>
      <c r="N217" s="44"/>
      <c r="O217" s="44"/>
      <c r="P217" s="44"/>
      <c r="Q217" s="44">
        <v>58334</v>
      </c>
      <c r="R217" s="44"/>
      <c r="S217" s="55"/>
      <c r="W217" s="7"/>
      <c r="Z217" s="45" t="s">
        <v>88</v>
      </c>
      <c r="AA217" s="54"/>
    </row>
    <row r="218" spans="1:27" s="45" customFormat="1">
      <c r="A218" s="42" t="s">
        <v>366</v>
      </c>
      <c r="B218" s="87">
        <v>43056</v>
      </c>
      <c r="C218" s="42" t="s">
        <v>319</v>
      </c>
      <c r="D218" s="43">
        <v>99995</v>
      </c>
      <c r="E218" s="98">
        <v>24</v>
      </c>
      <c r="F218" s="98"/>
      <c r="G218" s="87">
        <f>+IF(F218=0,(WORKDAY(B218,E218,Лист2!B$1:B$34)-1),(B218+F218))</f>
        <v>43089</v>
      </c>
      <c r="H218" s="54" t="str">
        <f t="shared" ca="1" si="6"/>
        <v>Истекает</v>
      </c>
      <c r="I218" s="44">
        <v>71505</v>
      </c>
      <c r="J218" s="44"/>
      <c r="K218" s="44"/>
      <c r="L218" s="44"/>
      <c r="M218" s="44"/>
      <c r="N218" s="44"/>
      <c r="O218" s="44"/>
      <c r="P218" s="44"/>
      <c r="Q218" s="44">
        <v>28490</v>
      </c>
      <c r="R218" s="44"/>
      <c r="S218" s="55"/>
      <c r="W218" s="7"/>
      <c r="Z218" s="45" t="s">
        <v>88</v>
      </c>
      <c r="AA218" s="54"/>
    </row>
    <row r="219" spans="1:27" s="45" customFormat="1">
      <c r="A219" s="42" t="s">
        <v>367</v>
      </c>
      <c r="B219" s="87">
        <v>43056</v>
      </c>
      <c r="C219" s="42" t="s">
        <v>319</v>
      </c>
      <c r="D219" s="43">
        <v>99987</v>
      </c>
      <c r="E219" s="98">
        <v>24</v>
      </c>
      <c r="F219" s="98"/>
      <c r="G219" s="87">
        <f>+IF(F219=0,(WORKDAY(B219,E219,Лист2!B$1:B$34)-1),(B219+F219))</f>
        <v>43089</v>
      </c>
      <c r="H219" s="54" t="str">
        <f t="shared" ca="1" si="6"/>
        <v>Истекает</v>
      </c>
      <c r="I219" s="44">
        <v>52797</v>
      </c>
      <c r="J219" s="44"/>
      <c r="K219" s="44"/>
      <c r="L219" s="44"/>
      <c r="M219" s="44"/>
      <c r="N219" s="44"/>
      <c r="O219" s="44"/>
      <c r="P219" s="44"/>
      <c r="Q219" s="44">
        <v>47190</v>
      </c>
      <c r="R219" s="44"/>
      <c r="S219" s="55"/>
      <c r="W219" s="7"/>
      <c r="Z219" s="45" t="s">
        <v>88</v>
      </c>
      <c r="AA219" s="54"/>
    </row>
    <row r="220" spans="1:27" s="45" customFormat="1">
      <c r="A220" s="42" t="s">
        <v>358</v>
      </c>
      <c r="B220" s="87">
        <v>43066</v>
      </c>
      <c r="C220" s="42" t="s">
        <v>319</v>
      </c>
      <c r="D220" s="43">
        <v>99199</v>
      </c>
      <c r="E220" s="98">
        <v>18</v>
      </c>
      <c r="F220" s="98"/>
      <c r="G220" s="87">
        <f>+IF(F220=0,(WORKDAY(B220,E220,Лист2!B$1:B$34)-1),(B220+F220))</f>
        <v>43089</v>
      </c>
      <c r="H220" s="54" t="str">
        <f t="shared" ca="1" si="6"/>
        <v>Истекает</v>
      </c>
      <c r="I220" s="44"/>
      <c r="J220" s="44"/>
      <c r="K220" s="44"/>
      <c r="L220" s="44"/>
      <c r="M220" s="44"/>
      <c r="N220" s="44"/>
      <c r="O220" s="44">
        <v>95400</v>
      </c>
      <c r="P220" s="44"/>
      <c r="Q220" s="44">
        <v>3799</v>
      </c>
      <c r="R220" s="44"/>
      <c r="S220" s="55"/>
      <c r="W220" s="7"/>
      <c r="Z220" s="45" t="s">
        <v>88</v>
      </c>
      <c r="AA220" s="54"/>
    </row>
    <row r="221" spans="1:27" s="45" customFormat="1">
      <c r="A221" s="42" t="s">
        <v>359</v>
      </c>
      <c r="B221" s="87">
        <v>43066</v>
      </c>
      <c r="C221" s="42" t="s">
        <v>319</v>
      </c>
      <c r="D221" s="43">
        <v>99850</v>
      </c>
      <c r="E221" s="98">
        <v>18</v>
      </c>
      <c r="F221" s="98"/>
      <c r="G221" s="87">
        <f>+IF(F221=0,(WORKDAY(B221,E221,Лист2!B$1:B$34)-1),(B221+F221))</f>
        <v>43089</v>
      </c>
      <c r="H221" s="54" t="str">
        <f t="shared" ca="1" si="6"/>
        <v>Истекает</v>
      </c>
      <c r="I221" s="44"/>
      <c r="J221" s="44"/>
      <c r="K221" s="44"/>
      <c r="L221" s="44"/>
      <c r="M221" s="44"/>
      <c r="N221" s="44"/>
      <c r="O221" s="44">
        <v>95400</v>
      </c>
      <c r="P221" s="44"/>
      <c r="Q221" s="44">
        <v>4450</v>
      </c>
      <c r="R221" s="44"/>
      <c r="S221" s="55"/>
      <c r="W221" s="7"/>
      <c r="Z221" s="45" t="s">
        <v>88</v>
      </c>
      <c r="AA221" s="54"/>
    </row>
    <row r="222" spans="1:27" s="45" customFormat="1">
      <c r="A222" s="42" t="s">
        <v>360</v>
      </c>
      <c r="B222" s="87">
        <v>43066</v>
      </c>
      <c r="C222" s="42" t="s">
        <v>319</v>
      </c>
      <c r="D222" s="43">
        <v>99998</v>
      </c>
      <c r="E222" s="98">
        <v>18</v>
      </c>
      <c r="F222" s="98"/>
      <c r="G222" s="87">
        <f>+IF(F222=0,(WORKDAY(B222,E222,Лист2!B$1:B$34)-1),(B222+F222))</f>
        <v>43089</v>
      </c>
      <c r="H222" s="54" t="str">
        <f t="shared" ca="1" si="6"/>
        <v>Истекает</v>
      </c>
      <c r="I222" s="44"/>
      <c r="J222" s="44"/>
      <c r="K222" s="44"/>
      <c r="L222" s="44"/>
      <c r="M222" s="44"/>
      <c r="N222" s="44"/>
      <c r="O222" s="44">
        <v>95400</v>
      </c>
      <c r="P222" s="44"/>
      <c r="Q222" s="44">
        <v>4598</v>
      </c>
      <c r="R222" s="44"/>
      <c r="S222" s="55"/>
      <c r="W222" s="7"/>
      <c r="Z222" s="45" t="s">
        <v>88</v>
      </c>
      <c r="AA222" s="54"/>
    </row>
    <row r="223" spans="1:27" s="45" customFormat="1">
      <c r="A223" s="42" t="s">
        <v>368</v>
      </c>
      <c r="B223" s="87">
        <v>43066</v>
      </c>
      <c r="C223" s="42" t="s">
        <v>319</v>
      </c>
      <c r="D223" s="43">
        <v>99996</v>
      </c>
      <c r="E223" s="98"/>
      <c r="F223" s="98"/>
      <c r="G223" s="87">
        <v>43091</v>
      </c>
      <c r="H223" s="54" t="str">
        <f t="shared" ca="1" si="6"/>
        <v>Истекает</v>
      </c>
      <c r="I223" s="44">
        <v>84663</v>
      </c>
      <c r="J223" s="44"/>
      <c r="K223" s="44"/>
      <c r="L223" s="44"/>
      <c r="M223" s="44"/>
      <c r="N223" s="44"/>
      <c r="O223" s="44"/>
      <c r="P223" s="44"/>
      <c r="Q223" s="44">
        <v>15333</v>
      </c>
      <c r="R223" s="44"/>
      <c r="S223" s="55"/>
      <c r="W223" s="7"/>
      <c r="Z223" s="45" t="s">
        <v>88</v>
      </c>
      <c r="AA223" s="54"/>
    </row>
    <row r="224" spans="1:27" s="45" customFormat="1">
      <c r="A224" s="42" t="s">
        <v>369</v>
      </c>
      <c r="B224" s="87">
        <v>43066</v>
      </c>
      <c r="C224" s="42" t="s">
        <v>319</v>
      </c>
      <c r="D224" s="43">
        <v>99998</v>
      </c>
      <c r="E224" s="98">
        <v>18</v>
      </c>
      <c r="F224" s="98"/>
      <c r="G224" s="87">
        <f>+IF(F224=0,(WORKDAY(B224,E224,Лист2!B$1:B$34)-1),(B224+F224))</f>
        <v>43089</v>
      </c>
      <c r="H224" s="54" t="str">
        <f t="shared" ca="1" si="6"/>
        <v>Истекает</v>
      </c>
      <c r="I224" s="44"/>
      <c r="J224" s="44"/>
      <c r="K224" s="44"/>
      <c r="L224" s="44"/>
      <c r="M224" s="44"/>
      <c r="N224" s="44"/>
      <c r="O224" s="44">
        <v>42850</v>
      </c>
      <c r="P224" s="44"/>
      <c r="Q224" s="44">
        <v>57148</v>
      </c>
      <c r="R224" s="44"/>
      <c r="S224" s="55"/>
      <c r="W224" s="7"/>
      <c r="Z224" s="45" t="s">
        <v>88</v>
      </c>
      <c r="AA224" s="54"/>
    </row>
    <row r="225" spans="1:27" s="21" customFormat="1" ht="30">
      <c r="A225" s="9" t="s">
        <v>377</v>
      </c>
      <c r="B225" s="97"/>
      <c r="C225" s="9" t="s">
        <v>373</v>
      </c>
      <c r="D225" s="17">
        <v>4293984</v>
      </c>
      <c r="E225" s="105" t="s">
        <v>374</v>
      </c>
      <c r="F225" s="105"/>
      <c r="G225" s="97" t="e">
        <f>+IF(F225=0,(WORKDAY(B225,E225,Лист2!B$1:B$34)),(B225+F225))</f>
        <v>#VALUE!</v>
      </c>
      <c r="H225" s="24" t="e">
        <f t="shared" ca="1" si="6"/>
        <v>#VALUE!</v>
      </c>
      <c r="I225" s="22">
        <v>1444714</v>
      </c>
      <c r="J225" s="22"/>
      <c r="K225" s="22"/>
      <c r="L225" s="22">
        <v>857339</v>
      </c>
      <c r="M225" s="22"/>
      <c r="N225" s="22"/>
      <c r="O225" s="169" t="s">
        <v>375</v>
      </c>
      <c r="P225" s="22"/>
      <c r="Q225" s="168" t="s">
        <v>376</v>
      </c>
      <c r="R225" s="22">
        <v>72091</v>
      </c>
      <c r="S225" s="23"/>
      <c r="W225" s="20"/>
      <c r="AA225" s="24"/>
    </row>
    <row r="226" spans="1:27">
      <c r="B226" s="41"/>
      <c r="E226" s="98"/>
      <c r="F226" s="98"/>
      <c r="G226" s="87">
        <f>+IF(F226=0,(WORKDAY(B226,E226,Лист2!B$1:B$34)),(B226+F226))</f>
        <v>0</v>
      </c>
      <c r="H226" s="12" t="str">
        <f t="shared" ca="1" si="6"/>
        <v>Истёк</v>
      </c>
    </row>
    <row r="227" spans="1:27">
      <c r="B227" s="41"/>
      <c r="E227" s="98"/>
      <c r="F227" s="98"/>
      <c r="G227" s="87">
        <f>+IF(F227=0,(WORKDAY(B227,E227,Лист2!B$1:B$34)),(B227+F227))</f>
        <v>0</v>
      </c>
      <c r="H227" s="12" t="str">
        <f t="shared" ca="1" si="6"/>
        <v>Истёк</v>
      </c>
    </row>
    <row r="228" spans="1:27">
      <c r="B228" s="41"/>
      <c r="E228" s="98"/>
      <c r="F228" s="98"/>
      <c r="G228" s="87">
        <f>+IF(F228=0,(WORKDAY(B228,E228,Лист2!B$1:B$34)),(B228+F228))</f>
        <v>0</v>
      </c>
      <c r="H228" s="12" t="str">
        <f t="shared" ca="1" si="6"/>
        <v>Истёк</v>
      </c>
    </row>
    <row r="229" spans="1:27">
      <c r="B229" s="41"/>
      <c r="E229" s="98"/>
      <c r="F229" s="98"/>
      <c r="G229" s="87">
        <f>+IF(F229=0,(WORKDAY(B229,E229,Лист2!B$1:B$34)),(B229+F229))</f>
        <v>0</v>
      </c>
      <c r="H229" s="12" t="str">
        <f t="shared" ca="1" si="6"/>
        <v>Истёк</v>
      </c>
    </row>
    <row r="230" spans="1:27">
      <c r="B230" s="41"/>
      <c r="E230" s="98"/>
      <c r="F230" s="98"/>
      <c r="G230" s="87">
        <f>+IF(F230=0,(WORKDAY(B230,E230,Лист2!B$1:B$34)),(B230+F230))</f>
        <v>0</v>
      </c>
      <c r="H230" s="12" t="str">
        <f t="shared" ca="1" si="6"/>
        <v>Истёк</v>
      </c>
    </row>
    <row r="231" spans="1:27">
      <c r="B231" s="41"/>
      <c r="E231" s="98"/>
      <c r="F231" s="98"/>
      <c r="G231" s="87">
        <f>+IF(F231=0,(WORKDAY(B231,E231,Лист2!B$1:B$34)),(B231+F231))</f>
        <v>0</v>
      </c>
      <c r="H231" s="12" t="str">
        <f t="shared" ca="1" si="6"/>
        <v>Истёк</v>
      </c>
    </row>
    <row r="232" spans="1:27">
      <c r="B232" s="41"/>
      <c r="E232" s="98"/>
      <c r="F232" s="98"/>
      <c r="G232" s="87">
        <f>+IF(F232=0,(WORKDAY(B232,E232,Лист2!B$1:B$34)),(B232+F232))</f>
        <v>0</v>
      </c>
      <c r="H232" s="12" t="str">
        <f t="shared" ca="1" si="6"/>
        <v>Истёк</v>
      </c>
    </row>
    <row r="233" spans="1:27">
      <c r="E233" s="98"/>
      <c r="F233" s="98"/>
      <c r="G233" s="87">
        <f>+IF(F233=0,(WORKDAY(B233,E233,Лист2!B$1:B$34)),(B233+F233))</f>
        <v>0</v>
      </c>
      <c r="H233" s="12" t="str">
        <f t="shared" ca="1" si="6"/>
        <v>Истёк</v>
      </c>
    </row>
    <row r="234" spans="1:27">
      <c r="E234" s="98"/>
      <c r="F234" s="98"/>
      <c r="G234" s="87">
        <f>+IF(F234=0,(WORKDAY(B234,E234,Лист2!B$1:B$34)),(B234+F234))</f>
        <v>0</v>
      </c>
      <c r="H234" s="12" t="str">
        <f t="shared" ca="1" si="6"/>
        <v>Истёк</v>
      </c>
    </row>
    <row r="235" spans="1:27">
      <c r="E235" s="98"/>
      <c r="F235" s="98"/>
      <c r="G235" s="87">
        <f>+IF(F235=0,(WORKDAY(B235,E235,Лист2!B$1:B$34)),(B235+F235))</f>
        <v>0</v>
      </c>
    </row>
    <row r="236" spans="1:27">
      <c r="E236" s="98"/>
      <c r="F236" s="98"/>
      <c r="G236" s="87">
        <f>+IF(F236=0,(WORKDAY(B236,E236,Лист2!B$1:B$34)),(B236+F236))</f>
        <v>0</v>
      </c>
    </row>
    <row r="237" spans="1:27">
      <c r="E237" s="98"/>
      <c r="F237" s="98"/>
      <c r="G237" s="87">
        <f>+IF(F237=0,(WORKDAY(B237,E237,Лист2!B$1:B$34)),(B237+F237))</f>
        <v>0</v>
      </c>
    </row>
    <row r="238" spans="1:27">
      <c r="E238" s="98"/>
      <c r="F238" s="98"/>
      <c r="G238" s="87">
        <f>+IF(F238=0,(WORKDAY(B238,E238,Лист2!B$1:B$34)),(B238+F238))</f>
        <v>0</v>
      </c>
    </row>
    <row r="239" spans="1:27">
      <c r="G239" s="87">
        <f>+IF(F239=0,(WORKDAY(B239,E239,Лист2!B$1:B$34)),(B239+F239))</f>
        <v>0</v>
      </c>
    </row>
    <row r="240" spans="1:27">
      <c r="G240" s="87">
        <f>+IF(F240=0,(WORKDAY(B240,E240,Лист2!B$1:B$34)),(B240+F240))</f>
        <v>0</v>
      </c>
    </row>
    <row r="241" spans="7:7">
      <c r="G241" s="87">
        <f>+IF(F241=0,(WORKDAY(B241,E241,Лист2!B$1:B$34)),(B241+F241))</f>
        <v>0</v>
      </c>
    </row>
    <row r="242" spans="7:7">
      <c r="G242" s="87">
        <f>+IF(F242=0,(WORKDAY(B242,E242,Лист2!B$1:B$34)),(B242+F242))</f>
        <v>0</v>
      </c>
    </row>
    <row r="243" spans="7:7">
      <c r="G243" s="87">
        <f>+IF(F243=0,(WORKDAY(B243,E243,Лист2!B$1:B$34)),(B243+F243))</f>
        <v>0</v>
      </c>
    </row>
    <row r="244" spans="7:7">
      <c r="G244" s="87">
        <f>+IF(F244=0,(WORKDAY(B244,E244,Лист2!B$1:B$34)),(B244+F244))</f>
        <v>0</v>
      </c>
    </row>
    <row r="245" spans="7:7">
      <c r="G245" s="87">
        <f>+IF(F245=0,(WORKDAY(B245,E245,Лист2!B$1:B$34)),(B245+F245))</f>
        <v>0</v>
      </c>
    </row>
    <row r="246" spans="7:7">
      <c r="G246" s="87">
        <f>+IF(F246=0,(WORKDAY(B246,E246,Лист2!B$1:B$34)),(B246+F246))</f>
        <v>0</v>
      </c>
    </row>
    <row r="247" spans="7:7">
      <c r="G247" s="87">
        <f>+IF(F247=0,(WORKDAY(B247,E247,Лист2!B$1:B$34)),(B247+F247))</f>
        <v>0</v>
      </c>
    </row>
    <row r="248" spans="7:7">
      <c r="G248" s="87">
        <f>+IF(F248=0,(WORKDAY(B248,E248,Лист2!B$1:B$34)),(B248+F248))</f>
        <v>0</v>
      </c>
    </row>
  </sheetData>
  <mergeCells count="17">
    <mergeCell ref="L38:L39"/>
    <mergeCell ref="C86:C87"/>
    <mergeCell ref="C127:C128"/>
    <mergeCell ref="A2:B2"/>
    <mergeCell ref="E12:F12"/>
    <mergeCell ref="I38:I39"/>
    <mergeCell ref="A16:A17"/>
    <mergeCell ref="B16:B17"/>
    <mergeCell ref="C16:C17"/>
    <mergeCell ref="D16:D17"/>
    <mergeCell ref="D24:D25"/>
    <mergeCell ref="A38:A39"/>
    <mergeCell ref="B38:B39"/>
    <mergeCell ref="C38:C39"/>
    <mergeCell ref="D38:D39"/>
    <mergeCell ref="D2:H2"/>
    <mergeCell ref="I2:R2"/>
  </mergeCells>
  <conditionalFormatting sqref="H14:H234">
    <cfRule type="containsText" dxfId="5" priority="5" operator="containsText" text="Истекает">
      <formula>NOT(ISERROR(SEARCH("Истекает",H14)))</formula>
    </cfRule>
  </conditionalFormatting>
  <conditionalFormatting sqref="H14:H234">
    <cfRule type="containsText" dxfId="4" priority="1" operator="containsText" text="Истёк">
      <formula>NOT(ISERROR(SEARCH("Истёк",H14)))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CE45629-B476-4861-8CB5-0EFDDFBF668E}">
            <xm:f>NOT(ISERROR(SEARCH($H$14,H14)))</xm:f>
            <xm:f>$H$14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H14:H173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68"/>
  <sheetViews>
    <sheetView workbookViewId="0">
      <selection activeCell="A4" sqref="A4"/>
    </sheetView>
  </sheetViews>
  <sheetFormatPr defaultRowHeight="15"/>
  <cols>
    <col min="1" max="1" width="52.85546875" customWidth="1"/>
    <col min="2" max="2" width="17.5703125" customWidth="1"/>
    <col min="3" max="3" width="41.5703125" customWidth="1"/>
    <col min="4" max="4" width="17.7109375" customWidth="1"/>
    <col min="5" max="5" width="10.85546875" customWidth="1"/>
  </cols>
  <sheetData>
    <row r="1" spans="1:4">
      <c r="B1" s="68"/>
    </row>
    <row r="2" spans="1:4">
      <c r="B2" s="68"/>
    </row>
    <row r="3" spans="1:4" ht="27.6" customHeight="1">
      <c r="A3" t="s">
        <v>283</v>
      </c>
      <c r="B3" t="s">
        <v>284</v>
      </c>
      <c r="C3" t="s">
        <v>285</v>
      </c>
      <c r="D3" t="s">
        <v>286</v>
      </c>
    </row>
    <row r="4" spans="1:4" ht="18.75">
      <c r="A4" s="120" t="str">
        <f t="array" aca="1" ref="A4" ca="1">IFERROR(INDEX(А_СО_П!A$14:A$300,SMALL(IF(((А_СО_П!$G$14:$G$300-TODAY())&gt;=0)*((А_СО_П!$G$14:$G$300-TODAY())&lt;=10),ROW($G$14:$G$300)-13,""),ROW(A1))),"")</f>
        <v/>
      </c>
      <c r="B4" s="121" t="str">
        <f t="array" aca="1" ref="B4" ca="1">IFERROR(INDEX(А_СО_П!B$14:B$300,SMALL(IF(((А_СО_П!$G$14:$G$300-TODAY())&gt;=0)*((А_СО_П!$G$14:$G$300-TODAY())&lt;=10),ROW($G$14:$G$300)-13,""),ROW(B1))),"")</f>
        <v/>
      </c>
      <c r="C4" s="170" t="str">
        <f ca="1">IFERROR(INDEX(А_СО_П!C$14:C$300,SMALL(IF(((А_СО_П!$G$14:$G$300-TODAY())&gt;=0)*((А_СО_П!$G$14:$G$300-TODAY())&lt;=10),ROW($G$14:$G$300)-13,""),ROW(C1))),"")</f>
        <v/>
      </c>
      <c r="D4" s="121" t="str">
        <f t="array" aca="1" ref="D4" ca="1">IFERROR(INDEX(А_СО_П!G$14:G$300,SMALL(IF(((А_СО_П!$G$14:$G$300-TODAY())&gt;=0)*((А_СО_П!$G$14:$G$300-TODAY())&lt;=10),ROW($G$14:$G$300)-13,""),ROW(D1))),"")</f>
        <v/>
      </c>
    </row>
    <row r="5" spans="1:4" ht="60.75" customHeight="1">
      <c r="A5" s="120" t="str">
        <f t="array" aca="1" ref="A5" ca="1">IFERROR(INDEX(А_СО_П!A$14:A$300,SMALL(IF(((А_СО_П!$G$14:$G$300-TODAY())&gt;=0)*((А_СО_П!$G$14:$G$300-TODAY())&lt;=10),ROW($G$14:$G$300)-13,""),ROW(A2))),"")</f>
        <v/>
      </c>
      <c r="B5" s="121" t="str">
        <f t="array" aca="1" ref="B5" ca="1">IFERROR(INDEX(А_СО_П!B$14:B$300,SMALL(IF(((А_СО_П!$G$14:$G$300-TODAY())&gt;=0)*((А_СО_П!$G$14:$G$300-TODAY())&lt;=10),ROW($G$14:$G$300)-13,""),ROW(B2))),"")</f>
        <v/>
      </c>
      <c r="C5" s="170" t="str">
        <f ca="1">IFERROR(INDEX(А_СО_П!C$14:C$300,SMALL(IF(((А_СО_П!$G$14:$G$300-TODAY())&gt;=0)*((А_СО_П!$G$14:$G$300-TODAY())&lt;=10),ROW($G$14:$G$300)-13,""),ROW(C2))),"")</f>
        <v/>
      </c>
      <c r="D5" s="121" t="str">
        <f t="array" aca="1" ref="D5" ca="1">IFERROR(INDEX(А_СО_П!G$14:G$300,SMALL(IF(((А_СО_П!$G$14:$G$300-TODAY())&gt;=0)*((А_СО_П!$G$14:$G$300-TODAY())&lt;=10),ROW($G$14:$G$300)-13,""),ROW(D2))),"")</f>
        <v/>
      </c>
    </row>
    <row r="6" spans="1:4" ht="18.75">
      <c r="A6" s="120" t="str">
        <f t="array" aca="1" ref="A6" ca="1">IFERROR(INDEX(А_СО_П!A$14:A$300,SMALL(IF(((А_СО_П!$G$14:$G$300-TODAY())&gt;=0)*((А_СО_П!$G$14:$G$300-TODAY())&lt;=10),ROW($G$14:$G$300)-13,""),ROW(A3))),"")</f>
        <v/>
      </c>
      <c r="B6" s="121" t="str">
        <f t="array" aca="1" ref="B6" ca="1">IFERROR(INDEX(А_СО_П!B$14:B$300,SMALL(IF(((А_СО_П!$G$14:$G$300-TODAY())&gt;=0)*((А_СО_П!$G$14:$G$300-TODAY())&lt;=10),ROW($G$14:$G$300)-13,""),ROW(B3))),"")</f>
        <v/>
      </c>
      <c r="C6" s="170" t="str">
        <f ca="1">IFERROR(INDEX(А_СО_П!C$14:C$300,SMALL(IF(((А_СО_П!$G$14:$G$300-TODAY())&gt;=0)*((А_СО_П!$G$14:$G$300-TODAY())&lt;=10),ROW($G$14:$G$300)-13,""),ROW(C3))),"")</f>
        <v/>
      </c>
      <c r="D6" s="121" t="str">
        <f t="array" aca="1" ref="D6" ca="1">IFERROR(INDEX(А_СО_П!G$14:G$300,SMALL(IF(((А_СО_П!$G$14:$G$300-TODAY())&gt;=0)*((А_СО_П!$G$14:$G$300-TODAY())&lt;=10),ROW($G$14:$G$300)-13,""),ROW(D3))),"")</f>
        <v/>
      </c>
    </row>
    <row r="7" spans="1:4" ht="18.75">
      <c r="A7" s="120" t="str">
        <f t="array" aca="1" ref="A7" ca="1">IFERROR(INDEX(А_СО_П!A$14:A$300,SMALL(IF(((А_СО_П!$G$14:$G$300-TODAY())&gt;=0)*((А_СО_П!$G$14:$G$300-TODAY())&lt;=10),ROW($G$14:$G$300)-13,""),ROW(A4))),"")</f>
        <v/>
      </c>
      <c r="B7" s="121" t="str">
        <f t="array" aca="1" ref="B7" ca="1">IFERROR(INDEX(А_СО_П!B$14:B$300,SMALL(IF(((А_СО_П!$G$14:$G$300-TODAY())&gt;=0)*((А_СО_П!$G$14:$G$300-TODAY())&lt;=10),ROW($G$14:$G$300)-13,""),ROW(B4))),"")</f>
        <v/>
      </c>
      <c r="C7" s="170" t="str">
        <f ca="1">IFERROR(INDEX(А_СО_П!C$14:C$300,SMALL(IF(((А_СО_П!$G$14:$G$300-TODAY())&gt;=0)*((А_СО_П!$G$14:$G$300-TODAY())&lt;=10),ROW($G$14:$G$300)-13,""),ROW(C4))),"")</f>
        <v/>
      </c>
      <c r="D7" s="121" t="str">
        <f t="array" aca="1" ref="D7" ca="1">IFERROR(INDEX(А_СО_П!G$14:G$300,SMALL(IF(((А_СО_П!$G$14:$G$300-TODAY())&gt;=0)*((А_СО_П!$G$14:$G$300-TODAY())&lt;=10),ROW($G$14:$G$300)-13,""),ROW(D4))),"")</f>
        <v/>
      </c>
    </row>
    <row r="8" spans="1:4" ht="18.75">
      <c r="A8" s="120" t="str">
        <f t="array" aca="1" ref="A8" ca="1">IFERROR(INDEX(А_СО_П!A$14:A$300,SMALL(IF(((А_СО_П!$G$14:$G$300-TODAY())&gt;=0)*((А_СО_П!$G$14:$G$300-TODAY())&lt;=10),ROW($G$14:$G$300)-13,""),ROW(A5))),"")</f>
        <v/>
      </c>
      <c r="B8" s="121" t="str">
        <f t="array" aca="1" ref="B8" ca="1">IFERROR(INDEX(А_СО_П!B$14:B$300,SMALL(IF(((А_СО_П!$G$14:$G$300-TODAY())&gt;=0)*((А_СО_П!$G$14:$G$300-TODAY())&lt;=10),ROW($G$14:$G$300)-13,""),ROW(B5))),"")</f>
        <v/>
      </c>
      <c r="C8" s="170" t="str">
        <f ca="1">IFERROR(INDEX(А_СО_П!C$14:C$300,SMALL(IF(((А_СО_П!$G$14:$G$300-TODAY())&gt;=0)*((А_СО_П!$G$14:$G$300-TODAY())&lt;=10),ROW($G$14:$G$300)-13,""),ROW(C5))),"")</f>
        <v/>
      </c>
      <c r="D8" s="121" t="str">
        <f t="array" aca="1" ref="D8" ca="1">IFERROR(INDEX(А_СО_П!G$14:G$300,SMALL(IF(((А_СО_П!$G$14:$G$300-TODAY())&gt;=0)*((А_СО_П!$G$14:$G$300-TODAY())&lt;=10),ROW($G$14:$G$300)-13,""),ROW(D5))),"")</f>
        <v/>
      </c>
    </row>
    <row r="9" spans="1:4" ht="40.5" customHeight="1">
      <c r="A9" s="120" t="str">
        <f t="array" aca="1" ref="A9" ca="1">IFERROR(INDEX(А_СО_П!A$14:A$300,SMALL(IF(((А_СО_П!$G$14:$G$300-TODAY())&gt;=0)*((А_СО_П!$G$14:$G$300-TODAY())&lt;=10),ROW($G$14:$G$300)-13,""),ROW(A6))),"")</f>
        <v/>
      </c>
      <c r="B9" s="121" t="str">
        <f t="array" aca="1" ref="B9" ca="1">IFERROR(INDEX(А_СО_П!B$14:B$300,SMALL(IF(((А_СО_П!$G$14:$G$300-TODAY())&gt;=0)*((А_СО_П!$G$14:$G$300-TODAY())&lt;=10),ROW($G$14:$G$300)-13,""),ROW(B6))),"")</f>
        <v/>
      </c>
      <c r="C9" s="170" t="str">
        <f ca="1">IFERROR(INDEX(А_СО_П!C$14:C$300,SMALL(IF(((А_СО_П!$G$14:$G$300-TODAY())&gt;=0)*((А_СО_П!$G$14:$G$300-TODAY())&lt;=10),ROW($G$14:$G$300)-13,""),ROW(C6))),"")</f>
        <v/>
      </c>
      <c r="D9" s="121" t="str">
        <f t="array" aca="1" ref="D9" ca="1">IFERROR(INDEX(А_СО_П!G$14:G$300,SMALL(IF(((А_СО_П!$G$14:$G$300-TODAY())&gt;=0)*((А_СО_П!$G$14:$G$300-TODAY())&lt;=10),ROW($G$14:$G$300)-13,""),ROW(D6))),"")</f>
        <v/>
      </c>
    </row>
    <row r="10" spans="1:4" ht="18.75">
      <c r="A10" s="120" t="str">
        <f t="array" aca="1" ref="A10" ca="1">IFERROR(INDEX(А_СО_П!A$14:A$300,SMALL(IF(((А_СО_П!$G$14:$G$300-TODAY())&gt;=0)*((А_СО_П!$G$14:$G$300-TODAY())&lt;=10),ROW($G$14:$G$300)-13,""),ROW(A7))),"")</f>
        <v/>
      </c>
      <c r="B10" s="121" t="str">
        <f t="array" aca="1" ref="B10" ca="1">IFERROR(INDEX(А_СО_П!B$14:B$300,SMALL(IF(((А_СО_П!$G$14:$G$300-TODAY())&gt;=0)*((А_СО_П!$G$14:$G$300-TODAY())&lt;=10),ROW($G$14:$G$300)-13,""),ROW(B7))),"")</f>
        <v/>
      </c>
      <c r="C10" s="170" t="str">
        <f ca="1">IFERROR(INDEX(А_СО_П!C$14:C$300,SMALL(IF(((А_СО_П!$G$14:$G$300-TODAY())&gt;=0)*((А_СО_П!$G$14:$G$300-TODAY())&lt;=10),ROW($G$14:$G$300)-13,""),ROW(C7))),"")</f>
        <v/>
      </c>
      <c r="D10" s="121" t="str">
        <f t="array" aca="1" ref="D10" ca="1">IFERROR(INDEX(А_СО_П!G$14:G$300,SMALL(IF(((А_СО_П!$G$14:$G$300-TODAY())&gt;=0)*((А_СО_П!$G$14:$G$300-TODAY())&lt;=10),ROW($G$14:$G$300)-13,""),ROW(D7))),"")</f>
        <v/>
      </c>
    </row>
    <row r="11" spans="1:4" ht="18.75">
      <c r="A11" s="120" t="str">
        <f t="array" aca="1" ref="A11" ca="1">IFERROR(INDEX(А_СО_П!A$14:A$300,SMALL(IF(((А_СО_П!$G$14:$G$300-TODAY())&gt;=0)*((А_СО_П!$G$14:$G$300-TODAY())&lt;=10),ROW($G$14:$G$300)-13,""),ROW(A8))),"")</f>
        <v/>
      </c>
      <c r="B11" s="121" t="str">
        <f t="array" aca="1" ref="B11" ca="1">IFERROR(INDEX(А_СО_П!B$14:B$300,SMALL(IF(((А_СО_П!$G$14:$G$300-TODAY())&gt;=0)*((А_СО_П!$G$14:$G$300-TODAY())&lt;=10),ROW($G$14:$G$300)-13,""),ROW(B8))),"")</f>
        <v/>
      </c>
      <c r="C11" s="170" t="str">
        <f ca="1">IFERROR(INDEX(А_СО_П!C$14:C$300,SMALL(IF(((А_СО_П!$G$14:$G$300-TODAY())&gt;=0)*((А_СО_П!$G$14:$G$300-TODAY())&lt;=10),ROW($G$14:$G$300)-13,""),ROW(C8))),"")</f>
        <v/>
      </c>
      <c r="D11" s="121" t="str">
        <f t="array" aca="1" ref="D11" ca="1">IFERROR(INDEX(А_СО_П!G$14:G$300,SMALL(IF(((А_СО_П!$G$14:$G$300-TODAY())&gt;=0)*((А_СО_П!$G$14:$G$300-TODAY())&lt;=10),ROW($G$14:$G$300)-13,""),ROW(D8))),"")</f>
        <v/>
      </c>
    </row>
    <row r="12" spans="1:4" ht="18.75">
      <c r="A12" s="120" t="str">
        <f t="array" aca="1" ref="A12" ca="1">IFERROR(INDEX(А_СО_П!A$14:A$300,SMALL(IF(((А_СО_П!$G$14:$G$300-TODAY())&gt;=0)*((А_СО_П!$G$14:$G$300-TODAY())&lt;=10),ROW($G$14:$G$300)-13,""),ROW(A9))),"")</f>
        <v/>
      </c>
      <c r="B12" s="121" t="str">
        <f t="array" aca="1" ref="B12" ca="1">IFERROR(INDEX(А_СО_П!B$14:B$300,SMALL(IF(((А_СО_П!$G$14:$G$300-TODAY())&gt;=0)*((А_СО_П!$G$14:$G$300-TODAY())&lt;=10),ROW($G$14:$G$300)-13,""),ROW(B9))),"")</f>
        <v/>
      </c>
      <c r="C12" s="170" t="str">
        <f ca="1">IFERROR(INDEX(А_СО_П!C$14:C$300,SMALL(IF(((А_СО_П!$G$14:$G$300-TODAY())&gt;=0)*((А_СО_П!$G$14:$G$300-TODAY())&lt;=10),ROW($G$14:$G$300)-13,""),ROW(C9))),"")</f>
        <v/>
      </c>
      <c r="D12" s="121" t="str">
        <f t="array" aca="1" ref="D12" ca="1">IFERROR(INDEX(А_СО_П!G$14:G$300,SMALL(IF(((А_СО_П!$G$14:$G$300-TODAY())&gt;=0)*((А_СО_П!$G$14:$G$300-TODAY())&lt;=10),ROW($G$14:$G$300)-13,""),ROW(D9))),"")</f>
        <v/>
      </c>
    </row>
    <row r="13" spans="1:4" ht="18.75">
      <c r="A13" s="120" t="str">
        <f t="array" aca="1" ref="A13" ca="1">IFERROR(INDEX(А_СО_П!A$14:A$300,SMALL(IF(((А_СО_П!$G$14:$G$300-TODAY())&gt;=0)*((А_СО_П!$G$14:$G$300-TODAY())&lt;=10),ROW($G$14:$G$300)-13,""),ROW(A10))),"")</f>
        <v/>
      </c>
      <c r="B13" s="121" t="str">
        <f t="array" aca="1" ref="B13" ca="1">IFERROR(INDEX(А_СО_П!B$14:B$300,SMALL(IF(((А_СО_П!$G$14:$G$300-TODAY())&gt;=0)*((А_СО_П!$G$14:$G$300-TODAY())&lt;=10),ROW($G$14:$G$300)-13,""),ROW(B10))),"")</f>
        <v/>
      </c>
      <c r="C13" s="170" t="str">
        <f ca="1">IFERROR(INDEX(А_СО_П!C$14:C$300,SMALL(IF(((А_СО_П!$G$14:$G$300-TODAY())&gt;=0)*((А_СО_П!$G$14:$G$300-TODAY())&lt;=10),ROW($G$14:$G$300)-13,""),ROW(C10))),"")</f>
        <v/>
      </c>
      <c r="D13" s="121" t="str">
        <f t="array" aca="1" ref="D13" ca="1">IFERROR(INDEX(А_СО_П!G$14:G$300,SMALL(IF(((А_СО_П!$G$14:$G$300-TODAY())&gt;=0)*((А_СО_П!$G$14:$G$300-TODAY())&lt;=10),ROW($G$14:$G$300)-13,""),ROW(D10))),"")</f>
        <v/>
      </c>
    </row>
    <row r="14" spans="1:4" ht="18.75">
      <c r="A14" s="120" t="str">
        <f t="array" aca="1" ref="A14" ca="1">IFERROR(INDEX(А_СО_П!A$14:A$300,SMALL(IF(((А_СО_П!$G$14:$G$300-TODAY())&gt;=0)*((А_СО_П!$G$14:$G$300-TODAY())&lt;=10),ROW($G$14:$G$300)-13,""),ROW(A11))),"")</f>
        <v/>
      </c>
      <c r="B14" s="121" t="str">
        <f t="array" aca="1" ref="B14" ca="1">IFERROR(INDEX(А_СО_П!B$14:B$300,SMALL(IF(((А_СО_П!$G$14:$G$300-TODAY())&gt;=0)*((А_СО_П!$G$14:$G$300-TODAY())&lt;=10),ROW($G$14:$G$300)-13,""),ROW(B11))),"")</f>
        <v/>
      </c>
      <c r="C14" s="170" t="str">
        <f ca="1">IFERROR(INDEX(А_СО_П!C$14:C$300,SMALL(IF(((А_СО_П!$G$14:$G$300-TODAY())&gt;=0)*((А_СО_П!$G$14:$G$300-TODAY())&lt;=10),ROW($G$14:$G$300)-13,""),ROW(C11))),"")</f>
        <v/>
      </c>
      <c r="D14" s="121" t="str">
        <f t="array" aca="1" ref="D14" ca="1">IFERROR(INDEX(А_СО_П!G$14:G$300,SMALL(IF(((А_СО_П!$G$14:$G$300-TODAY())&gt;=0)*((А_СО_П!$G$14:$G$300-TODAY())&lt;=10),ROW($G$14:$G$300)-13,""),ROW(D11))),"")</f>
        <v/>
      </c>
    </row>
    <row r="15" spans="1:4" ht="18.75">
      <c r="A15" s="120" t="str">
        <f t="array" aca="1" ref="A15" ca="1">IFERROR(INDEX(А_СО_П!A$14:A$300,SMALL(IF(((А_СО_П!$G$14:$G$300-TODAY())&gt;=0)*((А_СО_П!$G$14:$G$300-TODAY())&lt;=10),ROW($G$14:$G$300)-13,""),ROW(A12))),"")</f>
        <v/>
      </c>
      <c r="B15" s="121" t="str">
        <f t="array" aca="1" ref="B15" ca="1">IFERROR(INDEX(А_СО_П!B$14:B$300,SMALL(IF(((А_СО_П!$G$14:$G$300-TODAY())&gt;=0)*((А_СО_П!$G$14:$G$300-TODAY())&lt;=10),ROW($G$14:$G$300)-13,""),ROW(B12))),"")</f>
        <v/>
      </c>
      <c r="C15" s="170" t="str">
        <f ca="1">IFERROR(INDEX(А_СО_П!C$14:C$300,SMALL(IF(((А_СО_П!$G$14:$G$300-TODAY())&gt;=0)*((А_СО_П!$G$14:$G$300-TODAY())&lt;=10),ROW($G$14:$G$300)-13,""),ROW(C12))),"")</f>
        <v/>
      </c>
      <c r="D15" s="121" t="str">
        <f t="array" aca="1" ref="D15" ca="1">IFERROR(INDEX(А_СО_П!G$14:G$300,SMALL(IF(((А_СО_П!$G$14:$G$300-TODAY())&gt;=0)*((А_СО_П!$G$14:$G$300-TODAY())&lt;=10),ROW($G$14:$G$300)-13,""),ROW(D12))),"")</f>
        <v/>
      </c>
    </row>
    <row r="16" spans="1:4" ht="52.5" customHeight="1">
      <c r="A16" s="120" t="str">
        <f t="array" aca="1" ref="A16" ca="1">IFERROR(INDEX(А_СО_П!A$14:A$300,SMALL(IF(((А_СО_П!$G$14:$G$300-TODAY())&gt;=0)*((А_СО_П!$G$14:$G$300-TODAY())&lt;=10),ROW($G$14:$G$300)-13,""),ROW(A13))),"")</f>
        <v/>
      </c>
      <c r="B16" s="121" t="str">
        <f t="array" aca="1" ref="B16" ca="1">IFERROR(INDEX(А_СО_П!B$14:B$300,SMALL(IF(((А_СО_П!$G$14:$G$300-TODAY())&gt;=0)*((А_СО_П!$G$14:$G$300-TODAY())&lt;=10),ROW($G$14:$G$300)-13,""),ROW(B13))),"")</f>
        <v/>
      </c>
      <c r="C16" s="170" t="str">
        <f ca="1">IFERROR(INDEX(А_СО_П!C$14:C$300,SMALL(IF(((А_СО_П!$G$14:$G$300-TODAY())&gt;=0)*((А_СО_П!$G$14:$G$300-TODAY())&lt;=10),ROW($G$14:$G$300)-13,""),ROW(C13))),"")</f>
        <v/>
      </c>
      <c r="D16" s="121" t="str">
        <f t="array" aca="1" ref="D16" ca="1">IFERROR(INDEX(А_СО_П!G$14:G$300,SMALL(IF(((А_СО_П!$G$14:$G$300-TODAY())&gt;=0)*((А_СО_П!$G$14:$G$300-TODAY())&lt;=10),ROW($G$14:$G$300)-13,""),ROW(D13))),"")</f>
        <v/>
      </c>
    </row>
    <row r="17" spans="1:4" ht="42" customHeight="1">
      <c r="A17" s="120" t="str">
        <f t="array" aca="1" ref="A17" ca="1">IFERROR(INDEX(А_СО_П!A$14:A$300,SMALL(IF(((А_СО_П!$G$14:$G$300-TODAY())&gt;=0)*((А_СО_П!$G$14:$G$300-TODAY())&lt;=10),ROW($G$14:$G$300)-13,""),ROW(A14))),"")</f>
        <v/>
      </c>
      <c r="B17" s="121" t="str">
        <f t="array" aca="1" ref="B17" ca="1">IFERROR(INDEX(А_СО_П!B$14:B$300,SMALL(IF(((А_СО_П!$G$14:$G$300-TODAY())&gt;=0)*((А_СО_П!$G$14:$G$300-TODAY())&lt;=10),ROW($G$14:$G$300)-13,""),ROW(B14))),"")</f>
        <v/>
      </c>
      <c r="C17" s="170" t="str">
        <f ca="1">IFERROR(INDEX(А_СО_П!C$14:C$300,SMALL(IF(((А_СО_П!$G$14:$G$300-TODAY())&gt;=0)*((А_СО_П!$G$14:$G$300-TODAY())&lt;=10),ROW($G$14:$G$300)-13,""),ROW(C14))),"")</f>
        <v/>
      </c>
      <c r="D17" s="121" t="str">
        <f t="array" aca="1" ref="D17" ca="1">IFERROR(INDEX(А_СО_П!G$14:G$300,SMALL(IF(((А_СО_П!$G$14:$G$300-TODAY())&gt;=0)*((А_СО_П!$G$14:$G$300-TODAY())&lt;=10),ROW($G$14:$G$300)-13,""),ROW(D14))),"")</f>
        <v/>
      </c>
    </row>
    <row r="18" spans="1:4" ht="18.75">
      <c r="A18" s="120" t="str">
        <f t="array" aca="1" ref="A18" ca="1">IFERROR(INDEX(А_СО_П!A$14:A$300,SMALL(IF(((А_СО_П!$G$14:$G$300-TODAY())&gt;=0)*((А_СО_П!$G$14:$G$300-TODAY())&lt;=10),ROW($G$14:$G$300)-13,""),ROW(A15))),"")</f>
        <v/>
      </c>
      <c r="B18" s="121" t="str">
        <f t="array" aca="1" ref="B18" ca="1">IFERROR(INDEX(А_СО_П!B$14:B$300,SMALL(IF(((А_СО_П!$G$14:$G$300-TODAY())&gt;=0)*((А_СО_П!$G$14:$G$300-TODAY())&lt;=10),ROW($G$14:$G$300)-13,""),ROW(B15))),"")</f>
        <v/>
      </c>
      <c r="C18" s="170" t="str">
        <f ca="1">IFERROR(INDEX(А_СО_П!C$14:C$300,SMALL(IF(((А_СО_П!$G$14:$G$300-TODAY())&gt;=0)*((А_СО_П!$G$14:$G$300-TODAY())&lt;=10),ROW($G$14:$G$300)-13,""),ROW(C15))),"")</f>
        <v/>
      </c>
      <c r="D18" s="121" t="str">
        <f t="array" aca="1" ref="D18" ca="1">IFERROR(INDEX(А_СО_П!G$14:G$300,SMALL(IF(((А_СО_П!$G$14:$G$300-TODAY())&gt;=0)*((А_СО_П!$G$14:$G$300-TODAY())&lt;=10),ROW($G$14:$G$300)-13,""),ROW(D15))),"")</f>
        <v/>
      </c>
    </row>
    <row r="19" spans="1:4" ht="18.75">
      <c r="A19" s="120" t="str">
        <f t="array" aca="1" ref="A19" ca="1">IFERROR(INDEX(А_СО_П!A$14:A$300,SMALL(IF(((А_СО_П!$G$14:$G$300-TODAY())&gt;=0)*((А_СО_П!$G$14:$G$300-TODAY())&lt;=10),ROW($G$14:$G$300)-13,""),ROW(A16))),"")</f>
        <v/>
      </c>
      <c r="B19" s="121" t="str">
        <f t="array" aca="1" ref="B19" ca="1">IFERROR(INDEX(А_СО_П!B$14:B$300,SMALL(IF(((А_СО_П!$G$14:$G$300-TODAY())&gt;=0)*((А_СО_П!$G$14:$G$300-TODAY())&lt;=10),ROW($G$14:$G$300)-13,""),ROW(B16))),"")</f>
        <v/>
      </c>
      <c r="C19" s="170" t="str">
        <f ca="1">IFERROR(INDEX(А_СО_П!C$14:C$300,SMALL(IF(((А_СО_П!$G$14:$G$300-TODAY())&gt;=0)*((А_СО_П!$G$14:$G$300-TODAY())&lt;=10),ROW($G$14:$G$300)-13,""),ROW(C16))),"")</f>
        <v/>
      </c>
      <c r="D19" s="121" t="str">
        <f t="array" aca="1" ref="D19" ca="1">IFERROR(INDEX(А_СО_П!G$14:G$300,SMALL(IF(((А_СО_П!$G$14:$G$300-TODAY())&gt;=0)*((А_СО_П!$G$14:$G$300-TODAY())&lt;=10),ROW($G$14:$G$300)-13,""),ROW(D16))),"")</f>
        <v/>
      </c>
    </row>
    <row r="20" spans="1:4" ht="18.75">
      <c r="A20" s="120" t="str">
        <f t="array" aca="1" ref="A20" ca="1">IFERROR(INDEX(А_СО_П!A$14:A$300,SMALL(IF(((А_СО_П!$G$14:$G$300-TODAY())&gt;=0)*((А_СО_П!$G$14:$G$300-TODAY())&lt;=10),ROW($G$14:$G$300)-13,""),ROW(A17))),"")</f>
        <v/>
      </c>
      <c r="B20" s="121" t="str">
        <f t="array" aca="1" ref="B20" ca="1">IFERROR(INDEX(А_СО_П!B$14:B$300,SMALL(IF(((А_СО_П!$G$14:$G$300-TODAY())&gt;=0)*((А_СО_П!$G$14:$G$300-TODAY())&lt;=10),ROW($G$14:$G$300)-13,""),ROW(B17))),"")</f>
        <v/>
      </c>
      <c r="C20" s="170" t="str">
        <f ca="1">IFERROR(INDEX(А_СО_П!C$14:C$300,SMALL(IF(((А_СО_П!$G$14:$G$300-TODAY())&gt;=0)*((А_СО_П!$G$14:$G$300-TODAY())&lt;=10),ROW($G$14:$G$300)-13,""),ROW(C17))),"")</f>
        <v/>
      </c>
      <c r="D20" s="121" t="str">
        <f t="array" aca="1" ref="D20" ca="1">IFERROR(INDEX(А_СО_П!G$14:G$300,SMALL(IF(((А_СО_П!$G$14:$G$300-TODAY())&gt;=0)*((А_СО_П!$G$14:$G$300-TODAY())&lt;=10),ROW($G$14:$G$300)-13,""),ROW(D17))),"")</f>
        <v/>
      </c>
    </row>
    <row r="21" spans="1:4" ht="18.75">
      <c r="A21" s="120" t="str">
        <f t="array" aca="1" ref="A21" ca="1">IFERROR(INDEX(А_СО_П!A$14:A$300,SMALL(IF(((А_СО_П!$G$14:$G$300-TODAY())&gt;=0)*((А_СО_П!$G$14:$G$300-TODAY())&lt;=10),ROW($G$14:$G$300)-13,""),ROW(A18))),"")</f>
        <v/>
      </c>
      <c r="B21" s="121" t="str">
        <f t="array" aca="1" ref="B21" ca="1">IFERROR(INDEX(А_СО_П!B$14:B$300,SMALL(IF(((А_СО_П!$G$14:$G$300-TODAY())&gt;=0)*((А_СО_П!$G$14:$G$300-TODAY())&lt;=10),ROW($G$14:$G$300)-13,""),ROW(B18))),"")</f>
        <v/>
      </c>
      <c r="C21" s="170" t="str">
        <f ca="1">IFERROR(INDEX(А_СО_П!C$14:C$300,SMALL(IF(((А_СО_П!$G$14:$G$300-TODAY())&gt;=0)*((А_СО_П!$G$14:$G$300-TODAY())&lt;=10),ROW($G$14:$G$300)-13,""),ROW(C18))),"")</f>
        <v/>
      </c>
      <c r="D21" s="121" t="str">
        <f t="array" aca="1" ref="D21" ca="1">IFERROR(INDEX(А_СО_П!G$14:G$300,SMALL(IF(((А_СО_П!$G$14:$G$300-TODAY())&gt;=0)*((А_СО_П!$G$14:$G$300-TODAY())&lt;=10),ROW($G$14:$G$300)-13,""),ROW(D18))),"")</f>
        <v/>
      </c>
    </row>
    <row r="22" spans="1:4" ht="18.75">
      <c r="A22" s="120" t="str">
        <f t="array" aca="1" ref="A22" ca="1">IFERROR(INDEX(А_СО_П!A$14:A$300,SMALL(IF(((А_СО_П!$G$14:$G$300-TODAY())&gt;=0)*((А_СО_П!$G$14:$G$300-TODAY())&lt;=10),ROW($G$14:$G$300)-13,""),ROW(A19))),"")</f>
        <v/>
      </c>
      <c r="B22" s="121" t="str">
        <f t="array" aca="1" ref="B22" ca="1">IFERROR(INDEX(А_СО_П!B$14:B$300,SMALL(IF(((А_СО_П!$G$14:$G$300-TODAY())&gt;=0)*((А_СО_П!$G$14:$G$300-TODAY())&lt;=10),ROW($G$14:$G$300)-13,""),ROW(B19))),"")</f>
        <v/>
      </c>
      <c r="C22" s="170" t="str">
        <f ca="1">IFERROR(INDEX(А_СО_П!C$14:C$300,SMALL(IF(((А_СО_П!$G$14:$G$300-TODAY())&gt;=0)*((А_СО_П!$G$14:$G$300-TODAY())&lt;=10),ROW($G$14:$G$300)-13,""),ROW(C19))),"")</f>
        <v/>
      </c>
      <c r="D22" s="121" t="str">
        <f t="array" aca="1" ref="D22" ca="1">IFERROR(INDEX(А_СО_П!G$14:G$300,SMALL(IF(((А_СО_П!$G$14:$G$300-TODAY())&gt;=0)*((А_СО_П!$G$14:$G$300-TODAY())&lt;=10),ROW($G$14:$G$300)-13,""),ROW(D19))),"")</f>
        <v/>
      </c>
    </row>
    <row r="23" spans="1:4" ht="18.75">
      <c r="A23" s="120" t="str">
        <f t="array" aca="1" ref="A23" ca="1">IFERROR(INDEX(А_СО_П!A$14:A$300,SMALL(IF(((А_СО_П!$G$14:$G$300-TODAY())&gt;=0)*((А_СО_П!$G$14:$G$300-TODAY())&lt;=10),ROW($G$14:$G$300)-13,""),ROW(A20))),"")</f>
        <v/>
      </c>
      <c r="B23" s="121" t="str">
        <f t="array" aca="1" ref="B23" ca="1">IFERROR(INDEX(А_СО_П!B$14:B$300,SMALL(IF(((А_СО_П!$G$14:$G$300-TODAY())&gt;=0)*((А_СО_П!$G$14:$G$300-TODAY())&lt;=10),ROW($G$14:$G$300)-13,""),ROW(B20))),"")</f>
        <v/>
      </c>
      <c r="C23" s="170" t="str">
        <f ca="1">IFERROR(INDEX(А_СО_П!C$14:C$300,SMALL(IF(((А_СО_П!$G$14:$G$300-TODAY())&gt;=0)*((А_СО_П!$G$14:$G$300-TODAY())&lt;=10),ROW($G$14:$G$300)-13,""),ROW(C20))),"")</f>
        <v/>
      </c>
      <c r="D23" s="121" t="str">
        <f t="array" aca="1" ref="D23" ca="1">IFERROR(INDEX(А_СО_П!G$14:G$300,SMALL(IF(((А_СО_П!$G$14:$G$300-TODAY())&gt;=0)*((А_СО_П!$G$14:$G$300-TODAY())&lt;=10),ROW($G$14:$G$300)-13,""),ROW(D20))),"")</f>
        <v/>
      </c>
    </row>
    <row r="24" spans="1:4" ht="18.75">
      <c r="A24" s="120" t="str">
        <f t="array" aca="1" ref="A24" ca="1">IFERROR(INDEX(А_СО_П!A$14:A$300,SMALL(IF(((А_СО_П!$G$14:$G$300-TODAY())&gt;=0)*((А_СО_П!$G$14:$G$300-TODAY())&lt;=10),ROW($G$14:$G$300)-13,""),ROW(A21))),"")</f>
        <v/>
      </c>
      <c r="B24" s="121" t="str">
        <f t="array" aca="1" ref="B24" ca="1">IFERROR(INDEX(А_СО_П!B$14:B$300,SMALL(IF(((А_СО_П!$G$14:$G$300-TODAY())&gt;=0)*((А_СО_П!$G$14:$G$300-TODAY())&lt;=10),ROW($G$14:$G$300)-13,""),ROW(B21))),"")</f>
        <v/>
      </c>
      <c r="C24" s="170" t="str">
        <f ca="1">IFERROR(INDEX(А_СО_П!C$14:C$300,SMALL(IF(((А_СО_П!$G$14:$G$300-TODAY())&gt;=0)*((А_СО_П!$G$14:$G$300-TODAY())&lt;=10),ROW($G$14:$G$300)-13,""),ROW(C21))),"")</f>
        <v/>
      </c>
      <c r="D24" s="121" t="str">
        <f t="array" aca="1" ref="D24" ca="1">IFERROR(INDEX(А_СО_П!G$14:G$300,SMALL(IF(((А_СО_П!$G$14:$G$300-TODAY())&gt;=0)*((А_СО_П!$G$14:$G$300-TODAY())&lt;=10),ROW($G$14:$G$300)-13,""),ROW(D21))),"")</f>
        <v/>
      </c>
    </row>
    <row r="25" spans="1:4" ht="18.75">
      <c r="A25" s="120" t="str">
        <f t="array" aca="1" ref="A25" ca="1">IFERROR(INDEX(А_СО_П!A$14:A$300,SMALL(IF(((А_СО_П!$G$14:$G$300-TODAY())&gt;=0)*((А_СО_П!$G$14:$G$300-TODAY())&lt;=10),ROW($G$14:$G$300)-13,""),ROW(A22))),"")</f>
        <v/>
      </c>
      <c r="B25" s="121" t="str">
        <f t="array" aca="1" ref="B25" ca="1">IFERROR(INDEX(А_СО_П!B$14:B$300,SMALL(IF(((А_СО_П!$G$14:$G$300-TODAY())&gt;=0)*((А_СО_П!$G$14:$G$300-TODAY())&lt;=10),ROW($G$14:$G$300)-13,""),ROW(B22))),"")</f>
        <v/>
      </c>
      <c r="C25" s="107" t="str">
        <f ca="1">IFERROR(INDEX(А_СО_П!C$14:C$300,SMALL(IF(((А_СО_П!$G$14:$G$300-TODAY())&gt;=0)*((А_СО_П!$G$14:$G$300-TODAY())&lt;=10),ROW($G$14:$G$300)-13,""),ROW(C22))),"")</f>
        <v/>
      </c>
      <c r="D25" s="106" t="str">
        <f t="array" aca="1" ref="D25" ca="1">IFERROR(INDEX(А_СО_П!G$14:G$300,SMALL(IF(((А_СО_П!$G$14:$G$300-TODAY())&gt;=0)*((А_СО_П!$G$14:$G$300-TODAY())&lt;=10),ROW($G$14:$G$300)-13,""),ROW(D22))),"")</f>
        <v/>
      </c>
    </row>
    <row r="26" spans="1:4" ht="18.75">
      <c r="A26" s="120" t="str">
        <f t="array" aca="1" ref="A26" ca="1">IFERROR(INDEX(А_СО_П!A$14:A$300,SMALL(IF(((А_СО_П!$G$14:$G$300-TODAY())&gt;=0)*((А_СО_П!$G$14:$G$300-TODAY())&lt;=10),ROW($G$14:$G$300)-13,""),ROW(A23))),"")</f>
        <v/>
      </c>
      <c r="B26" s="121" t="str">
        <f t="array" aca="1" ref="B26" ca="1">IFERROR(INDEX(А_СО_П!B$14:B$300,SMALL(IF(((А_СО_П!$G$14:$G$300-TODAY())&gt;=0)*((А_СО_П!$G$14:$G$300-TODAY())&lt;=10),ROW($G$14:$G$300)-13,""),ROW(B23))),"")</f>
        <v/>
      </c>
      <c r="C26" s="107" t="str">
        <f ca="1">IFERROR(INDEX(А_СО_П!C$14:C$300,SMALL(IF(((А_СО_П!$G$14:$G$300-TODAY())&gt;=0)*((А_СО_П!$G$14:$G$300-TODAY())&lt;=10),ROW($G$14:$G$300)-13,""),ROW(C23))),"")</f>
        <v/>
      </c>
      <c r="D26" s="106" t="str">
        <f t="array" aca="1" ref="D26" ca="1">IFERROR(INDEX(А_СО_П!G$14:G$300,SMALL(IF(((А_СО_П!$G$14:$G$300-TODAY())&gt;=0)*((А_СО_П!$G$14:$G$300-TODAY())&lt;=10),ROW($G$14:$G$300)-13,""),ROW(D23))),"")</f>
        <v/>
      </c>
    </row>
    <row r="27" spans="1:4" ht="18.75">
      <c r="A27" s="120" t="str">
        <f t="array" aca="1" ref="A27" ca="1">IFERROR(INDEX(А_СО_П!A$14:A$300,SMALL(IF(((А_СО_П!$G$14:$G$300-TODAY())&gt;=0)*((А_СО_П!$G$14:$G$300-TODAY())&lt;=10),ROW($G$14:$G$300)-13,""),ROW(A24))),"")</f>
        <v/>
      </c>
      <c r="B27" s="121" t="str">
        <f t="array" aca="1" ref="B27" ca="1">IFERROR(INDEX(А_СО_П!B$14:B$300,SMALL(IF(((А_СО_П!$G$14:$G$300-TODAY())&gt;=0)*((А_СО_П!$G$14:$G$300-TODAY())&lt;=10),ROW($G$14:$G$300)-13,""),ROW(B24))),"")</f>
        <v/>
      </c>
      <c r="C27" s="107" t="str">
        <f ca="1">IFERROR(INDEX(А_СО_П!C$14:C$300,SMALL(IF(((А_СО_П!$G$14:$G$300-TODAY())&gt;=0)*((А_СО_П!$G$14:$G$300-TODAY())&lt;=10),ROW($G$14:$G$300)-13,""),ROW(C24))),"")</f>
        <v/>
      </c>
      <c r="D27" s="106" t="str">
        <f t="array" aca="1" ref="D27" ca="1">IFERROR(INDEX(А_СО_П!G$14:G$300,SMALL(IF(((А_СО_П!$G$14:$G$300-TODAY())&gt;=0)*((А_СО_П!$G$14:$G$300-TODAY())&lt;=10),ROW($G$14:$G$300)-13,""),ROW(D24))),"")</f>
        <v/>
      </c>
    </row>
    <row r="28" spans="1:4" ht="18.75">
      <c r="A28" s="120" t="str">
        <f t="array" aca="1" ref="A28" ca="1">IFERROR(INDEX(А_СО_П!A$14:A$300,SMALL(IF(((А_СО_П!$G$14:$G$300-TODAY())&gt;=0)*((А_СО_П!$G$14:$G$300-TODAY())&lt;=10),ROW($G$14:$G$300)-13,""),ROW(A25))),"")</f>
        <v/>
      </c>
      <c r="B28" s="121" t="str">
        <f t="array" aca="1" ref="B28" ca="1">IFERROR(INDEX(А_СО_П!B$14:B$300,SMALL(IF(((А_СО_П!$G$14:$G$300-TODAY())&gt;=0)*((А_СО_П!$G$14:$G$300-TODAY())&lt;=10),ROW($G$14:$G$300)-13,""),ROW(B25))),"")</f>
        <v/>
      </c>
      <c r="C28" s="107" t="str">
        <f ca="1">IFERROR(INDEX(А_СО_П!C$14:C$300,SMALL(IF(((А_СО_П!$G$14:$G$300-TODAY())&gt;=0)*((А_СО_П!$G$14:$G$300-TODAY())&lt;=10),ROW($G$14:$G$300)-13,""),ROW(C25))),"")</f>
        <v/>
      </c>
      <c r="D28" s="106" t="str">
        <f t="array" aca="1" ref="D28" ca="1">IFERROR(INDEX(А_СО_П!G$14:G$300,SMALL(IF(((А_СО_П!$G$14:$G$300-TODAY())&gt;=0)*((А_СО_П!$G$14:$G$300-TODAY())&lt;=10),ROW($G$14:$G$300)-13,""),ROW(D25))),"")</f>
        <v/>
      </c>
    </row>
    <row r="29" spans="1:4" ht="18.75">
      <c r="A29" s="120" t="str">
        <f t="array" aca="1" ref="A29" ca="1">IFERROR(INDEX(А_СО_П!A$14:A$300,SMALL(IF(((А_СО_П!$G$14:$G$300-TODAY())&gt;=0)*((А_СО_П!$G$14:$G$300-TODAY())&lt;=10),ROW($G$14:$G$300)-13,""),ROW(A26))),"")</f>
        <v/>
      </c>
      <c r="B29" s="121" t="str">
        <f t="array" aca="1" ref="B29" ca="1">IFERROR(INDEX(А_СО_П!B$14:B$300,SMALL(IF(((А_СО_П!$G$14:$G$300-TODAY())&gt;=0)*((А_СО_П!$G$14:$G$300-TODAY())&lt;=10),ROW($G$14:$G$300)-13,""),ROW(B26))),"")</f>
        <v/>
      </c>
      <c r="C29" s="107" t="str">
        <f ca="1">IFERROR(INDEX(А_СО_П!C$14:C$300,SMALL(IF(((А_СО_П!$G$14:$G$300-TODAY())&gt;=0)*((А_СО_П!$G$14:$G$300-TODAY())&lt;=10),ROW($G$14:$G$300)-13,""),ROW(C26))),"")</f>
        <v/>
      </c>
      <c r="D29" s="106" t="str">
        <f t="array" aca="1" ref="D29" ca="1">IFERROR(INDEX(А_СО_П!G$14:G$300,SMALL(IF(((А_СО_П!$G$14:$G$300-TODAY())&gt;=0)*((А_СО_П!$G$14:$G$300-TODAY())&lt;=10),ROW($G$14:$G$300)-13,""),ROW(D26))),"")</f>
        <v/>
      </c>
    </row>
    <row r="30" spans="1:4" ht="18.75">
      <c r="A30" s="120" t="str">
        <f t="array" aca="1" ref="A30" ca="1">IFERROR(INDEX(А_СО_П!A$14:A$300,SMALL(IF(((А_СО_П!$G$14:$G$300-TODAY())&gt;=0)*((А_СО_П!$G$14:$G$300-TODAY())&lt;=10),ROW($G$14:$G$300)-13,""),ROW(A27))),"")</f>
        <v/>
      </c>
      <c r="B30" s="121" t="str">
        <f t="array" aca="1" ref="B30" ca="1">IFERROR(INDEX(А_СО_П!B$14:B$300,SMALL(IF(((А_СО_П!$G$14:$G$300-TODAY())&gt;=0)*((А_СО_П!$G$14:$G$300-TODAY())&lt;=10),ROW($G$14:$G$300)-13,""),ROW(B27))),"")</f>
        <v/>
      </c>
      <c r="C30" s="107" t="str">
        <f ca="1">IFERROR(INDEX(А_СО_П!C$14:C$300,SMALL(IF(((А_СО_П!$G$14:$G$300-TODAY())&gt;=0)*((А_СО_П!$G$14:$G$300-TODAY())&lt;=10),ROW($G$14:$G$300)-13,""),ROW(C27))),"")</f>
        <v/>
      </c>
      <c r="D30" s="106" t="str">
        <f t="array" aca="1" ref="D30" ca="1">IFERROR(INDEX(А_СО_П!G$14:G$300,SMALL(IF(((А_СО_П!$G$14:$G$300-TODAY())&gt;=0)*((А_СО_П!$G$14:$G$300-TODAY())&lt;=10),ROW($G$14:$G$300)-13,""),ROW(D27))),"")</f>
        <v/>
      </c>
    </row>
    <row r="31" spans="1:4" ht="18.75">
      <c r="A31" s="120" t="str">
        <f t="array" aca="1" ref="A31" ca="1">IFERROR(INDEX(А_СО_П!A$14:A$300,SMALL(IF(((А_СО_П!$G$14:$G$300-TODAY())&gt;=0)*((А_СО_П!$G$14:$G$300-TODAY())&lt;=10),ROW($G$14:$G$300)-13,""),ROW(A28))),"")</f>
        <v/>
      </c>
      <c r="B31" s="121" t="str">
        <f t="array" aca="1" ref="B31" ca="1">IFERROR(INDEX(А_СО_П!B$14:B$300,SMALL(IF(((А_СО_П!$G$14:$G$300-TODAY())&gt;=0)*((А_СО_П!$G$14:$G$300-TODAY())&lt;=10),ROW($G$14:$G$300)-13,""),ROW(B28))),"")</f>
        <v/>
      </c>
      <c r="C31" s="107" t="str">
        <f ca="1">IFERROR(INDEX(А_СО_П!C$14:C$300,SMALL(IF(((А_СО_П!$G$14:$G$300-TODAY())&gt;=0)*((А_СО_П!$G$14:$G$300-TODAY())&lt;=10),ROW($G$14:$G$300)-13,""),ROW(C28))),"")</f>
        <v/>
      </c>
      <c r="D31" s="106" t="str">
        <f t="array" aca="1" ref="D31" ca="1">IFERROR(INDEX(А_СО_П!G$14:G$300,SMALL(IF(((А_СО_П!$G$14:$G$300-TODAY())&gt;=0)*((А_СО_П!$G$14:$G$300-TODAY())&lt;=10),ROW($G$14:$G$300)-13,""),ROW(D28))),"")</f>
        <v/>
      </c>
    </row>
    <row r="32" spans="1:4" ht="18.75">
      <c r="A32" s="120" t="str">
        <f t="array" aca="1" ref="A32" ca="1">IFERROR(INDEX(А_СО_П!A$14:A$300,SMALL(IF(((А_СО_П!$G$14:$G$300-TODAY())&gt;=0)*((А_СО_П!$G$14:$G$300-TODAY())&lt;=10),ROW($G$14:$G$300)-13,""),ROW(A29))),"")</f>
        <v/>
      </c>
      <c r="B32" s="121" t="str">
        <f t="array" aca="1" ref="B32" ca="1">IFERROR(INDEX(А_СО_П!B$14:B$300,SMALL(IF(((А_СО_П!$G$14:$G$300-TODAY())&gt;=0)*((А_СО_П!$G$14:$G$300-TODAY())&lt;=10),ROW($G$14:$G$300)-13,""),ROW(B29))),"")</f>
        <v/>
      </c>
      <c r="C32" s="107" t="str">
        <f ca="1">IFERROR(INDEX(А_СО_П!C$14:C$300,SMALL(IF(((А_СО_П!$G$14:$G$300-TODAY())&gt;=0)*((А_СО_П!$G$14:$G$300-TODAY())&lt;=10),ROW($G$14:$G$300)-13,""),ROW(C29))),"")</f>
        <v/>
      </c>
      <c r="D32" s="106" t="str">
        <f t="array" aca="1" ref="D32" ca="1">IFERROR(INDEX(А_СО_П!G$14:G$300,SMALL(IF(((А_СО_П!$G$14:$G$300-TODAY())&gt;=0)*((А_СО_П!$G$14:$G$300-TODAY())&lt;=10),ROW($G$14:$G$300)-13,""),ROW(D29))),"")</f>
        <v/>
      </c>
    </row>
    <row r="33" spans="1:4" ht="18.75">
      <c r="A33" s="120" t="str">
        <f t="array" aca="1" ref="A33" ca="1">IFERROR(INDEX(А_СО_П!A$14:A$300,SMALL(IF(((А_СО_П!$G$14:$G$300-TODAY())&gt;=0)*((А_СО_П!$G$14:$G$300-TODAY())&lt;=10),ROW($G$14:$G$300)-13,""),ROW(A30))),"")</f>
        <v/>
      </c>
      <c r="B33" s="121" t="str">
        <f t="array" aca="1" ref="B33" ca="1">IFERROR(INDEX(А_СО_П!B$14:B$300,SMALL(IF(((А_СО_П!$G$14:$G$300-TODAY())&gt;=0)*((А_СО_П!$G$14:$G$300-TODAY())&lt;=10),ROW($G$14:$G$300)-13,""),ROW(B30))),"")</f>
        <v/>
      </c>
      <c r="C33" s="107" t="str">
        <f ca="1">IFERROR(INDEX(А_СО_П!C$14:C$300,SMALL(IF(((А_СО_П!$G$14:$G$300-TODAY())&gt;=0)*((А_СО_П!$G$14:$G$300-TODAY())&lt;=10),ROW($G$14:$G$300)-13,""),ROW(C30))),"")</f>
        <v/>
      </c>
      <c r="D33" s="106" t="str">
        <f t="array" aca="1" ref="D33" ca="1">IFERROR(INDEX(А_СО_П!G$14:G$300,SMALL(IF(((А_СО_П!$G$14:$G$300-TODAY())&gt;=0)*((А_СО_П!$G$14:$G$300-TODAY())&lt;=10),ROW($G$14:$G$300)-13,""),ROW(D30))),"")</f>
        <v/>
      </c>
    </row>
    <row r="34" spans="1:4" ht="18.75">
      <c r="A34" s="120" t="str">
        <f t="array" aca="1" ref="A34" ca="1">IFERROR(INDEX(А_СО_П!A$14:A$300,SMALL(IF(((А_СО_П!$G$14:$G$300-TODAY())&gt;=0)*((А_СО_П!$G$14:$G$300-TODAY())&lt;=10),ROW($G$14:$G$300)-13,""),ROW(A31))),"")</f>
        <v/>
      </c>
      <c r="B34" s="121" t="str">
        <f t="array" aca="1" ref="B34" ca="1">IFERROR(INDEX(А_СО_П!B$14:B$300,SMALL(IF(((А_СО_П!$G$14:$G$300-TODAY())&gt;=0)*((А_СО_П!$G$14:$G$300-TODAY())&lt;=10),ROW($G$14:$G$300)-13,""),ROW(B31))),"")</f>
        <v/>
      </c>
      <c r="C34" s="107" t="str">
        <f ca="1">IFERROR(INDEX(А_СО_П!C$14:C$300,SMALL(IF(((А_СО_П!$G$14:$G$300-TODAY())&gt;=0)*((А_СО_П!$G$14:$G$300-TODAY())&lt;=10),ROW($G$14:$G$300)-13,""),ROW(C31))),"")</f>
        <v/>
      </c>
      <c r="D34" s="106" t="str">
        <f t="array" aca="1" ref="D34" ca="1">IFERROR(INDEX(А_СО_П!G$14:G$300,SMALL(IF(((А_СО_П!$G$14:$G$300-TODAY())&gt;=0)*((А_СО_П!$G$14:$G$300-TODAY())&lt;=10),ROW($G$14:$G$300)-13,""),ROW(D31))),"")</f>
        <v/>
      </c>
    </row>
    <row r="35" spans="1:4" ht="18.75">
      <c r="A35" s="120" t="str">
        <f t="array" aca="1" ref="A35" ca="1">IFERROR(INDEX(А_СО_П!A$14:A$300,SMALL(IF(((А_СО_П!$G$14:$G$300-TODAY())&gt;=0)*((А_СО_П!$G$14:$G$300-TODAY())&lt;=10),ROW($G$14:$G$300)-13,""),ROW(A32))),"")</f>
        <v/>
      </c>
      <c r="B35" s="121" t="str">
        <f t="array" aca="1" ref="B35" ca="1">IFERROR(INDEX(А_СО_П!B$14:B$300,SMALL(IF(((А_СО_П!$G$14:$G$300-TODAY())&gt;=0)*((А_СО_П!$G$14:$G$300-TODAY())&lt;=10),ROW($G$14:$G$300)-13,""),ROW(B32))),"")</f>
        <v/>
      </c>
      <c r="C35" s="107" t="str">
        <f ca="1">IFERROR(INDEX(А_СО_П!C$14:C$300,SMALL(IF(((А_СО_П!$G$14:$G$300-TODAY())&gt;=0)*((А_СО_П!$G$14:$G$300-TODAY())&lt;=10),ROW($G$14:$G$300)-13,""),ROW(C32))),"")</f>
        <v/>
      </c>
      <c r="D35" s="106" t="str">
        <f t="array" aca="1" ref="D35" ca="1">IFERROR(INDEX(А_СО_П!G$14:G$300,SMALL(IF(((А_СО_П!$G$14:$G$300-TODAY())&gt;=0)*((А_СО_П!$G$14:$G$300-TODAY())&lt;=10),ROW($G$14:$G$300)-13,""),ROW(D32))),"")</f>
        <v/>
      </c>
    </row>
    <row r="36" spans="1:4" ht="18.75">
      <c r="A36" s="120" t="str">
        <f t="array" aca="1" ref="A36" ca="1">IFERROR(INDEX(А_СО_П!A$14:A$300,SMALL(IF(((А_СО_П!$G$14:$G$300-TODAY())&gt;=0)*((А_СО_П!$G$14:$G$300-TODAY())&lt;=10),ROW($G$14:$G$300)-13,""),ROW(A33))),"")</f>
        <v/>
      </c>
      <c r="B36" s="121" t="str">
        <f t="array" aca="1" ref="B36" ca="1">IFERROR(INDEX(А_СО_П!B$14:B$300,SMALL(IF(((А_СО_П!$G$14:$G$300-TODAY())&gt;=0)*((А_СО_П!$G$14:$G$300-TODAY())&lt;=10),ROW($G$14:$G$300)-13,""),ROW(B33))),"")</f>
        <v/>
      </c>
      <c r="C36" s="107" t="str">
        <f ca="1">IFERROR(INDEX(А_СО_П!C$14:C$300,SMALL(IF(((А_СО_П!$G$14:$G$300-TODAY())&gt;=0)*((А_СО_П!$G$14:$G$300-TODAY())&lt;=10),ROW($G$14:$G$300)-13,""),ROW(C33))),"")</f>
        <v/>
      </c>
      <c r="D36" s="106" t="str">
        <f t="array" aca="1" ref="D36" ca="1">IFERROR(INDEX(А_СО_П!G$14:G$300,SMALL(IF(((А_СО_П!$G$14:$G$300-TODAY())&gt;=0)*((А_СО_П!$G$14:$G$300-TODAY())&lt;=10),ROW($G$14:$G$300)-13,""),ROW(D33))),"")</f>
        <v/>
      </c>
    </row>
    <row r="37" spans="1:4" ht="18.75">
      <c r="A37" s="120" t="str">
        <f t="array" aca="1" ref="A37" ca="1">IFERROR(INDEX(А_СО_П!A$14:A$300,SMALL(IF(((А_СО_П!$G$14:$G$300-TODAY())&gt;=0)*((А_СО_П!$G$14:$G$300-TODAY())&lt;=10),ROW($G$14:$G$300)-13,""),ROW(A34))),"")</f>
        <v/>
      </c>
      <c r="B37" s="121" t="str">
        <f t="array" aca="1" ref="B37" ca="1">IFERROR(INDEX(А_СО_П!B$14:B$300,SMALL(IF(((А_СО_П!$G$14:$G$300-TODAY())&gt;=0)*((А_СО_П!$G$14:$G$300-TODAY())&lt;=10),ROW($G$14:$G$300)-13,""),ROW(B34))),"")</f>
        <v/>
      </c>
      <c r="C37" s="107" t="str">
        <f ca="1">IFERROR(INDEX(А_СО_П!C$14:C$300,SMALL(IF(((А_СО_П!$G$14:$G$300-TODAY())&gt;=0)*((А_СО_П!$G$14:$G$300-TODAY())&lt;=10),ROW($G$14:$G$300)-13,""),ROW(C34))),"")</f>
        <v/>
      </c>
      <c r="D37" s="106" t="str">
        <f t="array" aca="1" ref="D37" ca="1">IFERROR(INDEX(А_СО_П!G$14:G$300,SMALL(IF(((А_СО_П!$G$14:$G$300-TODAY())&gt;=0)*((А_СО_П!$G$14:$G$300-TODAY())&lt;=10),ROW($G$14:$G$300)-13,""),ROW(D34))),"")</f>
        <v/>
      </c>
    </row>
    <row r="38" spans="1:4" ht="18.75">
      <c r="A38" s="120" t="str">
        <f t="array" aca="1" ref="A38" ca="1">IFERROR(INDEX(А_СО_П!A$14:A$300,SMALL(IF(((А_СО_П!$G$14:$G$300-TODAY())&gt;=0)*((А_СО_П!$G$14:$G$300-TODAY())&lt;=10),ROW($G$14:$G$300)-13,""),ROW(A35))),"")</f>
        <v/>
      </c>
      <c r="B38" s="121" t="str">
        <f t="array" aca="1" ref="B38" ca="1">IFERROR(INDEX(А_СО_П!B$14:B$300,SMALL(IF(((А_СО_П!$G$14:$G$300-TODAY())&gt;=0)*((А_СО_П!$G$14:$G$300-TODAY())&lt;=10),ROW($G$14:$G$300)-13,""),ROW(B35))),"")</f>
        <v/>
      </c>
      <c r="C38" s="107" t="str">
        <f ca="1">IFERROR(INDEX(А_СО_П!C$14:C$300,SMALL(IF(((А_СО_П!$G$14:$G$300-TODAY())&gt;=0)*((А_СО_П!$G$14:$G$300-TODAY())&lt;=10),ROW($G$14:$G$300)-13,""),ROW(C35))),"")</f>
        <v/>
      </c>
      <c r="D38" s="106" t="str">
        <f t="array" aca="1" ref="D38" ca="1">IFERROR(INDEX(А_СО_П!G$14:G$300,SMALL(IF(((А_СО_П!$G$14:$G$300-TODAY())&gt;=0)*((А_СО_П!$G$14:$G$300-TODAY())&lt;=10),ROW($G$14:$G$300)-13,""),ROW(D35))),"")</f>
        <v/>
      </c>
    </row>
    <row r="39" spans="1:4" ht="18.75">
      <c r="A39" s="120" t="str">
        <f t="array" aca="1" ref="A39" ca="1">IFERROR(INDEX(А_СО_П!A$14:A$300,SMALL(IF(((А_СО_П!$G$14:$G$300-TODAY())&gt;=0)*((А_СО_П!$G$14:$G$300-TODAY())&lt;=10),ROW($G$14:$G$300)-13,""),ROW(A36))),"")</f>
        <v/>
      </c>
      <c r="B39" s="121" t="str">
        <f t="array" aca="1" ref="B39" ca="1">IFERROR(INDEX(А_СО_П!B$14:B$300,SMALL(IF(((А_СО_П!$G$14:$G$300-TODAY())&gt;=0)*((А_СО_П!$G$14:$G$300-TODAY())&lt;=10),ROW($G$14:$G$300)-13,""),ROW(B36))),"")</f>
        <v/>
      </c>
      <c r="C39" s="107" t="str">
        <f ca="1">IFERROR(INDEX(А_СО_П!C$14:C$300,SMALL(IF(((А_СО_П!$G$14:$G$300-TODAY())&gt;=0)*((А_СО_П!$G$14:$G$300-TODAY())&lt;=10),ROW($G$14:$G$300)-13,""),ROW(C36))),"")</f>
        <v/>
      </c>
      <c r="D39" s="106" t="str">
        <f t="array" aca="1" ref="D39" ca="1">IFERROR(INDEX(А_СО_П!G$14:G$300,SMALL(IF(((А_СО_П!$G$14:$G$300-TODAY())&gt;=0)*((А_СО_П!$G$14:$G$300-TODAY())&lt;=10),ROW($G$14:$G$300)-13,""),ROW(D36))),"")</f>
        <v/>
      </c>
    </row>
    <row r="40" spans="1:4" ht="18.75">
      <c r="A40" s="120" t="str">
        <f t="array" aca="1" ref="A40" ca="1">IFERROR(INDEX(А_СО_П!A$14:A$300,SMALL(IF(((А_СО_П!$G$14:$G$300-TODAY())&gt;=0)*((А_СО_П!$G$14:$G$300-TODAY())&lt;=10),ROW($G$14:$G$300)-13,""),ROW(A37))),"")</f>
        <v/>
      </c>
      <c r="B40" s="121" t="str">
        <f t="array" aca="1" ref="B40" ca="1">IFERROR(INDEX(А_СО_П!B$14:B$300,SMALL(IF(((А_СО_П!$G$14:$G$300-TODAY())&gt;=0)*((А_СО_П!$G$14:$G$300-TODAY())&lt;=10),ROW($G$14:$G$300)-13,""),ROW(B37))),"")</f>
        <v/>
      </c>
      <c r="C40" s="107" t="str">
        <f ca="1">IFERROR(INDEX(А_СО_П!C$14:C$300,SMALL(IF(((А_СО_П!$G$14:$G$300-TODAY())&gt;=0)*((А_СО_П!$G$14:$G$300-TODAY())&lt;=10),ROW($G$14:$G$300)-13,""),ROW(C37))),"")</f>
        <v/>
      </c>
      <c r="D40" s="106" t="str">
        <f t="array" aca="1" ref="D40" ca="1">IFERROR(INDEX(А_СО_П!G$14:G$300,SMALL(IF(((А_СО_П!$G$14:$G$300-TODAY())&gt;=0)*((А_СО_П!$G$14:$G$300-TODAY())&lt;=10),ROW($G$14:$G$300)-13,""),ROW(D37))),"")</f>
        <v/>
      </c>
    </row>
    <row r="41" spans="1:4" ht="18.75">
      <c r="A41" s="120" t="str">
        <f t="array" aca="1" ref="A41" ca="1">IFERROR(INDEX(А_СО_П!A$14:A$300,SMALL(IF(((А_СО_П!$G$14:$G$300-TODAY())&gt;=0)*((А_СО_П!$G$14:$G$300-TODAY())&lt;=10),ROW($G$14:$G$300)-13,""),ROW(A38))),"")</f>
        <v/>
      </c>
      <c r="B41" s="121" t="str">
        <f t="array" aca="1" ref="B41" ca="1">IFERROR(INDEX(А_СО_П!B$14:B$300,SMALL(IF(((А_СО_П!$G$14:$G$300-TODAY())&gt;=0)*((А_СО_П!$G$14:$G$300-TODAY())&lt;=10),ROW($G$14:$G$300)-13,""),ROW(B38))),"")</f>
        <v/>
      </c>
      <c r="C41" s="107" t="str">
        <f ca="1">IFERROR(INDEX(А_СО_П!C$14:C$300,SMALL(IF(((А_СО_П!$G$14:$G$300-TODAY())&gt;=0)*((А_СО_П!$G$14:$G$300-TODAY())&lt;=10),ROW($G$14:$G$300)-13,""),ROW(C38))),"")</f>
        <v/>
      </c>
      <c r="D41" s="106" t="str">
        <f t="array" aca="1" ref="D41" ca="1">IFERROR(INDEX(А_СО_П!G$14:G$300,SMALL(IF(((А_СО_П!$G$14:$G$300-TODAY())&gt;=0)*((А_СО_П!$G$14:$G$300-TODAY())&lt;=10),ROW($G$14:$G$300)-13,""),ROW(D38))),"")</f>
        <v/>
      </c>
    </row>
    <row r="42" spans="1:4" ht="18.75">
      <c r="A42" s="120" t="str">
        <f t="array" aca="1" ref="A42" ca="1">IFERROR(INDEX(А_СО_П!A$14:A$300,SMALL(IF(((А_СО_П!$G$14:$G$300-TODAY())&gt;=0)*((А_СО_П!$G$14:$G$300-TODAY())&lt;=10),ROW($G$14:$G$300)-13,""),ROW(A39))),"")</f>
        <v/>
      </c>
      <c r="B42" s="121" t="str">
        <f t="array" aca="1" ref="B42" ca="1">IFERROR(INDEX(А_СО_П!B$14:B$300,SMALL(IF(((А_СО_П!$G$14:$G$300-TODAY())&gt;=0)*((А_СО_П!$G$14:$G$300-TODAY())&lt;=10),ROW($G$14:$G$300)-13,""),ROW(B39))),"")</f>
        <v/>
      </c>
      <c r="C42" s="107" t="str">
        <f ca="1">IFERROR(INDEX(А_СО_П!C$14:C$300,SMALL(IF(((А_СО_П!$G$14:$G$300-TODAY())&gt;=0)*((А_СО_П!$G$14:$G$300-TODAY())&lt;=10),ROW($G$14:$G$300)-13,""),ROW(C39))),"")</f>
        <v/>
      </c>
      <c r="D42" s="106" t="str">
        <f t="array" aca="1" ref="D42" ca="1">IFERROR(INDEX(А_СО_П!G$14:G$300,SMALL(IF(((А_СО_П!$G$14:$G$300-TODAY())&gt;=0)*((А_СО_П!$G$14:$G$300-TODAY())&lt;=10),ROW($G$14:$G$300)-13,""),ROW(D39))),"")</f>
        <v/>
      </c>
    </row>
    <row r="43" spans="1:4" ht="18.75">
      <c r="A43" s="120" t="str">
        <f t="array" aca="1" ref="A43" ca="1">IFERROR(INDEX(А_СО_П!A$14:A$300,SMALL(IF(((А_СО_П!$G$14:$G$300-TODAY())&gt;=0)*((А_СО_П!$G$14:$G$300-TODAY())&lt;=10),ROW($G$14:$G$300)-13,""),ROW(A40))),"")</f>
        <v/>
      </c>
      <c r="B43" s="121" t="str">
        <f t="array" aca="1" ref="B43" ca="1">IFERROR(INDEX(А_СО_П!B$14:B$300,SMALL(IF(((А_СО_П!$G$14:$G$300-TODAY())&gt;=0)*((А_СО_П!$G$14:$G$300-TODAY())&lt;=10),ROW($G$14:$G$300)-13,""),ROW(B40))),"")</f>
        <v/>
      </c>
      <c r="C43" s="118" t="str">
        <f ca="1">IFERROR(INDEX(А_СО_П!C$14:C$300,SMALL(IF(((А_СО_П!$G$14:$G$300-TODAY())&gt;=0)*((А_СО_П!$G$14:$G$300-TODAY())&lt;=10),ROW($G$14:$G$300)-13,""),ROW(C40))),"")</f>
        <v/>
      </c>
      <c r="D43" s="119" t="str">
        <f t="array" aca="1" ref="D43" ca="1">IFERROR(INDEX(А_СО_П!G$14:G$300,SMALL(IF(((А_СО_П!$G$14:$G$300-TODAY())&gt;=0)*((А_СО_П!$G$14:$G$300-TODAY())&lt;=10),ROW($G$14:$G$300)-13,""),ROW(D40))),"")</f>
        <v/>
      </c>
    </row>
    <row r="44" spans="1:4" ht="18.75">
      <c r="A44" s="120" t="str">
        <f t="array" aca="1" ref="A44" ca="1">IFERROR(INDEX(А_СО_П!A$14:A$300,SMALL(IF(((А_СО_П!$G$14:$G$300-TODAY())&gt;=0)*((А_СО_П!$G$14:$G$300-TODAY())&lt;=10),ROW($G$14:$G$300)-13,""),ROW(A41))),"")</f>
        <v/>
      </c>
      <c r="B44" s="121" t="str">
        <f t="array" aca="1" ref="B44" ca="1">IFERROR(INDEX(А_СО_П!B$14:B$300,SMALL(IF(((А_СО_П!$G$14:$G$300-TODAY())&gt;=0)*((А_СО_П!$G$14:$G$300-TODAY())&lt;=10),ROW($G$14:$G$300)-13,""),ROW(B41))),"")</f>
        <v/>
      </c>
      <c r="C44" s="118" t="str">
        <f ca="1">IFERROR(INDEX(А_СО_П!C$14:C$300,SMALL(IF(((А_СО_П!$G$14:$G$300-TODAY())&gt;=0)*((А_СО_П!$G$14:$G$300-TODAY())&lt;=10),ROW($G$14:$G$300)-13,""),ROW(C41))),"")</f>
        <v/>
      </c>
      <c r="D44" s="119" t="str">
        <f t="array" aca="1" ref="D44" ca="1">IFERROR(INDEX(А_СО_П!G$14:G$300,SMALL(IF(((А_СО_П!$G$14:$G$300-TODAY())&gt;=0)*((А_СО_П!$G$14:$G$300-TODAY())&lt;=10),ROW($G$14:$G$300)-13,""),ROW(D41))),"")</f>
        <v/>
      </c>
    </row>
    <row r="45" spans="1:4" ht="18.75">
      <c r="A45" s="120" t="str">
        <f t="array" aca="1" ref="A45" ca="1">IFERROR(INDEX(А_СО_П!A$14:A$300,SMALL(IF(((А_СО_П!$G$14:$G$300-TODAY())&gt;=0)*((А_СО_П!$G$14:$G$300-TODAY())&lt;=10),ROW($G$14:$G$300)-13,""),ROW(A42))),"")</f>
        <v/>
      </c>
      <c r="B45" s="121" t="str">
        <f t="array" aca="1" ref="B45" ca="1">IFERROR(INDEX(А_СО_П!B$14:B$300,SMALL(IF(((А_СО_П!$G$14:$G$300-TODAY())&gt;=0)*((А_СО_П!$G$14:$G$300-TODAY())&lt;=10),ROW($G$14:$G$300)-13,""),ROW(B42))),"")</f>
        <v/>
      </c>
      <c r="C45" s="118" t="str">
        <f ca="1">IFERROR(INDEX(А_СО_П!C$14:C$300,SMALL(IF(((А_СО_П!$G$14:$G$300-TODAY())&gt;=0)*((А_СО_П!$G$14:$G$300-TODAY())&lt;=10),ROW($G$14:$G$300)-13,""),ROW(C42))),"")</f>
        <v/>
      </c>
      <c r="D45" s="119" t="str">
        <f t="array" aca="1" ref="D45" ca="1">IFERROR(INDEX(А_СО_П!G$14:G$300,SMALL(IF(((А_СО_П!$G$14:$G$300-TODAY())&gt;=0)*((А_СО_П!$G$14:$G$300-TODAY())&lt;=10),ROW($G$14:$G$300)-13,""),ROW(D42))),"")</f>
        <v/>
      </c>
    </row>
    <row r="46" spans="1:4" ht="18.75">
      <c r="A46" s="120" t="str">
        <f t="array" aca="1" ref="A46" ca="1">IFERROR(INDEX(А_СО_П!A$14:A$300,SMALL(IF(((А_СО_П!$G$14:$G$300-TODAY())&gt;=0)*((А_СО_П!$G$14:$G$300-TODAY())&lt;=10),ROW($G$14:$G$300)-13,""),ROW(A43))),"")</f>
        <v/>
      </c>
      <c r="B46" s="121" t="str">
        <f t="array" aca="1" ref="B46" ca="1">IFERROR(INDEX(А_СО_П!B$14:B$300,SMALL(IF(((А_СО_П!$G$14:$G$300-TODAY())&gt;=0)*((А_СО_П!$G$14:$G$300-TODAY())&lt;=10),ROW($G$14:$G$300)-13,""),ROW(B43))),"")</f>
        <v/>
      </c>
      <c r="C46" s="118" t="str">
        <f ca="1">IFERROR(INDEX(А_СО_П!C$14:C$300,SMALL(IF(((А_СО_П!$G$14:$G$300-TODAY())&gt;=0)*((А_СО_П!$G$14:$G$300-TODAY())&lt;=10),ROW($G$14:$G$300)-13,""),ROW(C43))),"")</f>
        <v/>
      </c>
      <c r="D46" s="119" t="str">
        <f t="array" aca="1" ref="D46" ca="1">IFERROR(INDEX(А_СО_П!G$14:G$300,SMALL(IF(((А_СО_П!$G$14:$G$300-TODAY())&gt;=0)*((А_СО_П!$G$14:$G$300-TODAY())&lt;=10),ROW($G$14:$G$300)-13,""),ROW(D43))),"")</f>
        <v/>
      </c>
    </row>
    <row r="47" spans="1:4" ht="18.75">
      <c r="A47" s="120" t="str">
        <f t="array" aca="1" ref="A47" ca="1">IFERROR(INDEX(А_СО_П!A$14:A$300,SMALL(IF(((А_СО_П!$G$14:$G$300-TODAY())&gt;=0)*((А_СО_П!$G$14:$G$300-TODAY())&lt;=10),ROW($G$14:$G$300)-13,""),ROW(A44))),"")</f>
        <v/>
      </c>
      <c r="B47" s="121" t="str">
        <f t="array" aca="1" ref="B47" ca="1">IFERROR(INDEX(А_СО_П!B$14:B$300,SMALL(IF(((А_СО_П!$G$14:$G$300-TODAY())&gt;=0)*((А_СО_П!$G$14:$G$300-TODAY())&lt;=10),ROW($G$14:$G$300)-13,""),ROW(B44))),"")</f>
        <v/>
      </c>
      <c r="C47" s="118" t="str">
        <f ca="1">IFERROR(INDEX(А_СО_П!C$14:C$300,SMALL(IF(((А_СО_П!$G$14:$G$300-TODAY())&gt;=0)*((А_СО_П!$G$14:$G$300-TODAY())&lt;=10),ROW($G$14:$G$300)-13,""),ROW(C44))),"")</f>
        <v/>
      </c>
      <c r="D47" s="119" t="str">
        <f t="array" aca="1" ref="D47" ca="1">IFERROR(INDEX(А_СО_П!G$14:G$300,SMALL(IF(((А_СО_П!$G$14:$G$300-TODAY())&gt;=0)*((А_СО_П!$G$14:$G$300-TODAY())&lt;=10),ROW($G$14:$G$300)-13,""),ROW(D44))),"")</f>
        <v/>
      </c>
    </row>
    <row r="48" spans="1:4" ht="18.75">
      <c r="A48" s="120" t="str">
        <f t="array" aca="1" ref="A48" ca="1">IFERROR(INDEX(А_СО_П!A$14:A$300,SMALL(IF(((А_СО_П!$G$14:$G$300-TODAY())&gt;=0)*((А_СО_П!$G$14:$G$300-TODAY())&lt;=10),ROW($G$14:$G$300)-13,""),ROW(A45))),"")</f>
        <v/>
      </c>
      <c r="B48" s="121" t="str">
        <f t="array" aca="1" ref="B48" ca="1">IFERROR(INDEX(А_СО_П!B$14:B$300,SMALL(IF(((А_СО_П!$G$14:$G$300-TODAY())&gt;=0)*((А_СО_П!$G$14:$G$300-TODAY())&lt;=10),ROW($G$14:$G$300)-13,""),ROW(B45))),"")</f>
        <v/>
      </c>
      <c r="C48" s="118" t="str">
        <f ca="1">IFERROR(INDEX(А_СО_П!C$14:C$300,SMALL(IF(((А_СО_П!$G$14:$G$300-TODAY())&gt;=0)*((А_СО_П!$G$14:$G$300-TODAY())&lt;=10),ROW($G$14:$G$300)-13,""),ROW(C45))),"")</f>
        <v/>
      </c>
      <c r="D48" s="119" t="str">
        <f t="array" aca="1" ref="D48" ca="1">IFERROR(INDEX(А_СО_П!G$14:G$300,SMALL(IF(((А_СО_П!$G$14:$G$300-TODAY())&gt;=0)*((А_СО_П!$G$14:$G$300-TODAY())&lt;=10),ROW($G$14:$G$300)-13,""),ROW(D45))),"")</f>
        <v/>
      </c>
    </row>
    <row r="49" spans="1:4" ht="18.75">
      <c r="A49" s="120" t="str">
        <f t="array" aca="1" ref="A49" ca="1">IFERROR(INDEX(А_СО_П!A$14:A$300,SMALL(IF(((А_СО_П!$G$14:$G$300-TODAY())&gt;=0)*((А_СО_П!$G$14:$G$300-TODAY())&lt;=10),ROW($G$14:$G$300)-13,""),ROW(A46))),"")</f>
        <v/>
      </c>
      <c r="B49" s="119" t="str">
        <f t="array" aca="1" ref="B49" ca="1">IFERROR(INDEX(А_СО_П!B$14:B$300,SMALL(IF(((А_СО_П!$G$14:$G$300-TODAY())&gt;=0)*((А_СО_П!$G$14:$G$300-TODAY())&lt;=10),ROW($G$14:$G$300)-13,""),ROW(B46))),"")</f>
        <v/>
      </c>
      <c r="C49" s="118" t="str">
        <f ca="1">IFERROR(INDEX(А_СО_П!C$14:C$300,SMALL(IF(((А_СО_П!$G$14:$G$300-TODAY())&gt;=0)*((А_СО_П!$G$14:$G$300-TODAY())&lt;=10),ROW($G$14:$G$300)-13,""),ROW(C46))),"")</f>
        <v/>
      </c>
      <c r="D49" s="119" t="str">
        <f t="array" aca="1" ref="D49" ca="1">IFERROR(INDEX(А_СО_П!G$14:G$300,SMALL(IF(((А_СО_П!$G$14:$G$300-TODAY())&gt;=0)*((А_СО_П!$G$14:$G$300-TODAY())&lt;=10),ROW($G$14:$G$300)-13,""),ROW(D46))),"")</f>
        <v/>
      </c>
    </row>
    <row r="50" spans="1:4" ht="18.75">
      <c r="A50" s="120" t="str">
        <f t="array" aca="1" ref="A50" ca="1">IFERROR(INDEX(А_СО_П!A$14:A$300,SMALL(IF(((А_СО_П!$G$14:$G$300-TODAY())&gt;=0)*((А_СО_П!$G$14:$G$300-TODAY())&lt;=10),ROW($G$14:$G$300)-13,""),ROW(A47))),"")</f>
        <v/>
      </c>
      <c r="B50" s="119" t="str">
        <f t="array" aca="1" ref="B50" ca="1">IFERROR(INDEX(А_СО_П!B$14:B$300,SMALL(IF(((А_СО_П!$G$14:$G$300-TODAY())&gt;=0)*((А_СО_П!$G$14:$G$300-TODAY())&lt;=10),ROW($G$14:$G$300)-13,""),ROW(B47))),"")</f>
        <v/>
      </c>
      <c r="C50" s="118" t="str">
        <f ca="1">IFERROR(INDEX(А_СО_П!C$14:C$300,SMALL(IF(((А_СО_П!$G$14:$G$300-TODAY())&gt;=0)*((А_СО_П!$G$14:$G$300-TODAY())&lt;=10),ROW($G$14:$G$300)-13,""),ROW(C47))),"")</f>
        <v/>
      </c>
      <c r="D50" s="119" t="str">
        <f t="array" aca="1" ref="D50" ca="1">IFERROR(INDEX(А_СО_П!G$14:G$300,SMALL(IF(((А_СО_П!$G$14:$G$300-TODAY())&gt;=0)*((А_СО_П!$G$14:$G$300-TODAY())&lt;=10),ROW($G$14:$G$300)-13,""),ROW(D47))),"")</f>
        <v/>
      </c>
    </row>
    <row r="51" spans="1:4" ht="18.75">
      <c r="A51" s="120" t="str">
        <f t="array" aca="1" ref="A51" ca="1">IFERROR(INDEX(А_СО_П!A$14:A$300,SMALL(IF(((А_СО_П!$G$14:$G$300-TODAY())&gt;=0)*((А_СО_П!$G$14:$G$300-TODAY())&lt;=10),ROW($G$14:$G$300)-13,""),ROW(A48))),"")</f>
        <v/>
      </c>
      <c r="B51" s="119" t="str">
        <f t="array" aca="1" ref="B51" ca="1">IFERROR(INDEX(А_СО_П!B$14:B$300,SMALL(IF(((А_СО_П!$G$14:$G$300-TODAY())&gt;=0)*((А_СО_П!$G$14:$G$300-TODAY())&lt;=10),ROW($G$14:$G$300)-13,""),ROW(B48))),"")</f>
        <v/>
      </c>
      <c r="C51" s="118" t="str">
        <f ca="1">IFERROR(INDEX(А_СО_П!C$14:C$300,SMALL(IF(((А_СО_П!$G$14:$G$300-TODAY())&gt;=0)*((А_СО_П!$G$14:$G$300-TODAY())&lt;=10),ROW($G$14:$G$300)-13,""),ROW(C48))),"")</f>
        <v/>
      </c>
      <c r="D51" s="119" t="str">
        <f t="array" aca="1" ref="D51" ca="1">IFERROR(INDEX(А_СО_П!G$14:G$300,SMALL(IF(((А_СО_П!$G$14:$G$300-TODAY())&gt;=0)*((А_СО_П!$G$14:$G$300-TODAY())&lt;=10),ROW($G$14:$G$300)-13,""),ROW(D48))),"")</f>
        <v/>
      </c>
    </row>
    <row r="52" spans="1:4" ht="18.75">
      <c r="A52" s="120" t="str">
        <f t="array" aca="1" ref="A52" ca="1">IFERROR(INDEX(А_СО_П!A$14:A$300,SMALL(IF(((А_СО_П!$G$14:$G$300-TODAY())&gt;=0)*((А_СО_П!$G$14:$G$300-TODAY())&lt;=10),ROW($G$14:$G$300)-13,""),ROW(A49))),"")</f>
        <v/>
      </c>
      <c r="B52" s="119" t="str">
        <f t="array" aca="1" ref="B52" ca="1">IFERROR(INDEX(А_СО_П!B$14:B$300,SMALL(IF(((А_СО_П!$G$14:$G$300-TODAY())&gt;=0)*((А_СО_П!$G$14:$G$300-TODAY())&lt;=10),ROW($G$14:$G$300)-13,""),ROW(B49))),"")</f>
        <v/>
      </c>
      <c r="C52" s="118" t="str">
        <f ca="1">IFERROR(INDEX(А_СО_П!C$14:C$300,SMALL(IF(((А_СО_П!$G$14:$G$300-TODAY())&gt;=0)*((А_СО_П!$G$14:$G$300-TODAY())&lt;=10),ROW($G$14:$G$300)-13,""),ROW(C49))),"")</f>
        <v/>
      </c>
      <c r="D52" s="119" t="str">
        <f t="array" aca="1" ref="D52" ca="1">IFERROR(INDEX(А_СО_П!G$14:G$300,SMALL(IF(((А_СО_П!$G$14:$G$300-TODAY())&gt;=0)*((А_СО_П!$G$14:$G$300-TODAY())&lt;=10),ROW($G$14:$G$300)-13,""),ROW(D49))),"")</f>
        <v/>
      </c>
    </row>
    <row r="53" spans="1:4" ht="18.75">
      <c r="A53" s="120" t="str">
        <f t="array" aca="1" ref="A53" ca="1">IFERROR(INDEX(А_СО_П!A$14:A$300,SMALL(IF(((А_СО_П!$G$14:$G$300-TODAY())&gt;=0)*((А_СО_П!$G$14:$G$300-TODAY())&lt;=10),ROW($G$14:$G$300)-13,""),ROW(A50))),"")</f>
        <v/>
      </c>
      <c r="B53" s="125" t="str">
        <f t="array" aca="1" ref="B53" ca="1">IFERROR(INDEX(А_СО_П!B$14:B$300,SMALL(IF(((А_СО_П!$G$14:$G$300-TODAY())&gt;=0)*((А_СО_П!$G$14:$G$300-TODAY())&lt;=10),ROW($G$14:$G$300)-13,""),ROW(B50))),"")</f>
        <v/>
      </c>
      <c r="C53" s="122" t="str">
        <f ca="1">IFERROR(INDEX(А_СО_П!C$14:C$300,SMALL(IF(((А_СО_П!$G$14:$G$300-TODAY())&gt;=0)*((А_СО_П!$G$14:$G$300-TODAY())&lt;=10),ROW($G$14:$G$300)-13,""),ROW(C50))),"")</f>
        <v/>
      </c>
      <c r="D53" s="125" t="str">
        <f t="array" aca="1" ref="D53" ca="1">IFERROR(INDEX(А_СО_П!G$14:G$300,SMALL(IF(((А_СО_П!$G$14:$G$300-TODAY())&gt;=0)*((А_СО_П!$G$14:$G$300-TODAY())&lt;=10),ROW($G$14:$G$300)-13,""),ROW(D50))),"")</f>
        <v/>
      </c>
    </row>
    <row r="54" spans="1:4" ht="18.75">
      <c r="A54" s="120" t="str">
        <f t="array" aca="1" ref="A54" ca="1">IFERROR(INDEX(А_СО_П!A$14:A$300,SMALL(IF(((А_СО_П!$G$14:$G$300-TODAY())&gt;=0)*((А_СО_П!$G$14:$G$300-TODAY())&lt;=10),ROW($G$14:$G$300)-13,""),ROW(A51))),"")</f>
        <v/>
      </c>
      <c r="B54" s="125" t="str">
        <f t="array" aca="1" ref="B54" ca="1">IFERROR(INDEX(А_СО_П!B$14:B$300,SMALL(IF(((А_СО_П!$G$14:$G$300-TODAY())&gt;=0)*((А_СО_П!$G$14:$G$300-TODAY())&lt;=10),ROW($G$14:$G$300)-13,""),ROW(B51))),"")</f>
        <v/>
      </c>
      <c r="C54" s="122" t="str">
        <f ca="1">IFERROR(INDEX(А_СО_П!C$14:C$300,SMALL(IF(((А_СО_П!$G$14:$G$300-TODAY())&gt;=0)*((А_СО_П!$G$14:$G$300-TODAY())&lt;=10),ROW($G$14:$G$300)-13,""),ROW(C51))),"")</f>
        <v/>
      </c>
      <c r="D54" s="125" t="str">
        <f t="array" aca="1" ref="D54" ca="1">IFERROR(INDEX(А_СО_П!G$14:G$300,SMALL(IF(((А_СО_П!$G$14:$G$300-TODAY())&gt;=0)*((А_СО_П!$G$14:$G$300-TODAY())&lt;=10),ROW($G$14:$G$300)-13,""),ROW(D51))),"")</f>
        <v/>
      </c>
    </row>
    <row r="55" spans="1:4" ht="18.75">
      <c r="A55" s="120" t="str">
        <f t="array" aca="1" ref="A55" ca="1">IFERROR(INDEX(А_СО_П!A$14:A$300,SMALL(IF(((А_СО_П!$G$14:$G$300-TODAY())&gt;=0)*((А_СО_П!$G$14:$G$300-TODAY())&lt;=10),ROW($G$14:$G$300)-13,""),ROW(A52))),"")</f>
        <v/>
      </c>
      <c r="B55" s="125" t="str">
        <f t="array" aca="1" ref="B55" ca="1">IFERROR(INDEX(А_СО_П!B$14:B$300,SMALL(IF(((А_СО_П!$G$14:$G$300-TODAY())&gt;=0)*((А_СО_П!$G$14:$G$300-TODAY())&lt;=10),ROW($G$14:$G$300)-13,""),ROW(B52))),"")</f>
        <v/>
      </c>
      <c r="C55" s="122" t="str">
        <f ca="1">IFERROR(INDEX(А_СО_П!C$14:C$300,SMALL(IF(((А_СО_П!$G$14:$G$300-TODAY())&gt;=0)*((А_СО_П!$G$14:$G$300-TODAY())&lt;=10),ROW($G$14:$G$300)-13,""),ROW(C52))),"")</f>
        <v/>
      </c>
      <c r="D55" s="125" t="str">
        <f t="array" aca="1" ref="D55" ca="1">IFERROR(INDEX(А_СО_П!G$14:G$300,SMALL(IF(((А_СО_П!$G$14:$G$300-TODAY())&gt;=0)*((А_СО_П!$G$14:$G$300-TODAY())&lt;=10),ROW($G$14:$G$300)-13,""),ROW(D52))),"")</f>
        <v/>
      </c>
    </row>
    <row r="56" spans="1:4" ht="18.75">
      <c r="A56" s="120" t="str">
        <f t="array" aca="1" ref="A56" ca="1">IFERROR(INDEX(А_СО_П!A$14:A$300,SMALL(IF(((А_СО_П!$G$14:$G$300-TODAY())&gt;=0)*((А_СО_П!$G$14:$G$300-TODAY())&lt;=10),ROW($G$14:$G$300)-13,""),ROW(A53))),"")</f>
        <v/>
      </c>
      <c r="B56" s="125" t="str">
        <f t="array" aca="1" ref="B56" ca="1">IFERROR(INDEX(А_СО_П!B$14:B$300,SMALL(IF(((А_СО_П!$G$14:$G$300-TODAY())&gt;=0)*((А_СО_П!$G$14:$G$300-TODAY())&lt;=10),ROW($G$14:$G$300)-13,""),ROW(B53))),"")</f>
        <v/>
      </c>
      <c r="C56" s="122" t="str">
        <f ca="1">IFERROR(INDEX(А_СО_П!C$14:C$300,SMALL(IF(((А_СО_П!$G$14:$G$300-TODAY())&gt;=0)*((А_СО_П!$G$14:$G$300-TODAY())&lt;=10),ROW($G$14:$G$300)-13,""),ROW(C53))),"")</f>
        <v/>
      </c>
      <c r="D56" s="125" t="str">
        <f t="array" aca="1" ref="D56" ca="1">IFERROR(INDEX(А_СО_П!G$14:G$300,SMALL(IF(((А_СО_П!$G$14:$G$300-TODAY())&gt;=0)*((А_СО_П!$G$14:$G$300-TODAY())&lt;=10),ROW($G$14:$G$300)-13,""),ROW(D53))),"")</f>
        <v/>
      </c>
    </row>
    <row r="57" spans="1:4" ht="18.75">
      <c r="A57" s="120" t="str">
        <f t="array" aca="1" ref="A57" ca="1">IFERROR(INDEX(А_СО_П!A$14:A$300,SMALL(IF(((А_СО_П!$G$14:$G$300-TODAY())&gt;=0)*((А_СО_П!$G$14:$G$300-TODAY())&lt;=10),ROW($G$14:$G$300)-13,""),ROW(A54))),"")</f>
        <v/>
      </c>
      <c r="B57" s="125" t="str">
        <f t="array" aca="1" ref="B57" ca="1">IFERROR(INDEX(А_СО_П!B$14:B$300,SMALL(IF(((А_СО_П!$G$14:$G$300-TODAY())&gt;=0)*((А_СО_П!$G$14:$G$300-TODAY())&lt;=10),ROW($G$14:$G$300)-13,""),ROW(B54))),"")</f>
        <v/>
      </c>
      <c r="C57" s="122" t="str">
        <f ca="1">IFERROR(INDEX(А_СО_П!C$14:C$300,SMALL(IF(((А_СО_П!$G$14:$G$300-TODAY())&gt;=0)*((А_СО_П!$G$14:$G$300-TODAY())&lt;=10),ROW($G$14:$G$300)-13,""),ROW(C54))),"")</f>
        <v/>
      </c>
      <c r="D57" s="125" t="str">
        <f t="array" aca="1" ref="D57" ca="1">IFERROR(INDEX(А_СО_П!G$14:G$300,SMALL(IF(((А_СО_П!$G$14:$G$300-TODAY())&gt;=0)*((А_СО_П!$G$14:$G$300-TODAY())&lt;=10),ROW($G$14:$G$300)-13,""),ROW(D54))),"")</f>
        <v/>
      </c>
    </row>
    <row r="58" spans="1:4" ht="18.75">
      <c r="A58" s="120" t="str">
        <f t="array" aca="1" ref="A58" ca="1">IFERROR(INDEX(А_СО_П!A$14:A$300,SMALL(IF(((А_СО_П!$G$14:$G$300-TODAY())&gt;=0)*((А_СО_П!$G$14:$G$300-TODAY())&lt;=10),ROW($G$14:$G$300)-13,""),ROW(A55))),"")</f>
        <v/>
      </c>
      <c r="B58" s="124" t="str">
        <f t="array" aca="1" ref="B58" ca="1">IFERROR(INDEX(А_СО_П!B$14:B$300,SMALL(IF(((А_СО_П!$G$14:$G$300-TODAY())&gt;=0)*((А_СО_П!$G$14:$G$300-TODAY())&lt;=10),ROW($G$14:$G$300)-13,""),ROW(B55))),"")</f>
        <v/>
      </c>
      <c r="C58" s="123" t="str">
        <f ca="1">IFERROR(INDEX(А_СО_П!C$14:C$300,SMALL(IF(((А_СО_П!$G$14:$G$300-TODAY())&gt;=0)*((А_СО_П!$G$14:$G$300-TODAY())&lt;=10),ROW($G$14:$G$300)-13,""),ROW(C55))),"")</f>
        <v/>
      </c>
      <c r="D58" s="124" t="str">
        <f t="array" aca="1" ref="D58" ca="1">IFERROR(INDEX(А_СО_П!G$14:G$300,SMALL(IF(((А_СО_П!$G$14:$G$300-TODAY())&gt;=0)*((А_СО_П!$G$14:$G$300-TODAY())&lt;=10),ROW($G$14:$G$300)-13,""),ROW(D55))),"")</f>
        <v/>
      </c>
    </row>
    <row r="59" spans="1:4" ht="18.75">
      <c r="A59" s="120" t="str">
        <f t="array" aca="1" ref="A59" ca="1">IFERROR(INDEX(А_СО_П!A$14:A$300,SMALL(IF(((А_СО_П!$G$14:$G$300-TODAY())&gt;=0)*((А_СО_П!$G$14:$G$300-TODAY())&lt;=10),ROW($G$14:$G$300)-13,""),ROW(A56))),"")</f>
        <v/>
      </c>
      <c r="B59" s="124" t="str">
        <f t="array" aca="1" ref="B59" ca="1">IFERROR(INDEX(А_СО_П!B$14:B$300,SMALL(IF(((А_СО_П!$G$14:$G$300-TODAY())&gt;=0)*((А_СО_П!$G$14:$G$300-TODAY())&lt;=10),ROW($G$14:$G$300)-13,""),ROW(B56))),"")</f>
        <v/>
      </c>
      <c r="C59" s="123" t="str">
        <f ca="1">IFERROR(INDEX(А_СО_П!C$14:C$300,SMALL(IF(((А_СО_П!$G$14:$G$300-TODAY())&gt;=0)*((А_СО_П!$G$14:$G$300-TODAY())&lt;=10),ROW($G$14:$G$300)-13,""),ROW(C56))),"")</f>
        <v/>
      </c>
      <c r="D59" s="124" t="str">
        <f t="array" aca="1" ref="D59" ca="1">IFERROR(INDEX(А_СО_П!G$14:G$300,SMALL(IF(((А_СО_П!$G$14:$G$300-TODAY())&gt;=0)*((А_СО_П!$G$14:$G$300-TODAY())&lt;=10),ROW($G$14:$G$300)-13,""),ROW(D56))),"")</f>
        <v/>
      </c>
    </row>
    <row r="60" spans="1:4" ht="18.75">
      <c r="A60" s="120" t="str">
        <f t="array" aca="1" ref="A60" ca="1">IFERROR(INDEX(А_СО_П!A$14:A$300,SMALL(IF(((А_СО_П!$G$14:$G$300-TODAY())&gt;=0)*((А_СО_П!$G$14:$G$300-TODAY())&lt;=10),ROW($G$14:$G$300)-13,""),ROW(A57))),"")</f>
        <v/>
      </c>
      <c r="B60" s="124" t="str">
        <f t="array" aca="1" ref="B60" ca="1">IFERROR(INDEX(А_СО_П!B$14:B$300,SMALL(IF(((А_СО_П!$G$14:$G$300-TODAY())&gt;=0)*((А_СО_П!$G$14:$G$300-TODAY())&lt;=10),ROW($G$14:$G$300)-13,""),ROW(B57))),"")</f>
        <v/>
      </c>
      <c r="C60" s="123" t="str">
        <f ca="1">IFERROR(INDEX(А_СО_П!C$14:C$300,SMALL(IF(((А_СО_П!$G$14:$G$300-TODAY())&gt;=0)*((А_СО_П!$G$14:$G$300-TODAY())&lt;=10),ROW($G$14:$G$300)-13,""),ROW(C57))),"")</f>
        <v/>
      </c>
      <c r="D60" s="124" t="str">
        <f t="array" aca="1" ref="D60" ca="1">IFERROR(INDEX(А_СО_П!G$14:G$300,SMALL(IF(((А_СО_П!$G$14:$G$300-TODAY())&gt;=0)*((А_СО_П!$G$14:$G$300-TODAY())&lt;=10),ROW($G$14:$G$300)-13,""),ROW(D57))),"")</f>
        <v/>
      </c>
    </row>
    <row r="61" spans="1:4" ht="18.75">
      <c r="A61" s="120" t="str">
        <f ca="1">IFERROR(INDEX(А_СО_П!A$14:A$300,SMALL(IF(((А_СО_П!$G$14:$G$300-TODAY())&gt;=0)*((А_СО_П!$G$14:$G$300-TODAY())&lt;=10),ROW($G$14:$G$300)-13,""),ROW(A58))),"")</f>
        <v/>
      </c>
      <c r="B61" s="124" t="str">
        <f t="array" aca="1" ref="B61" ca="1">IFERROR(INDEX(А_СО_П!B$14:B$300,SMALL(IF(((А_СО_П!$G$14:$G$300-TODAY())&gt;=0)*((А_СО_П!$G$14:$G$300-TODAY())&lt;=10),ROW($G$14:$G$300)-13,""),ROW(B58))),"")</f>
        <v/>
      </c>
      <c r="C61" s="123" t="str">
        <f ca="1">IFERROR(INDEX(А_СО_П!C$14:C$300,SMALL(IF(((А_СО_П!$G$14:$G$300-TODAY())&gt;=0)*((А_СО_П!$G$14:$G$300-TODAY())&lt;=10),ROW($G$14:$G$300)-13,""),ROW(C58))),"")</f>
        <v/>
      </c>
      <c r="D61" s="124" t="str">
        <f t="array" aca="1" ref="D61" ca="1">IFERROR(INDEX(А_СО_П!G$14:G$300,SMALL(IF(((А_СО_П!$G$14:$G$300-TODAY())&gt;=0)*((А_СО_П!$G$14:$G$300-TODAY())&lt;=10),ROW($G$14:$G$300)-13,""),ROW(D58))),"")</f>
        <v/>
      </c>
    </row>
    <row r="62" spans="1:4" ht="18.75">
      <c r="A62" s="120" t="str">
        <f ca="1">IFERROR(INDEX(А_СО_П!A$14:A$300,SMALL(IF(((А_СО_П!$G$14:$G$300-TODAY())&gt;=0)*((А_СО_П!$G$14:$G$300-TODAY())&lt;=10),ROW($G$14:$G$300)-13,""),ROW(A59))),"")</f>
        <v/>
      </c>
      <c r="B62" s="124" t="str">
        <f t="array" aca="1" ref="B62" ca="1">IFERROR(INDEX(А_СО_П!B$14:B$300,SMALL(IF(((А_СО_П!$G$14:$G$300-TODAY())&gt;=0)*((А_СО_П!$G$14:$G$300-TODAY())&lt;=10),ROW($G$14:$G$300)-13,""),ROW(B59))),"")</f>
        <v/>
      </c>
      <c r="C62" s="123" t="str">
        <f ca="1">IFERROR(INDEX(А_СО_П!C$14:C$300,SMALL(IF(((А_СО_П!$G$14:$G$300-TODAY())&gt;=0)*((А_СО_П!$G$14:$G$300-TODAY())&lt;=10),ROW($G$14:$G$300)-13,""),ROW(C59))),"")</f>
        <v/>
      </c>
      <c r="D62" s="124" t="str">
        <f t="array" aca="1" ref="D62" ca="1">IFERROR(INDEX(А_СО_П!G$14:G$300,SMALL(IF(((А_СО_П!$G$14:$G$300-TODAY())&gt;=0)*((А_СО_П!$G$14:$G$300-TODAY())&lt;=10),ROW($G$14:$G$300)-13,""),ROW(D59))),"")</f>
        <v/>
      </c>
    </row>
    <row r="63" spans="1:4" ht="18.75">
      <c r="A63" s="120" t="str">
        <f ca="1">IFERROR(INDEX(А_СО_П!A$14:A$300,SMALL(IF(((А_СО_П!$G$14:$G$300-TODAY())&gt;=0)*((А_СО_П!$G$14:$G$300-TODAY())&lt;=10),ROW($G$14:$G$300)-13,""),ROW(A60))),"")</f>
        <v/>
      </c>
      <c r="B63" s="124" t="str">
        <f t="array" aca="1" ref="B63" ca="1">IFERROR(INDEX(А_СО_П!B$14:B$300,SMALL(IF(((А_СО_П!$G$14:$G$300-TODAY())&gt;=0)*((А_СО_П!$G$14:$G$300-TODAY())&lt;=10),ROW($G$14:$G$300)-13,""),ROW(B60))),"")</f>
        <v/>
      </c>
      <c r="C63" s="123" t="str">
        <f ca="1">IFERROR(INDEX(А_СО_П!C$14:C$300,SMALL(IF(((А_СО_П!$G$14:$G$300-TODAY())&gt;=0)*((А_СО_П!$G$14:$G$300-TODAY())&lt;=10),ROW($G$14:$G$300)-13,""),ROW(C60))),"")</f>
        <v/>
      </c>
      <c r="D63" s="124" t="str">
        <f t="array" aca="1" ref="D63" ca="1">IFERROR(INDEX(А_СО_П!G$14:G$300,SMALL(IF(((А_СО_П!$G$14:$G$300-TODAY())&gt;=0)*((А_СО_П!$G$14:$G$300-TODAY())&lt;=10),ROW($G$14:$G$300)-13,""),ROW(D60))),"")</f>
        <v/>
      </c>
    </row>
    <row r="64" spans="1:4" ht="18.75">
      <c r="A64" s="120" t="str">
        <f ca="1">IFERROR(INDEX(А_СО_П!A$14:A$300,SMALL(IF(((А_СО_П!$G$14:$G$300-TODAY())&gt;=0)*((А_СО_П!$G$14:$G$300-TODAY())&lt;=10),ROW($G$14:$G$300)-13,""),ROW(A61))),"")</f>
        <v/>
      </c>
      <c r="B64" s="124" t="str">
        <f t="array" aca="1" ref="B64" ca="1">IFERROR(INDEX(А_СО_П!B$14:B$300,SMALL(IF(((А_СО_П!$G$14:$G$300-TODAY())&gt;=0)*((А_СО_П!$G$14:$G$300-TODAY())&lt;=10),ROW($G$14:$G$300)-13,""),ROW(B61))),"")</f>
        <v/>
      </c>
      <c r="C64" s="123" t="str">
        <f ca="1">IFERROR(INDEX(А_СО_П!C$14:C$300,SMALL(IF(((А_СО_П!$G$14:$G$300-TODAY())&gt;=0)*((А_СО_П!$G$14:$G$300-TODAY())&lt;=10),ROW($G$14:$G$300)-13,""),ROW(C61))),"")</f>
        <v/>
      </c>
      <c r="D64" s="124" t="str">
        <f t="array" aca="1" ref="D64" ca="1">IFERROR(INDEX(А_СО_П!G$14:G$300,SMALL(IF(((А_СО_П!$G$14:$G$300-TODAY())&gt;=0)*((А_СО_П!$G$14:$G$300-TODAY())&lt;=10),ROW($G$14:$G$300)-13,""),ROW(D61))),"")</f>
        <v/>
      </c>
    </row>
    <row r="65" spans="1:4" ht="18.75">
      <c r="A65" s="120" t="str">
        <f ca="1">IFERROR(INDEX(А_СО_П!A$14:A$300,SMALL(IF(((А_СО_П!$G$14:$G$300-TODAY())&gt;=0)*((А_СО_П!$G$14:$G$300-TODAY())&lt;=10),ROW($G$14:$G$300)-13,""),ROW(A62))),"")</f>
        <v/>
      </c>
      <c r="B65" s="124" t="str">
        <f t="array" aca="1" ref="B65" ca="1">IFERROR(INDEX(А_СО_П!B$14:B$300,SMALL(IF(((А_СО_П!$G$14:$G$300-TODAY())&gt;=0)*((А_СО_П!$G$14:$G$300-TODAY())&lt;=10),ROW($G$14:$G$300)-13,""),ROW(B62))),"")</f>
        <v/>
      </c>
      <c r="C65" s="123" t="str">
        <f ca="1">IFERROR(INDEX(А_СО_П!C$14:C$300,SMALL(IF(((А_СО_П!$G$14:$G$300-TODAY())&gt;=0)*((А_СО_П!$G$14:$G$300-TODAY())&lt;=10),ROW($G$14:$G$300)-13,""),ROW(C62))),"")</f>
        <v/>
      </c>
      <c r="D65" s="124" t="str">
        <f t="array" aca="1" ref="D65" ca="1">IFERROR(INDEX(А_СО_П!G$14:G$300,SMALL(IF(((А_СО_П!$G$14:$G$300-TODAY())&gt;=0)*((А_СО_П!$G$14:$G$300-TODAY())&lt;=10),ROW($G$14:$G$300)-13,""),ROW(D62))),"")</f>
        <v/>
      </c>
    </row>
    <row r="66" spans="1:4" ht="18.75">
      <c r="A66" s="120" t="str">
        <f ca="1">IFERROR(INDEX(А_СО_П!A$14:A$300,SMALL(IF(((А_СО_П!$G$14:$G$300-TODAY())&gt;=0)*((А_СО_П!$G$14:$G$300-TODAY())&lt;=10),ROW($G$14:$G$300)-13,""),ROW(A63))),"")</f>
        <v/>
      </c>
      <c r="B66" s="124" t="str">
        <f t="array" aca="1" ref="B66" ca="1">IFERROR(INDEX(А_СО_П!B$14:B$300,SMALL(IF(((А_СО_П!$G$14:$G$300-TODAY())&gt;=0)*((А_СО_П!$G$14:$G$300-TODAY())&lt;=10),ROW($G$14:$G$300)-13,""),ROW(B63))),"")</f>
        <v/>
      </c>
      <c r="C66" s="123" t="str">
        <f ca="1">IFERROR(INDEX(А_СО_П!C$14:C$300,SMALL(IF(((А_СО_П!$G$14:$G$300-TODAY())&gt;=0)*((А_СО_П!$G$14:$G$300-TODAY())&lt;=10),ROW($G$14:$G$300)-13,""),ROW(C63))),"")</f>
        <v/>
      </c>
      <c r="D66" s="124" t="str">
        <f t="array" aca="1" ref="D66" ca="1">IFERROR(INDEX(А_СО_П!G$14:G$300,SMALL(IF(((А_СО_П!$G$14:$G$300-TODAY())&gt;=0)*((А_СО_П!$G$14:$G$300-TODAY())&lt;=10),ROW($G$14:$G$300)-13,""),ROW(D63))),"")</f>
        <v/>
      </c>
    </row>
    <row r="67" spans="1:4" ht="18.75">
      <c r="A67" s="120" t="str">
        <f ca="1">IFERROR(INDEX(А_СО_П!A$14:A$300,SMALL(IF(((А_СО_П!$G$14:$G$300-TODAY())&gt;=0)*((А_СО_П!$G$14:$G$300-TODAY())&lt;=10),ROW($G$14:$G$300)-13,""),ROW(A64))),"")</f>
        <v/>
      </c>
      <c r="B67" s="124" t="str">
        <f t="array" aca="1" ref="B67" ca="1">IFERROR(INDEX(А_СО_П!B$14:B$300,SMALL(IF(((А_СО_П!$G$14:$G$300-TODAY())&gt;=0)*((А_СО_П!$G$14:$G$300-TODAY())&lt;=10),ROW($G$14:$G$300)-13,""),ROW(B64))),"")</f>
        <v/>
      </c>
      <c r="C67" s="123" t="str">
        <f ca="1">IFERROR(INDEX(А_СО_П!C$14:C$300,SMALL(IF(((А_СО_П!$G$14:$G$300-TODAY())&gt;=0)*((А_СО_П!$G$14:$G$300-TODAY())&lt;=10),ROW($G$14:$G$300)-13,""),ROW(C64))),"")</f>
        <v/>
      </c>
      <c r="D67" s="124" t="str">
        <f t="array" aca="1" ref="D67" ca="1">IFERROR(INDEX(А_СО_П!G$14:G$300,SMALL(IF(((А_СО_П!$G$14:$G$300-TODAY())&gt;=0)*((А_СО_П!$G$14:$G$300-TODAY())&lt;=10),ROW($G$14:$G$300)-13,""),ROW(D64))),"")</f>
        <v/>
      </c>
    </row>
    <row r="68" spans="1:4" ht="18.75">
      <c r="A68" s="120" t="str">
        <f ca="1">IFERROR(INDEX(А_СО_П!A$14:A$300,SMALL(IF(((А_СО_П!$G$14:$G$300-TODAY())&gt;=0)*((А_СО_П!$G$14:$G$300-TODAY())&lt;=10),ROW($G$14:$G$300)-13,""),ROW(A65))),"")</f>
        <v/>
      </c>
      <c r="B68" s="124" t="str">
        <f t="array" aca="1" ref="B68" ca="1">IFERROR(INDEX(А_СО_П!B$14:B$300,SMALL(IF(((А_СО_П!$G$14:$G$300-TODAY())&gt;=0)*((А_СО_П!$G$14:$G$300-TODAY())&lt;=10),ROW($G$14:$G$300)-13,""),ROW(B65))),"")</f>
        <v/>
      </c>
      <c r="C68" s="123" t="str">
        <f ca="1">IFERROR(INDEX(А_СО_П!C$14:C$300,SMALL(IF(((А_СО_П!$G$14:$G$300-TODAY())&gt;=0)*((А_СО_П!$G$14:$G$300-TODAY())&lt;=10),ROW($G$14:$G$300)-13,""),ROW(C65))),"")</f>
        <v/>
      </c>
      <c r="D68" s="124" t="str">
        <f t="array" aca="1" ref="D68" ca="1">IFERROR(INDEX(А_СО_П!G$14:G$300,SMALL(IF(((А_СО_П!$G$14:$G$300-TODAY())&gt;=0)*((А_СО_П!$G$14:$G$300-TODAY())&lt;=10),ROW($G$14:$G$300)-13,""),ROW(D65))),"")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35" sqref="B35"/>
    </sheetView>
  </sheetViews>
  <sheetFormatPr defaultRowHeight="15"/>
  <cols>
    <col min="1" max="1" width="17.7109375" customWidth="1"/>
    <col min="2" max="2" width="15.7109375" customWidth="1"/>
    <col min="3" max="3" width="19" customWidth="1"/>
  </cols>
  <sheetData>
    <row r="1" spans="1:3">
      <c r="A1" t="s">
        <v>293</v>
      </c>
      <c r="B1" s="108">
        <v>42736</v>
      </c>
      <c r="C1" s="189" t="s">
        <v>294</v>
      </c>
    </row>
    <row r="2" spans="1:3">
      <c r="B2" s="109">
        <v>42737</v>
      </c>
      <c r="C2" s="190"/>
    </row>
    <row r="3" spans="1:3">
      <c r="B3" s="109">
        <v>42738</v>
      </c>
      <c r="C3" s="190"/>
    </row>
    <row r="4" spans="1:3">
      <c r="B4" s="109">
        <v>42739</v>
      </c>
      <c r="C4" s="190"/>
    </row>
    <row r="5" spans="1:3">
      <c r="B5" s="109">
        <v>42740</v>
      </c>
      <c r="C5" s="190"/>
    </row>
    <row r="6" spans="1:3">
      <c r="B6" s="109">
        <v>42741</v>
      </c>
      <c r="C6" s="190"/>
    </row>
    <row r="7" spans="1:3">
      <c r="B7" s="109">
        <v>42742</v>
      </c>
      <c r="C7" s="190"/>
    </row>
    <row r="8" spans="1:3" ht="15.75" thickBot="1">
      <c r="B8" s="110">
        <v>42743</v>
      </c>
      <c r="C8" s="191"/>
    </row>
    <row r="9" spans="1:3">
      <c r="B9" s="108">
        <v>42789</v>
      </c>
      <c r="C9" s="189" t="s">
        <v>295</v>
      </c>
    </row>
    <row r="10" spans="1:3">
      <c r="B10" s="109">
        <v>42790</v>
      </c>
      <c r="C10" s="190"/>
    </row>
    <row r="11" spans="1:3">
      <c r="B11" s="109">
        <v>42791</v>
      </c>
      <c r="C11" s="190"/>
    </row>
    <row r="12" spans="1:3" ht="15.75" thickBot="1">
      <c r="B12" s="110">
        <v>42792</v>
      </c>
      <c r="C12" s="191"/>
    </row>
    <row r="13" spans="1:3" ht="15.75" thickBot="1">
      <c r="B13" s="109">
        <v>42802</v>
      </c>
      <c r="C13" s="111" t="s">
        <v>297</v>
      </c>
    </row>
    <row r="14" spans="1:3">
      <c r="B14" s="108">
        <v>42854</v>
      </c>
      <c r="C14" s="189" t="s">
        <v>296</v>
      </c>
    </row>
    <row r="15" spans="1:3">
      <c r="B15" s="109">
        <v>42855</v>
      </c>
      <c r="C15" s="190"/>
    </row>
    <row r="16" spans="1:3" ht="15.75" thickBot="1">
      <c r="B16" s="110">
        <v>42856</v>
      </c>
      <c r="C16" s="191"/>
    </row>
    <row r="17" spans="2:3">
      <c r="B17" s="108">
        <v>42861</v>
      </c>
      <c r="C17" s="189" t="s">
        <v>298</v>
      </c>
    </row>
    <row r="18" spans="2:3">
      <c r="B18" s="109">
        <v>42862</v>
      </c>
      <c r="C18" s="190"/>
    </row>
    <row r="19" spans="2:3">
      <c r="B19" s="109">
        <v>42863</v>
      </c>
      <c r="C19" s="190"/>
    </row>
    <row r="20" spans="2:3" ht="15.75" thickBot="1">
      <c r="B20" s="110">
        <v>42864</v>
      </c>
      <c r="C20" s="191"/>
    </row>
    <row r="21" spans="2:3">
      <c r="B21" s="108">
        <v>42896</v>
      </c>
      <c r="C21" s="189" t="s">
        <v>299</v>
      </c>
    </row>
    <row r="22" spans="2:3">
      <c r="B22" s="109">
        <v>42897</v>
      </c>
      <c r="C22" s="190"/>
    </row>
    <row r="23" spans="2:3" ht="15.75" thickBot="1">
      <c r="B23" s="110">
        <v>42898</v>
      </c>
      <c r="C23" s="191"/>
    </row>
    <row r="24" spans="2:3">
      <c r="B24" s="108">
        <v>43043</v>
      </c>
      <c r="C24" s="192" t="s">
        <v>300</v>
      </c>
    </row>
    <row r="25" spans="2:3">
      <c r="B25" s="109">
        <v>43044</v>
      </c>
      <c r="C25" s="193"/>
    </row>
    <row r="26" spans="2:3" ht="15.75" thickBot="1">
      <c r="B26" s="110">
        <v>43045</v>
      </c>
      <c r="C26" s="194"/>
    </row>
    <row r="27" spans="2:3">
      <c r="B27" s="108">
        <v>43101</v>
      </c>
      <c r="C27" s="189" t="s">
        <v>294</v>
      </c>
    </row>
    <row r="28" spans="2:3">
      <c r="B28" s="109">
        <v>43102</v>
      </c>
      <c r="C28" s="190"/>
    </row>
    <row r="29" spans="2:3">
      <c r="B29" s="109">
        <v>43103</v>
      </c>
      <c r="C29" s="190"/>
    </row>
    <row r="30" spans="2:3">
      <c r="B30" s="109">
        <v>43104</v>
      </c>
      <c r="C30" s="190"/>
    </row>
    <row r="31" spans="2:3">
      <c r="B31" s="109">
        <v>43105</v>
      </c>
      <c r="C31" s="190"/>
    </row>
    <row r="32" spans="2:3">
      <c r="B32" s="109">
        <v>43106</v>
      </c>
      <c r="C32" s="190"/>
    </row>
    <row r="33" spans="2:3">
      <c r="B33" s="109">
        <v>43107</v>
      </c>
      <c r="C33" s="190"/>
    </row>
    <row r="34" spans="2:3" ht="15.75" thickBot="1">
      <c r="B34" s="110">
        <v>43108</v>
      </c>
      <c r="C34" s="191"/>
    </row>
  </sheetData>
  <mergeCells count="7">
    <mergeCell ref="C27:C34"/>
    <mergeCell ref="C24:C26"/>
    <mergeCell ref="C1:C8"/>
    <mergeCell ref="C9:C12"/>
    <mergeCell ref="C14:C16"/>
    <mergeCell ref="C17:C20"/>
    <mergeCell ref="C21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T24" sqref="T24"/>
    </sheetView>
  </sheetViews>
  <sheetFormatPr defaultRowHeight="15"/>
  <cols>
    <col min="1" max="1" width="22.7109375" customWidth="1"/>
    <col min="3" max="3" width="18.28515625" customWidth="1"/>
  </cols>
  <sheetData>
    <row r="1" spans="1:1" ht="16.5" thickBot="1">
      <c r="A1" s="147">
        <v>25830</v>
      </c>
    </row>
    <row r="2" spans="1:1" ht="16.5" thickBot="1">
      <c r="A2" s="148">
        <v>11610</v>
      </c>
    </row>
    <row r="3" spans="1:1" ht="16.5" thickBot="1">
      <c r="A3" s="148">
        <v>2719.8</v>
      </c>
    </row>
    <row r="4" spans="1:1" ht="16.5" thickBot="1">
      <c r="A4" s="148">
        <v>2219.4</v>
      </c>
    </row>
    <row r="5" spans="1:1" ht="16.5" thickBot="1">
      <c r="A5" s="148">
        <v>8776.7999999999993</v>
      </c>
    </row>
    <row r="6" spans="1:1" ht="16.5" thickBot="1">
      <c r="A6" s="148">
        <v>24541.200000000001</v>
      </c>
    </row>
    <row r="7" spans="1:1" ht="16.5" thickBot="1">
      <c r="A7" s="147">
        <v>15165</v>
      </c>
    </row>
    <row r="8" spans="1:1" ht="16.5" thickBot="1">
      <c r="A8" s="148">
        <v>7749</v>
      </c>
    </row>
    <row r="9" spans="1:1" ht="16.5" thickBot="1">
      <c r="A9" s="148">
        <v>2516.4</v>
      </c>
    </row>
    <row r="10" spans="1:1" ht="16.5" thickBot="1">
      <c r="A10" s="148">
        <v>9361.7999999999993</v>
      </c>
    </row>
    <row r="11" spans="1:1" ht="16.5" thickBot="1">
      <c r="A11" s="148">
        <v>11152.8</v>
      </c>
    </row>
    <row r="12" spans="1:1" ht="16.5" thickBot="1">
      <c r="A12" s="147">
        <v>13933.8</v>
      </c>
    </row>
    <row r="13" spans="1:1" ht="16.5" thickBot="1">
      <c r="A13" s="148">
        <v>10670.4</v>
      </c>
    </row>
    <row r="14" spans="1:1" ht="16.5" thickBot="1">
      <c r="A14" s="148">
        <v>2516.4</v>
      </c>
    </row>
    <row r="15" spans="1:1" ht="16.5" thickBot="1">
      <c r="A15" s="148">
        <v>9192.6</v>
      </c>
    </row>
    <row r="16" spans="1:1" ht="16.5" thickBot="1">
      <c r="A16" s="148">
        <v>11134.8</v>
      </c>
    </row>
    <row r="17" spans="1:1">
      <c r="A17" s="146">
        <f>SUM(A1:A16)</f>
        <v>169090.19999999998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9E6EAB-ADF1-4F88-9DB7-19F7193432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А_СО_П</vt:lpstr>
      <vt:lpstr>10 ДНЕЙ ДО ОКОНЧАНИЯ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2017-12-20T09:23:17Z</dcterms:modified>
</cp:coreProperties>
</file>