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5200" windowHeight="11985"/>
  </bookViews>
  <sheets>
    <sheet name="Задание 2.1" sheetId="1" r:id="rId1"/>
    <sheet name="Задание 2.2" sheetId="2" r:id="rId2"/>
    <sheet name="Задание 2.3" sheetId="4" r:id="rId3"/>
    <sheet name="Цех 1" sheetId="3" r:id="rId4"/>
    <sheet name="Цех 2" sheetId="6" r:id="rId5"/>
    <sheet name="Итог 1" sheetId="7" r:id="rId6"/>
    <sheet name="Итог 2" sheetId="12" r:id="rId7"/>
    <sheet name="Задание 2.5" sheetId="5" r:id="rId8"/>
  </sheets>
  <definedNames>
    <definedName name="_xlnm._FilterDatabase" localSheetId="0" hidden="1">'Задание 2.1'!$A$90:$P$102</definedName>
    <definedName name="_xlnm.Extract" localSheetId="0">'Задание 2.1'!$Q$63:$AE$83</definedName>
    <definedName name="_xlnm.Criteria" localSheetId="0">'Задание 2.1'!$A$86:$P$87</definedName>
  </definedNames>
  <calcPr calcId="152511"/>
  <pivotCaches>
    <pivotCache cacheId="1" r:id="rId9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 l="1"/>
  <c r="D18" i="1"/>
  <c r="D20" i="1"/>
  <c r="E20" i="1"/>
  <c r="D21" i="1"/>
  <c r="E21" i="1"/>
  <c r="C20" i="1"/>
  <c r="C21" i="1"/>
  <c r="C22" i="1"/>
  <c r="C3" i="12" l="1"/>
  <c r="D3" i="12"/>
  <c r="E3" i="12"/>
  <c r="C4" i="12"/>
  <c r="C5" i="12" s="1"/>
  <c r="D4" i="12"/>
  <c r="E4" i="12"/>
  <c r="D5" i="12"/>
  <c r="E5" i="12"/>
  <c r="C6" i="12"/>
  <c r="D6" i="12"/>
  <c r="E6" i="12"/>
  <c r="E8" i="12" s="1"/>
  <c r="C7" i="12"/>
  <c r="D7" i="12"/>
  <c r="E7" i="12"/>
  <c r="C8" i="12"/>
  <c r="D8" i="12"/>
  <c r="C9" i="12"/>
  <c r="D9" i="12"/>
  <c r="D11" i="12" s="1"/>
  <c r="E9" i="12"/>
  <c r="C10" i="12"/>
  <c r="D10" i="12"/>
  <c r="E10" i="12"/>
  <c r="E11" i="12" s="1"/>
  <c r="C11" i="12"/>
  <c r="C1" i="4"/>
  <c r="D1" i="4" s="1"/>
  <c r="B2" i="4"/>
  <c r="C2" i="4"/>
  <c r="E1" i="4" l="1"/>
  <c r="D2" i="4"/>
  <c r="F1" i="4" l="1"/>
  <c r="E2" i="4"/>
  <c r="I3" i="2"/>
  <c r="M17" i="1"/>
  <c r="M18" i="1"/>
  <c r="M19" i="1"/>
  <c r="M20" i="1"/>
  <c r="M21" i="1"/>
  <c r="M22" i="1"/>
  <c r="M23" i="1"/>
  <c r="M24" i="1"/>
  <c r="M25" i="1"/>
  <c r="M26" i="1"/>
  <c r="M27" i="1"/>
  <c r="M16" i="1"/>
  <c r="S19" i="1"/>
  <c r="G1" i="4" l="1"/>
  <c r="F2" i="4"/>
  <c r="R16" i="1"/>
  <c r="S16" i="1"/>
  <c r="R17" i="1"/>
  <c r="S17" i="1"/>
  <c r="R18" i="1"/>
  <c r="S18" i="1"/>
  <c r="R19" i="1"/>
  <c r="R20" i="1"/>
  <c r="S20" i="1"/>
  <c r="R21" i="1"/>
  <c r="S21" i="1"/>
  <c r="R22" i="1"/>
  <c r="S22" i="1"/>
  <c r="R23" i="1"/>
  <c r="S23" i="1"/>
  <c r="R24" i="1"/>
  <c r="S24" i="1"/>
  <c r="R25" i="1"/>
  <c r="S25" i="1"/>
  <c r="R26" i="1"/>
  <c r="S26" i="1"/>
  <c r="R27" i="1"/>
  <c r="S27" i="1"/>
  <c r="H1" i="4" l="1"/>
  <c r="G2" i="4"/>
  <c r="C3" i="7"/>
  <c r="D3" i="7"/>
  <c r="E3" i="7"/>
  <c r="C4" i="7"/>
  <c r="C5" i="7" s="1"/>
  <c r="D4" i="7"/>
  <c r="E4" i="7"/>
  <c r="D5" i="7"/>
  <c r="C6" i="7"/>
  <c r="D6" i="7"/>
  <c r="E6" i="7"/>
  <c r="C7" i="7"/>
  <c r="D7" i="7"/>
  <c r="E7" i="7"/>
  <c r="C9" i="7"/>
  <c r="C11" i="7" s="1"/>
  <c r="D9" i="7"/>
  <c r="D11" i="7" s="1"/>
  <c r="E9" i="7"/>
  <c r="C10" i="7"/>
  <c r="D10" i="7"/>
  <c r="E10" i="7"/>
  <c r="C8" i="7" l="1"/>
  <c r="E5" i="7"/>
  <c r="I1" i="4"/>
  <c r="H2" i="4"/>
  <c r="E11" i="7"/>
  <c r="E8" i="7"/>
  <c r="D8" i="7"/>
  <c r="Y33" i="1"/>
  <c r="Y34" i="1"/>
  <c r="Y35" i="1"/>
  <c r="Y36" i="1"/>
  <c r="Y37" i="1"/>
  <c r="Y38" i="1"/>
  <c r="Y39" i="1"/>
  <c r="Y40" i="1"/>
  <c r="Y41" i="1"/>
  <c r="Y42" i="1"/>
  <c r="Y43" i="1"/>
  <c r="Y32" i="1"/>
  <c r="J1" i="4" l="1"/>
  <c r="J2" i="4" s="1"/>
  <c r="I2" i="4"/>
  <c r="R38" i="1"/>
  <c r="R32" i="1" l="1"/>
  <c r="S32" i="1"/>
  <c r="S31" i="1" l="1"/>
  <c r="S30" i="1"/>
  <c r="S29" i="1"/>
  <c r="R31" i="1"/>
  <c r="R30" i="1"/>
  <c r="R29" i="1"/>
  <c r="H11" i="1"/>
  <c r="H3" i="1"/>
  <c r="H4" i="1"/>
  <c r="H5" i="1"/>
  <c r="H6" i="1"/>
  <c r="H7" i="1"/>
  <c r="H8" i="1"/>
  <c r="H9" i="1"/>
  <c r="H10" i="1"/>
  <c r="H12" i="1"/>
  <c r="H13" i="1"/>
  <c r="H2" i="1"/>
  <c r="N7" i="1"/>
  <c r="Y8" i="1" s="1"/>
  <c r="N2" i="1"/>
  <c r="Y3" i="1" s="1"/>
  <c r="N3" i="1"/>
  <c r="Y4" i="1" s="1"/>
  <c r="N4" i="1"/>
  <c r="Y5" i="1" s="1"/>
  <c r="N13" i="1"/>
  <c r="Y14" i="1" s="1"/>
  <c r="N12" i="1"/>
  <c r="Y13" i="1" s="1"/>
  <c r="N11" i="1"/>
  <c r="Y12" i="1" s="1"/>
  <c r="N10" i="1"/>
  <c r="Y11" i="1" s="1"/>
  <c r="N9" i="1"/>
  <c r="Y10" i="1" s="1"/>
  <c r="N8" i="1"/>
  <c r="Y9" i="1" s="1"/>
  <c r="N6" i="1"/>
  <c r="Y7" i="1" s="1"/>
  <c r="N5" i="1"/>
  <c r="Y6" i="1" s="1"/>
  <c r="M3" i="1"/>
  <c r="E22" i="1" s="1"/>
  <c r="M4" i="1"/>
  <c r="D17" i="1" s="1"/>
  <c r="M5" i="1"/>
  <c r="M6" i="1"/>
  <c r="M7" i="1"/>
  <c r="M8" i="1"/>
  <c r="M9" i="1"/>
  <c r="E19" i="1" s="1"/>
  <c r="M10" i="1"/>
  <c r="M11" i="1"/>
  <c r="M12" i="1"/>
  <c r="C19" i="1" s="1"/>
  <c r="M13" i="1"/>
  <c r="D22" i="1" s="1"/>
  <c r="M2" i="1"/>
  <c r="E18" i="1" l="1"/>
  <c r="D35" i="1"/>
  <c r="C17" i="1"/>
  <c r="C18" i="1"/>
  <c r="D19" i="1"/>
  <c r="R34" i="1"/>
  <c r="R35" i="1"/>
  <c r="S34" i="1"/>
  <c r="S35" i="1"/>
  <c r="R36" i="1"/>
  <c r="S36" i="1"/>
  <c r="R37" i="1"/>
  <c r="S37" i="1"/>
</calcChain>
</file>

<file path=xl/sharedStrings.xml><?xml version="1.0" encoding="utf-8"?>
<sst xmlns="http://schemas.openxmlformats.org/spreadsheetml/2006/main" count="756" uniqueCount="138">
  <si>
    <t>№</t>
  </si>
  <si>
    <t>Фамилия</t>
  </si>
  <si>
    <t>Имя</t>
  </si>
  <si>
    <t>Отчество</t>
  </si>
  <si>
    <t>Специальность</t>
  </si>
  <si>
    <t>Дата рождения</t>
  </si>
  <si>
    <t>Группа</t>
  </si>
  <si>
    <t>Физика</t>
  </si>
  <si>
    <t>Математика</t>
  </si>
  <si>
    <t>ПКОН</t>
  </si>
  <si>
    <t>Информатика</t>
  </si>
  <si>
    <t>Иван</t>
  </si>
  <si>
    <t>Александрович</t>
  </si>
  <si>
    <t>АТ</t>
  </si>
  <si>
    <t>коммерция</t>
  </si>
  <si>
    <t>АА</t>
  </si>
  <si>
    <t>бюджет</t>
  </si>
  <si>
    <t>АМ</t>
  </si>
  <si>
    <t>целевое</t>
  </si>
  <si>
    <t>Евгеньевич</t>
  </si>
  <si>
    <t>Иванович</t>
  </si>
  <si>
    <t>АЭ</t>
  </si>
  <si>
    <t>Иванов</t>
  </si>
  <si>
    <t>Петров</t>
  </si>
  <si>
    <t>Александров</t>
  </si>
  <si>
    <t>Александрова</t>
  </si>
  <si>
    <t>Жидовин</t>
  </si>
  <si>
    <t>Чурилова</t>
  </si>
  <si>
    <t>Грызлова</t>
  </si>
  <si>
    <t>Кнопуш</t>
  </si>
  <si>
    <t>Абросимов</t>
  </si>
  <si>
    <t>Курдович</t>
  </si>
  <si>
    <t>Байков</t>
  </si>
  <si>
    <t>Грибун</t>
  </si>
  <si>
    <t>Петр</t>
  </si>
  <si>
    <t>Александр</t>
  </si>
  <si>
    <t>Анастасия</t>
  </si>
  <si>
    <t>Алексей</t>
  </si>
  <si>
    <t>Елена</t>
  </si>
  <si>
    <t>Светлана</t>
  </si>
  <si>
    <t>Игорь</t>
  </si>
  <si>
    <t>Анатолий</t>
  </si>
  <si>
    <t>Александра</t>
  </si>
  <si>
    <t>Виталий</t>
  </si>
  <si>
    <t>Семён</t>
  </si>
  <si>
    <t>Петрович</t>
  </si>
  <si>
    <t>Александровна</t>
  </si>
  <si>
    <t>Валерьевна</t>
  </si>
  <si>
    <t>Игоревна</t>
  </si>
  <si>
    <t>Анатольевич</t>
  </si>
  <si>
    <t>Витальевна</t>
  </si>
  <si>
    <t>Васильевич</t>
  </si>
  <si>
    <t>Емельянович</t>
  </si>
  <si>
    <t>Категория приёма</t>
  </si>
  <si>
    <t>Базовая стипендия</t>
  </si>
  <si>
    <t>АА-17-05</t>
  </si>
  <si>
    <t>АМ-17-06</t>
  </si>
  <si>
    <t>АТ-17-01</t>
  </si>
  <si>
    <t>АЭ-17-03</t>
  </si>
  <si>
    <t>Возраст</t>
  </si>
  <si>
    <t>Стипендия</t>
  </si>
  <si>
    <t>Староста</t>
  </si>
  <si>
    <t>нет</t>
  </si>
  <si>
    <t>да</t>
  </si>
  <si>
    <t>Седний балл</t>
  </si>
  <si>
    <t>Процент успеваемости</t>
  </si>
  <si>
    <t>Предметы</t>
  </si>
  <si>
    <t>Ведомость</t>
  </si>
  <si>
    <t>Сумма к выдаче</t>
  </si>
  <si>
    <t>Подпись</t>
  </si>
  <si>
    <t>Кол-во отличн.</t>
  </si>
  <si>
    <t>Средний возраст</t>
  </si>
  <si>
    <t>АИ-17-02</t>
  </si>
  <si>
    <t>АС-17-04</t>
  </si>
  <si>
    <t>Месяц</t>
  </si>
  <si>
    <t>Молоко</t>
  </si>
  <si>
    <t>Товар</t>
  </si>
  <si>
    <t>Продано на сумму</t>
  </si>
  <si>
    <t>Расход по складу канцелярских товаров</t>
  </si>
  <si>
    <t>ФИО</t>
  </si>
  <si>
    <t>Наименование материала</t>
  </si>
  <si>
    <t>Цена</t>
  </si>
  <si>
    <t>Количество</t>
  </si>
  <si>
    <t>Сумма</t>
  </si>
  <si>
    <t>Дата</t>
  </si>
  <si>
    <t>Андреев А.А.</t>
  </si>
  <si>
    <t>Ручка</t>
  </si>
  <si>
    <t>Борисов ББ</t>
  </si>
  <si>
    <t>Карандаш</t>
  </si>
  <si>
    <t>Ванеев В.В.</t>
  </si>
  <si>
    <t>Линейка</t>
  </si>
  <si>
    <t>Названия строк</t>
  </si>
  <si>
    <t>Общий итог</t>
  </si>
  <si>
    <t>Сумма по полю Сумма</t>
  </si>
  <si>
    <t>Названия столбцов</t>
  </si>
  <si>
    <t>Сумма по полю Количество</t>
  </si>
  <si>
    <t>Кол-во задолжностей</t>
  </si>
  <si>
    <t>Перечень предметов по задолжностям</t>
  </si>
  <si>
    <t>№1</t>
  </si>
  <si>
    <t>№2</t>
  </si>
  <si>
    <t>№3</t>
  </si>
  <si>
    <t>&gt;18</t>
  </si>
  <si>
    <t>Цех 1</t>
  </si>
  <si>
    <t>Статьи расхода</t>
  </si>
  <si>
    <t>Зарплата</t>
  </si>
  <si>
    <t>Аренда</t>
  </si>
  <si>
    <t>Январь</t>
  </si>
  <si>
    <t>Февраль</t>
  </si>
  <si>
    <t>Март</t>
  </si>
  <si>
    <t>Цех 2</t>
  </si>
  <si>
    <t>Задание 2.1</t>
  </si>
  <si>
    <t>Итого:</t>
  </si>
  <si>
    <t>Статьи расх.</t>
  </si>
  <si>
    <t>&gt;=19</t>
  </si>
  <si>
    <t>&lt;&gt;АТ</t>
  </si>
  <si>
    <t>&gt;А</t>
  </si>
  <si>
    <t>&lt;И</t>
  </si>
  <si>
    <t>Количество студентов по каждой категории</t>
  </si>
  <si>
    <t>Апрель</t>
  </si>
  <si>
    <t>Май</t>
  </si>
  <si>
    <t>Июнь</t>
  </si>
  <si>
    <t>Июль</t>
  </si>
  <si>
    <t xml:space="preserve">Февраль </t>
  </si>
  <si>
    <t>Август</t>
  </si>
  <si>
    <t>Сентябрь</t>
  </si>
  <si>
    <t>Ноябрь</t>
  </si>
  <si>
    <t>Декабрь</t>
  </si>
  <si>
    <t>Кол-во имениников</t>
  </si>
  <si>
    <t>Октябрь</t>
  </si>
  <si>
    <t>Сметана</t>
  </si>
  <si>
    <t>Творог</t>
  </si>
  <si>
    <t>Кефир</t>
  </si>
  <si>
    <t>h</t>
  </si>
  <si>
    <t>A</t>
  </si>
  <si>
    <t>P</t>
  </si>
  <si>
    <t>X</t>
  </si>
  <si>
    <t>Y</t>
  </si>
  <si>
    <t>Автотранспорт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</si>
</sst>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1"/>
      <color theme="1"/>
      <name val="Microsoft JhengHei UI Light"/>
      <family val="2"/>
    </font>
    <font>
      <sz val="14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20"/>
      <color theme="1"/>
      <name val="Bell MT"/>
      <family val="1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14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sz val="12"/>
      <color theme="1"/>
      <name val="Arial"/>
      <family val="2"/>
      <charset val="204"/>
    </font>
  </fonts>
  <fills count="2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rgb="FF64EAB1"/>
        <bgColor indexed="64"/>
      </patternFill>
    </fill>
    <fill>
      <patternFill patternType="solid">
        <fgColor rgb="FFFFB7F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rgb="FF85F6FF"/>
        <bgColor indexed="64"/>
      </patternFill>
    </fill>
    <fill>
      <patternFill patternType="solid">
        <fgColor rgb="FFA9A0E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33CC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71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top"/>
    </xf>
    <xf numFmtId="14" fontId="0" fillId="0" borderId="1" xfId="0" applyNumberFormat="1" applyBorder="1" applyAlignment="1">
      <alignment horizontal="center" vertical="top"/>
    </xf>
    <xf numFmtId="0" fontId="0" fillId="0" borderId="0" xfId="0" applyBorder="1"/>
    <xf numFmtId="0" fontId="0" fillId="3" borderId="1" xfId="0" applyFill="1" applyBorder="1" applyAlignment="1">
      <alignment horizontal="center" vertical="top"/>
    </xf>
    <xf numFmtId="0" fontId="0" fillId="3" borderId="1" xfId="0" applyFill="1" applyBorder="1" applyAlignment="1">
      <alignment horizontal="center" vertical="top" wrapText="1"/>
    </xf>
    <xf numFmtId="0" fontId="0" fillId="0" borderId="1" xfId="0" applyBorder="1" applyAlignment="1">
      <alignment horizontal="center"/>
    </xf>
    <xf numFmtId="0" fontId="0" fillId="4" borderId="1" xfId="0" applyFill="1" applyBorder="1" applyAlignment="1">
      <alignment horizontal="center" vertical="top"/>
    </xf>
    <xf numFmtId="0" fontId="4" fillId="3" borderId="1" xfId="0" applyFont="1" applyFill="1" applyBorder="1" applyAlignment="1">
      <alignment horizontal="center" vertical="top"/>
    </xf>
    <xf numFmtId="14" fontId="5" fillId="0" borderId="1" xfId="0" applyNumberFormat="1" applyFont="1" applyBorder="1" applyAlignment="1">
      <alignment horizontal="center" vertical="top"/>
    </xf>
    <xf numFmtId="0" fontId="6" fillId="0" borderId="1" xfId="0" applyFont="1" applyBorder="1" applyAlignment="1">
      <alignment horizontal="center" vertical="top"/>
    </xf>
    <xf numFmtId="0" fontId="6" fillId="0" borderId="1" xfId="0" applyFont="1" applyBorder="1" applyAlignment="1">
      <alignment horizontal="center" vertical="top" wrapText="1"/>
    </xf>
    <xf numFmtId="0" fontId="3" fillId="0" borderId="1" xfId="0" applyFont="1" applyBorder="1"/>
    <xf numFmtId="0" fontId="3" fillId="0" borderId="1" xfId="0" applyFont="1" applyBorder="1" applyAlignment="1">
      <alignment horizontal="center" vertical="top"/>
    </xf>
    <xf numFmtId="0" fontId="5" fillId="2" borderId="1" xfId="0" applyFont="1" applyFill="1" applyBorder="1" applyAlignment="1">
      <alignment horizontal="center" vertical="top"/>
    </xf>
    <xf numFmtId="0" fontId="5" fillId="0" borderId="1" xfId="0" applyFont="1" applyBorder="1" applyAlignment="1">
      <alignment horizontal="center" vertical="top"/>
    </xf>
    <xf numFmtId="10" fontId="0" fillId="0" borderId="1" xfId="0" applyNumberFormat="1" applyBorder="1" applyAlignment="1">
      <alignment horizontal="center" vertical="top"/>
    </xf>
    <xf numFmtId="0" fontId="0" fillId="5" borderId="1" xfId="0" applyFill="1" applyBorder="1" applyAlignment="1">
      <alignment horizontal="center" vertical="top"/>
    </xf>
    <xf numFmtId="0" fontId="0" fillId="6" borderId="1" xfId="0" applyFill="1" applyBorder="1" applyAlignment="1">
      <alignment horizontal="center" vertical="top"/>
    </xf>
    <xf numFmtId="0" fontId="0" fillId="7" borderId="1" xfId="0" applyFill="1" applyBorder="1" applyAlignment="1">
      <alignment horizontal="center" vertical="top"/>
    </xf>
    <xf numFmtId="0" fontId="0" fillId="0" borderId="3" xfId="0" applyBorder="1" applyAlignment="1">
      <alignment horizontal="center"/>
    </xf>
    <xf numFmtId="164" fontId="0" fillId="0" borderId="1" xfId="0" applyNumberFormat="1" applyBorder="1" applyAlignment="1">
      <alignment horizontal="center" vertical="top"/>
    </xf>
    <xf numFmtId="0" fontId="0" fillId="0" borderId="4" xfId="0" applyBorder="1"/>
    <xf numFmtId="0" fontId="0" fillId="10" borderId="1" xfId="0" applyFill="1" applyBorder="1" applyAlignment="1">
      <alignment horizontal="center" vertical="top"/>
    </xf>
    <xf numFmtId="0" fontId="0" fillId="12" borderId="1" xfId="0" applyFill="1" applyBorder="1" applyAlignment="1">
      <alignment horizontal="center" vertical="top"/>
    </xf>
    <xf numFmtId="0" fontId="0" fillId="8" borderId="1" xfId="0" applyFill="1" applyBorder="1"/>
    <xf numFmtId="0" fontId="0" fillId="13" borderId="1" xfId="0" applyFill="1" applyBorder="1"/>
    <xf numFmtId="0" fontId="7" fillId="0" borderId="1" xfId="0" applyFont="1" applyBorder="1"/>
    <xf numFmtId="0" fontId="9" fillId="0" borderId="1" xfId="0" applyFont="1" applyBorder="1"/>
    <xf numFmtId="0" fontId="0" fillId="14" borderId="1" xfId="0" applyFill="1" applyBorder="1"/>
    <xf numFmtId="0" fontId="0" fillId="15" borderId="1" xfId="0" applyFill="1" applyBorder="1" applyAlignment="1">
      <alignment vertical="top" wrapText="1"/>
    </xf>
    <xf numFmtId="0" fontId="10" fillId="0" borderId="1" xfId="0" applyFont="1" applyBorder="1" applyAlignment="1">
      <alignment vertical="top"/>
    </xf>
    <xf numFmtId="0" fontId="11" fillId="17" borderId="5" xfId="0" applyFont="1" applyFill="1" applyBorder="1" applyAlignment="1">
      <alignment horizontal="center" vertical="center"/>
    </xf>
    <xf numFmtId="0" fontId="11" fillId="17" borderId="5" xfId="0" applyFont="1" applyFill="1" applyBorder="1" applyAlignment="1">
      <alignment vertical="center"/>
    </xf>
    <xf numFmtId="0" fontId="0" fillId="18" borderId="5" xfId="0" applyFill="1" applyBorder="1" applyAlignment="1">
      <alignment horizontal="center" vertical="top"/>
    </xf>
    <xf numFmtId="0" fontId="12" fillId="18" borderId="5" xfId="0" applyFont="1" applyFill="1" applyBorder="1" applyAlignment="1">
      <alignment horizontal="center" vertical="top"/>
    </xf>
    <xf numFmtId="0" fontId="12" fillId="18" borderId="5" xfId="0" applyFont="1" applyFill="1" applyBorder="1" applyAlignment="1">
      <alignment horizontal="right" vertical="center"/>
    </xf>
    <xf numFmtId="15" fontId="12" fillId="18" borderId="5" xfId="0" applyNumberFormat="1" applyFont="1" applyFill="1" applyBorder="1" applyAlignment="1">
      <alignment horizontal="center" vertical="top"/>
    </xf>
    <xf numFmtId="15" fontId="0" fillId="18" borderId="5" xfId="0" applyNumberFormat="1" applyFill="1" applyBorder="1" applyAlignment="1">
      <alignment horizontal="center" vertical="top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6" fillId="0" borderId="6" xfId="0" applyFont="1" applyBorder="1" applyAlignment="1">
      <alignment horizontal="center" vertical="top"/>
    </xf>
    <xf numFmtId="0" fontId="0" fillId="0" borderId="1" xfId="0" applyBorder="1" applyAlignment="1"/>
    <xf numFmtId="0" fontId="13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3" xfId="0" applyBorder="1"/>
    <xf numFmtId="14" fontId="5" fillId="0" borderId="3" xfId="0" applyNumberFormat="1" applyFont="1" applyFill="1" applyBorder="1" applyAlignment="1">
      <alignment horizontal="center" vertical="top"/>
    </xf>
    <xf numFmtId="0" fontId="3" fillId="0" borderId="1" xfId="0" applyFont="1" applyBorder="1" applyAlignment="1" applyProtection="1">
      <alignment horizontal="center" vertical="top"/>
    </xf>
    <xf numFmtId="14" fontId="5" fillId="0" borderId="1" xfId="0" applyNumberFormat="1" applyFont="1" applyFill="1" applyBorder="1" applyAlignment="1">
      <alignment horizontal="center" vertical="top"/>
    </xf>
    <xf numFmtId="0" fontId="14" fillId="12" borderId="1" xfId="0" applyFont="1" applyFill="1" applyBorder="1" applyAlignment="1">
      <alignment horizontal="center" vertical="top"/>
    </xf>
    <xf numFmtId="0" fontId="15" fillId="19" borderId="1" xfId="0" applyFont="1" applyFill="1" applyBorder="1" applyAlignment="1">
      <alignment horizontal="center" vertical="center" wrapText="1"/>
    </xf>
    <xf numFmtId="0" fontId="16" fillId="19" borderId="1" xfId="0" applyFont="1" applyFill="1" applyBorder="1" applyAlignment="1">
      <alignment vertical="center" wrapText="1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8" fillId="9" borderId="2" xfId="0" applyFont="1" applyFill="1" applyBorder="1" applyAlignment="1">
      <alignment horizontal="center" vertical="top"/>
    </xf>
    <xf numFmtId="0" fontId="0" fillId="9" borderId="3" xfId="0" applyFill="1" applyBorder="1" applyAlignment="1">
      <alignment horizontal="center" vertical="top"/>
    </xf>
    <xf numFmtId="0" fontId="0" fillId="9" borderId="4" xfId="0" applyFill="1" applyBorder="1" applyAlignment="1">
      <alignment horizontal="center" vertical="top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11" borderId="2" xfId="0" applyFill="1" applyBorder="1" applyAlignment="1">
      <alignment horizontal="center" vertical="top"/>
    </xf>
    <xf numFmtId="0" fontId="0" fillId="11" borderId="3" xfId="0" applyFill="1" applyBorder="1" applyAlignment="1">
      <alignment horizontal="center" vertical="top"/>
    </xf>
    <xf numFmtId="0" fontId="0" fillId="11" borderId="4" xfId="0" applyFill="1" applyBorder="1" applyAlignment="1">
      <alignment horizontal="center" vertical="top"/>
    </xf>
    <xf numFmtId="0" fontId="3" fillId="16" borderId="5" xfId="0" applyFont="1" applyFill="1" applyBorder="1" applyAlignment="1">
      <alignment horizontal="center" vertical="top"/>
    </xf>
    <xf numFmtId="0" fontId="0" fillId="0" borderId="1" xfId="0" applyFill="1" applyBorder="1" applyAlignment="1">
      <alignment horizontal="center" vertical="top" wrapText="1"/>
    </xf>
    <xf numFmtId="0" fontId="0" fillId="0" borderId="1" xfId="0" applyFill="1" applyBorder="1" applyAlignment="1">
      <alignment horizontal="center" vertical="top"/>
    </xf>
    <xf numFmtId="14" fontId="1" fillId="0" borderId="1" xfId="0" applyNumberFormat="1" applyFont="1" applyFill="1" applyBorder="1" applyAlignment="1">
      <alignment horizontal="center" vertical="top"/>
    </xf>
    <xf numFmtId="0" fontId="0" fillId="0" borderId="1" xfId="0" applyFill="1" applyBorder="1" applyAlignment="1">
      <alignment wrapText="1"/>
    </xf>
    <xf numFmtId="0" fontId="0" fillId="0" borderId="1" xfId="0" applyFill="1" applyBorder="1"/>
  </cellXfs>
  <cellStyles count="2">
    <cellStyle name="Обычный" xfId="0" builtinId="0"/>
    <cellStyle name="Обычный 2" xfId="1"/>
  </cellStyles>
  <dxfs count="50">
    <dxf>
      <font>
        <color theme="1"/>
      </font>
      <fill>
        <patternFill>
          <bgColor rgb="FF92D05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92D05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92D05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92D05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9999"/>
        </patternFill>
      </fill>
    </dxf>
    <dxf>
      <font>
        <color rgb="FF9C0006"/>
      </font>
    </dxf>
    <dxf>
      <font>
        <color rgb="FF0070C0"/>
      </font>
      <numFmt numFmtId="0" formatCode="General"/>
    </dxf>
    <dxf>
      <font>
        <color rgb="FF92D050"/>
      </font>
      <numFmt numFmtId="0" formatCode="General"/>
    </dxf>
    <dxf>
      <font>
        <color theme="1"/>
      </font>
      <numFmt numFmtId="0" formatCode="General"/>
    </dxf>
    <dxf>
      <font>
        <color rgb="FFFF0000"/>
      </font>
    </dxf>
    <dxf>
      <font>
        <color rgb="FF00B050"/>
      </font>
    </dxf>
    <dxf>
      <font>
        <color auto="1"/>
      </font>
      <fill>
        <patternFill>
          <bgColor rgb="FFFF9999"/>
        </patternFill>
      </fill>
    </dxf>
    <dxf>
      <font>
        <color theme="1"/>
      </font>
      <fill>
        <patternFill>
          <bgColor rgb="FF92D050"/>
        </patternFill>
      </fill>
    </dxf>
    <dxf>
      <fill>
        <patternFill>
          <bgColor rgb="FFFF0000"/>
        </patternFill>
      </fill>
    </dxf>
    <dxf>
      <font>
        <color rgb="FF9C0006"/>
      </font>
    </dxf>
    <dxf>
      <font>
        <color rgb="FF0070C0"/>
      </font>
      <numFmt numFmtId="0" formatCode="General"/>
    </dxf>
    <dxf>
      <font>
        <color rgb="FF92D050"/>
      </font>
      <numFmt numFmtId="0" formatCode="General"/>
    </dxf>
    <dxf>
      <font>
        <color theme="1"/>
      </font>
      <numFmt numFmtId="0" formatCode="General"/>
    </dxf>
    <dxf>
      <font>
        <color rgb="FFFF0000"/>
      </font>
    </dxf>
    <dxf>
      <font>
        <color rgb="FF00B050"/>
      </font>
    </dxf>
    <dxf>
      <font>
        <color auto="1"/>
      </font>
      <fill>
        <patternFill>
          <bgColor rgb="FFFF9999"/>
        </patternFill>
      </fill>
    </dxf>
    <dxf>
      <font>
        <color theme="1"/>
      </font>
      <fill>
        <patternFill>
          <bgColor rgb="FF92D050"/>
        </patternFill>
      </fill>
    </dxf>
    <dxf>
      <fill>
        <patternFill>
          <bgColor rgb="FFFF0000"/>
        </patternFill>
      </fill>
    </dxf>
    <dxf>
      <font>
        <color rgb="FF9C0006"/>
      </font>
    </dxf>
    <dxf>
      <font>
        <color rgb="FF0070C0"/>
      </font>
      <numFmt numFmtId="0" formatCode="General"/>
    </dxf>
    <dxf>
      <font>
        <color rgb="FF92D050"/>
      </font>
      <numFmt numFmtId="0" formatCode="General"/>
    </dxf>
    <dxf>
      <font>
        <color theme="1"/>
      </font>
      <numFmt numFmtId="0" formatCode="General"/>
    </dxf>
    <dxf>
      <font>
        <color rgb="FFFF0000"/>
      </font>
    </dxf>
    <dxf>
      <font>
        <color rgb="FF00B050"/>
      </font>
    </dxf>
    <dxf>
      <font>
        <color auto="1"/>
      </font>
      <fill>
        <patternFill>
          <bgColor rgb="FFFF9999"/>
        </patternFill>
      </fill>
    </dxf>
    <dxf>
      <font>
        <color theme="1"/>
      </font>
      <fill>
        <patternFill>
          <bgColor rgb="FF92D05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9999"/>
        </patternFill>
      </fill>
    </dxf>
    <dxf>
      <font>
        <color theme="1"/>
      </font>
      <fill>
        <patternFill>
          <bgColor rgb="FF92D05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92D05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9999"/>
        </patternFill>
      </fill>
    </dxf>
    <dxf>
      <font>
        <color theme="1"/>
      </font>
      <fill>
        <patternFill>
          <bgColor rgb="FF92D050"/>
        </patternFill>
      </fill>
    </dxf>
    <dxf>
      <fill>
        <patternFill>
          <bgColor rgb="FFFF0000"/>
        </patternFill>
      </fill>
    </dxf>
    <dxf>
      <font>
        <color rgb="FF9C0006"/>
      </font>
    </dxf>
    <dxf>
      <font>
        <color rgb="FF0070C0"/>
      </font>
      <numFmt numFmtId="0" formatCode="General"/>
    </dxf>
    <dxf>
      <font>
        <color rgb="FF92D050"/>
      </font>
      <numFmt numFmtId="0" formatCode="General"/>
    </dxf>
    <dxf>
      <font>
        <color theme="1"/>
      </font>
      <numFmt numFmtId="0" formatCode="General"/>
    </dxf>
    <dxf>
      <font>
        <color rgb="FFFF0000"/>
      </font>
    </dxf>
    <dxf>
      <font>
        <color rgb="FF00B050"/>
      </font>
    </dxf>
  </dxfs>
  <tableStyles count="0" defaultTableStyle="TableStyleMedium2" defaultPivotStyle="PivotStyleLight16"/>
  <colors>
    <mruColors>
      <color rgb="FFA9A0E0"/>
      <color rgb="FF85F6FF"/>
      <color rgb="FFFFB7F3"/>
      <color rgb="FF64EAB1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'Задание 2.1'!$I$1</c:f>
              <c:strCache>
                <c:ptCount val="1"/>
                <c:pt idx="0">
                  <c:v>Физика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val>
            <c:numRef>
              <c:f>'Задание 2.1'!$I$2:$I$13</c:f>
              <c:numCache>
                <c:formatCode>General</c:formatCode>
                <c:ptCount val="12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2</c:v>
                </c:pt>
                <c:pt idx="4">
                  <c:v>5</c:v>
                </c:pt>
                <c:pt idx="5">
                  <c:v>5</c:v>
                </c:pt>
                <c:pt idx="6">
                  <c:v>4</c:v>
                </c:pt>
                <c:pt idx="7">
                  <c:v>3</c:v>
                </c:pt>
                <c:pt idx="8">
                  <c:v>4</c:v>
                </c:pt>
                <c:pt idx="9">
                  <c:v>4</c:v>
                </c:pt>
                <c:pt idx="10">
                  <c:v>5</c:v>
                </c:pt>
                <c:pt idx="11">
                  <c:v>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7E9-4D42-BD0E-3E5198A893BC}"/>
            </c:ext>
          </c:extLst>
        </c:ser>
        <c:ser>
          <c:idx val="1"/>
          <c:order val="1"/>
          <c:tx>
            <c:strRef>
              <c:f>'Задание 2.1'!$J$1</c:f>
              <c:strCache>
                <c:ptCount val="1"/>
                <c:pt idx="0">
                  <c:v>Математика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val>
            <c:numRef>
              <c:f>'Задание 2.1'!$J$2:$J$13</c:f>
              <c:numCache>
                <c:formatCode>General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4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4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87E9-4D42-BD0E-3E5198A893BC}"/>
            </c:ext>
          </c:extLst>
        </c:ser>
        <c:ser>
          <c:idx val="2"/>
          <c:order val="2"/>
          <c:tx>
            <c:strRef>
              <c:f>'Задание 2.1'!$K$1</c:f>
              <c:strCache>
                <c:ptCount val="1"/>
                <c:pt idx="0">
                  <c:v>ПКОН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val>
            <c:numRef>
              <c:f>'Задание 2.1'!$K$2:$K$13</c:f>
              <c:numCache>
                <c:formatCode>General</c:formatCode>
                <c:ptCount val="12"/>
                <c:pt idx="0">
                  <c:v>5</c:v>
                </c:pt>
                <c:pt idx="1">
                  <c:v>3</c:v>
                </c:pt>
                <c:pt idx="2">
                  <c:v>4</c:v>
                </c:pt>
                <c:pt idx="3">
                  <c:v>4</c:v>
                </c:pt>
                <c:pt idx="4">
                  <c:v>5</c:v>
                </c:pt>
                <c:pt idx="5">
                  <c:v>5</c:v>
                </c:pt>
                <c:pt idx="6">
                  <c:v>3</c:v>
                </c:pt>
                <c:pt idx="7">
                  <c:v>3</c:v>
                </c:pt>
                <c:pt idx="8">
                  <c:v>5</c:v>
                </c:pt>
                <c:pt idx="9">
                  <c:v>3</c:v>
                </c:pt>
                <c:pt idx="10">
                  <c:v>5</c:v>
                </c:pt>
                <c:pt idx="11">
                  <c:v>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87E9-4D42-BD0E-3E5198A893BC}"/>
            </c:ext>
          </c:extLst>
        </c:ser>
        <c:ser>
          <c:idx val="3"/>
          <c:order val="3"/>
          <c:tx>
            <c:strRef>
              <c:f>'Задание 2.1'!$L$1</c:f>
              <c:strCache>
                <c:ptCount val="1"/>
                <c:pt idx="0">
                  <c:v>Информатика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val>
            <c:numRef>
              <c:f>'Задание 2.1'!$L$2:$L$13</c:f>
              <c:numCache>
                <c:formatCode>General</c:formatCode>
                <c:ptCount val="12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4</c:v>
                </c:pt>
                <c:pt idx="7">
                  <c:v>2</c:v>
                </c:pt>
                <c:pt idx="8">
                  <c:v>5</c:v>
                </c:pt>
                <c:pt idx="9">
                  <c:v>4</c:v>
                </c:pt>
                <c:pt idx="10">
                  <c:v>5</c:v>
                </c:pt>
                <c:pt idx="11">
                  <c:v>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87E9-4D42-BD0E-3E5198A893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484104"/>
        <c:axId val="11483712"/>
      </c:barChart>
      <c:catAx>
        <c:axId val="11484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1483712"/>
        <c:crosses val="autoZero"/>
        <c:auto val="1"/>
        <c:lblAlgn val="ctr"/>
        <c:lblOffset val="100"/>
        <c:noMultiLvlLbl val="0"/>
      </c:catAx>
      <c:valAx>
        <c:axId val="11483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14841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'Задание 2.3'!$A$2</c:f>
              <c:strCache>
                <c:ptCount val="1"/>
                <c:pt idx="0">
                  <c:v>Y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numRef>
              <c:f>'Задание 2.3'!$B$1:$J$1</c:f>
              <c:numCache>
                <c:formatCode>General</c:formatCode>
                <c:ptCount val="9"/>
                <c:pt idx="0">
                  <c:v>10</c:v>
                </c:pt>
                <c:pt idx="1">
                  <c:v>15</c:v>
                </c:pt>
                <c:pt idx="2">
                  <c:v>20</c:v>
                </c:pt>
                <c:pt idx="3">
                  <c:v>25</c:v>
                </c:pt>
                <c:pt idx="4">
                  <c:v>30</c:v>
                </c:pt>
                <c:pt idx="5">
                  <c:v>35</c:v>
                </c:pt>
                <c:pt idx="6">
                  <c:v>40</c:v>
                </c:pt>
                <c:pt idx="7">
                  <c:v>45</c:v>
                </c:pt>
                <c:pt idx="8">
                  <c:v>50</c:v>
                </c:pt>
              </c:numCache>
            </c:numRef>
          </c:cat>
          <c:val>
            <c:numRef>
              <c:f>'Задание 2.3'!$B$2:$J$2</c:f>
              <c:numCache>
                <c:formatCode>General</c:formatCode>
                <c:ptCount val="9"/>
                <c:pt idx="0">
                  <c:v>20</c:v>
                </c:pt>
                <c:pt idx="1">
                  <c:v>67.5</c:v>
                </c:pt>
                <c:pt idx="2">
                  <c:v>160</c:v>
                </c:pt>
                <c:pt idx="3">
                  <c:v>312.5</c:v>
                </c:pt>
                <c:pt idx="4">
                  <c:v>540</c:v>
                </c:pt>
                <c:pt idx="5">
                  <c:v>857.5</c:v>
                </c:pt>
                <c:pt idx="6">
                  <c:v>1280</c:v>
                </c:pt>
                <c:pt idx="7">
                  <c:v>1822.5</c:v>
                </c:pt>
                <c:pt idx="8">
                  <c:v>2500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AB3-46C3-AECD-E1FDD284D8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41479344"/>
        <c:axId val="461438208"/>
      </c:barChart>
      <c:catAx>
        <c:axId val="141479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61438208"/>
        <c:crosses val="autoZero"/>
        <c:auto val="1"/>
        <c:lblAlgn val="ctr"/>
        <c:lblOffset val="100"/>
        <c:noMultiLvlLbl val="0"/>
      </c:catAx>
      <c:valAx>
        <c:axId val="4614382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414793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[_2.1.xlsx]Задание 2.5!Сводная таблица3</c:name>
    <c:fmtId val="0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'Задание 2.5'!$B$16:$B$17</c:f>
              <c:strCache>
                <c:ptCount val="1"/>
                <c:pt idx="0">
                  <c:v>Карандаш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'Задание 2.5'!$A$18:$A$21</c:f>
              <c:strCache>
                <c:ptCount val="3"/>
                <c:pt idx="0">
                  <c:v>Андреев А.А.</c:v>
                </c:pt>
                <c:pt idx="1">
                  <c:v>Борисов ББ</c:v>
                </c:pt>
                <c:pt idx="2">
                  <c:v>Ванеев В.В.</c:v>
                </c:pt>
              </c:strCache>
            </c:strRef>
          </c:cat>
          <c:val>
            <c:numRef>
              <c:f>'Задание 2.5'!$B$18:$B$21</c:f>
              <c:numCache>
                <c:formatCode>General</c:formatCode>
                <c:ptCount val="3"/>
                <c:pt idx="0">
                  <c:v>240</c:v>
                </c:pt>
                <c:pt idx="1">
                  <c:v>1800</c:v>
                </c:pt>
                <c:pt idx="2">
                  <c:v>300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8CC-4F52-9801-4FB9B1B7334C}"/>
            </c:ext>
          </c:extLst>
        </c:ser>
        <c:ser>
          <c:idx val="1"/>
          <c:order val="1"/>
          <c:tx>
            <c:strRef>
              <c:f>'Задание 2.5'!$C$16:$C$17</c:f>
              <c:strCache>
                <c:ptCount val="1"/>
                <c:pt idx="0">
                  <c:v>Линейка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'Задание 2.5'!$A$18:$A$21</c:f>
              <c:strCache>
                <c:ptCount val="3"/>
                <c:pt idx="0">
                  <c:v>Андреев А.А.</c:v>
                </c:pt>
                <c:pt idx="1">
                  <c:v>Борисов ББ</c:v>
                </c:pt>
                <c:pt idx="2">
                  <c:v>Ванеев В.В.</c:v>
                </c:pt>
              </c:strCache>
            </c:strRef>
          </c:cat>
          <c:val>
            <c:numRef>
              <c:f>'Задание 2.5'!$C$18:$C$21</c:f>
              <c:numCache>
                <c:formatCode>General</c:formatCode>
                <c:ptCount val="3"/>
                <c:pt idx="0">
                  <c:v>1520</c:v>
                </c:pt>
                <c:pt idx="1">
                  <c:v>2190</c:v>
                </c:pt>
                <c:pt idx="2">
                  <c:v>800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8CC-4F52-9801-4FB9B1B7334C}"/>
            </c:ext>
          </c:extLst>
        </c:ser>
        <c:ser>
          <c:idx val="2"/>
          <c:order val="2"/>
          <c:tx>
            <c:strRef>
              <c:f>'Задание 2.5'!$D$16:$D$17</c:f>
              <c:strCache>
                <c:ptCount val="1"/>
                <c:pt idx="0">
                  <c:v>Ручка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'Задание 2.5'!$A$18:$A$21</c:f>
              <c:strCache>
                <c:ptCount val="3"/>
                <c:pt idx="0">
                  <c:v>Андреев А.А.</c:v>
                </c:pt>
                <c:pt idx="1">
                  <c:v>Борисов ББ</c:v>
                </c:pt>
                <c:pt idx="2">
                  <c:v>Ванеев В.В.</c:v>
                </c:pt>
              </c:strCache>
            </c:strRef>
          </c:cat>
          <c:val>
            <c:numRef>
              <c:f>'Задание 2.5'!$D$18:$D$21</c:f>
              <c:numCache>
                <c:formatCode>General</c:formatCode>
                <c:ptCount val="3"/>
                <c:pt idx="0">
                  <c:v>1920</c:v>
                </c:pt>
                <c:pt idx="2">
                  <c:v>1440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D8CC-4F52-9801-4FB9B1B733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61439384"/>
        <c:axId val="461439776"/>
      </c:barChart>
      <c:catAx>
        <c:axId val="461439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61439776"/>
        <c:crosses val="autoZero"/>
        <c:auto val="1"/>
        <c:lblAlgn val="ctr"/>
        <c:lblOffset val="100"/>
        <c:noMultiLvlLbl val="0"/>
      </c:catAx>
      <c:valAx>
        <c:axId val="461439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614393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  <c:extLst xmlns:c16r2="http://schemas.microsoft.com/office/drawing/2015/06/chart">
    <c:ext xmlns:c16="http://schemas.microsoft.com/office/drawing/2014/chart" uri="{E28EC0CA-F0BB-4C9C-879D-F8772B89E7AC}">
      <c16:pivotOptions16>
        <c16:showExpandCollapseFieldButtons val="1"/>
      </c16:pivotOptions16>
    </c:ex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[_2.1.xlsx]Задание 2.5!Сводная таблица4</c:name>
    <c:fmtId val="0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'Задание 2.5'!$B$24:$B$25</c:f>
              <c:strCache>
                <c:ptCount val="1"/>
                <c:pt idx="0">
                  <c:v>Андреев А.А.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'Задание 2.5'!$A$26:$A$29</c:f>
              <c:strCache>
                <c:ptCount val="3"/>
                <c:pt idx="0">
                  <c:v>Карандаш</c:v>
                </c:pt>
                <c:pt idx="1">
                  <c:v>Линейка</c:v>
                </c:pt>
                <c:pt idx="2">
                  <c:v>Ручка</c:v>
                </c:pt>
              </c:strCache>
            </c:strRef>
          </c:cat>
          <c:val>
            <c:numRef>
              <c:f>'Задание 2.5'!$B$26:$B$29</c:f>
              <c:numCache>
                <c:formatCode>General</c:formatCode>
                <c:ptCount val="3"/>
                <c:pt idx="0">
                  <c:v>12</c:v>
                </c:pt>
                <c:pt idx="1">
                  <c:v>4</c:v>
                </c:pt>
                <c:pt idx="2">
                  <c:v>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E3F-48FC-86CC-54E5C4B93D53}"/>
            </c:ext>
          </c:extLst>
        </c:ser>
        <c:ser>
          <c:idx val="1"/>
          <c:order val="1"/>
          <c:tx>
            <c:strRef>
              <c:f>'Задание 2.5'!$C$24:$C$25</c:f>
              <c:strCache>
                <c:ptCount val="1"/>
                <c:pt idx="0">
                  <c:v>Борисов ББ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'Задание 2.5'!$A$26:$A$29</c:f>
              <c:strCache>
                <c:ptCount val="3"/>
                <c:pt idx="0">
                  <c:v>Карандаш</c:v>
                </c:pt>
                <c:pt idx="1">
                  <c:v>Линейка</c:v>
                </c:pt>
                <c:pt idx="2">
                  <c:v>Ручка</c:v>
                </c:pt>
              </c:strCache>
            </c:strRef>
          </c:cat>
          <c:val>
            <c:numRef>
              <c:f>'Задание 2.5'!$C$26:$C$29</c:f>
              <c:numCache>
                <c:formatCode>General</c:formatCode>
                <c:ptCount val="3"/>
                <c:pt idx="0">
                  <c:v>180</c:v>
                </c:pt>
                <c:pt idx="1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E3F-48FC-86CC-54E5C4B93D53}"/>
            </c:ext>
          </c:extLst>
        </c:ser>
        <c:ser>
          <c:idx val="2"/>
          <c:order val="2"/>
          <c:tx>
            <c:strRef>
              <c:f>'Задание 2.5'!$D$24:$D$25</c:f>
              <c:strCache>
                <c:ptCount val="1"/>
                <c:pt idx="0">
                  <c:v>Ванеев В.В.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'Задание 2.5'!$A$26:$A$29</c:f>
              <c:strCache>
                <c:ptCount val="3"/>
                <c:pt idx="0">
                  <c:v>Карандаш</c:v>
                </c:pt>
                <c:pt idx="1">
                  <c:v>Линейка</c:v>
                </c:pt>
                <c:pt idx="2">
                  <c:v>Ручка</c:v>
                </c:pt>
              </c:strCache>
            </c:strRef>
          </c:cat>
          <c:val>
            <c:numRef>
              <c:f>'Задание 2.5'!$D$26:$D$29</c:f>
              <c:numCache>
                <c:formatCode>General</c:formatCode>
                <c:ptCount val="3"/>
                <c:pt idx="0">
                  <c:v>25</c:v>
                </c:pt>
                <c:pt idx="1">
                  <c:v>2</c:v>
                </c:pt>
                <c:pt idx="2">
                  <c:v>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E3F-48FC-86CC-54E5C4B93D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7687352"/>
        <c:axId val="207687744"/>
      </c:barChart>
      <c:catAx>
        <c:axId val="207687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07687744"/>
        <c:crosses val="autoZero"/>
        <c:auto val="1"/>
        <c:lblAlgn val="ctr"/>
        <c:lblOffset val="100"/>
        <c:noMultiLvlLbl val="0"/>
      </c:catAx>
      <c:valAx>
        <c:axId val="2076877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07687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  <c:extLst xmlns:c16r2="http://schemas.microsoft.com/office/drawing/2015/06/chart">
    <c:ext xmlns:c16="http://schemas.microsoft.com/office/drawing/2014/chart" uri="{E28EC0CA-F0BB-4C9C-879D-F8772B89E7AC}">
      <c16:pivotOptions16>
        <c16:showExpandCollapseFieldButtons val="1"/>
      </c16:pivotOptions16>
    </c:ex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04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0</xdr:colOff>
      <xdr:row>15</xdr:row>
      <xdr:rowOff>0</xdr:rowOff>
    </xdr:from>
    <xdr:to>
      <xdr:col>25</xdr:col>
      <xdr:colOff>394609</xdr:colOff>
      <xdr:row>28</xdr:row>
      <xdr:rowOff>-1</xdr:rowOff>
    </xdr:to>
    <xdr:graphicFrame macro="">
      <xdr:nvGraphicFramePr>
        <xdr:cNvPr id="5" name="Диаграмма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609152</xdr:colOff>
      <xdr:row>0</xdr:row>
      <xdr:rowOff>6276</xdr:rowOff>
    </xdr:from>
    <xdr:to>
      <xdr:col>18</xdr:col>
      <xdr:colOff>304352</xdr:colOff>
      <xdr:row>14</xdr:row>
      <xdr:rowOff>103992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</xdr:colOff>
      <xdr:row>7</xdr:row>
      <xdr:rowOff>60960</xdr:rowOff>
    </xdr:from>
    <xdr:to>
      <xdr:col>13</xdr:col>
      <xdr:colOff>38100</xdr:colOff>
      <xdr:row>21</xdr:row>
      <xdr:rowOff>45720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704850</xdr:colOff>
      <xdr:row>22</xdr:row>
      <xdr:rowOff>68580</xdr:rowOff>
    </xdr:from>
    <xdr:to>
      <xdr:col>13</xdr:col>
      <xdr:colOff>76200</xdr:colOff>
      <xdr:row>36</xdr:row>
      <xdr:rowOff>175260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microsoft.com/office/2006/relationships/xlExternalLinkPath/xlPathMissing" Target="&#1047;&#1072;&#1076;&#1072;&#1085;&#1080;&#1077;%202.1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Автор" refreshedDate="43016.930214236112" createdVersion="6" refreshedVersion="6" minRefreshableVersion="3" recordCount="11">
  <cacheSource type="worksheet">
    <worksheetSource ref="A2:F13" sheet="Лист5" r:id="rId2"/>
  </cacheSource>
  <cacheFields count="6">
    <cacheField name="ФИО" numFmtId="0">
      <sharedItems count="3">
        <s v="Андреев А.А."/>
        <s v="Борисов ББ"/>
        <s v="Ванеев В.В."/>
      </sharedItems>
    </cacheField>
    <cacheField name="Наименование материала" numFmtId="0">
      <sharedItems count="3">
        <s v="Ручка"/>
        <s v="Карандаш"/>
        <s v="Линейка"/>
      </sharedItems>
    </cacheField>
    <cacheField name="Цена" numFmtId="0">
      <sharedItems containsSemiMixedTypes="0" containsString="0" containsNumber="1" containsInteger="1" minValue="10" maxValue="450"/>
    </cacheField>
    <cacheField name="Количество" numFmtId="0">
      <sharedItems containsSemiMixedTypes="0" containsString="0" containsNumber="1" containsInteger="1" minValue="2" maxValue="100"/>
    </cacheField>
    <cacheField name="Сумма" numFmtId="0">
      <sharedItems containsSemiMixedTypes="0" containsString="0" containsNumber="1" containsInteger="1" minValue="240" maxValue="1520" count="9">
        <n v="1000"/>
        <n v="800"/>
        <n v="1520"/>
        <n v="1290"/>
        <n v="920"/>
        <n v="240"/>
        <n v="1440"/>
        <n v="900"/>
        <n v="300"/>
      </sharedItems>
    </cacheField>
    <cacheField name="Дата" numFmtId="15">
      <sharedItems containsSemiMixedTypes="0" containsNonDate="0" containsDate="1" containsString="0" minDate="2013-01-23T00:00:00" maxDate="2013-12-13T00:00:00" count="11">
        <d v="2013-01-23T00:00:00"/>
        <d v="2013-02-11T00:00:00"/>
        <d v="2013-02-12T00:00:00"/>
        <d v="2013-03-17T00:00:00"/>
        <d v="2013-04-02T00:00:00"/>
        <d v="2013-06-06T00:00:00"/>
        <d v="2013-06-23T00:00:00"/>
        <d v="2013-08-23T00:00:00"/>
        <d v="2013-09-11T00:00:00"/>
        <d v="2013-10-23T00:00:00"/>
        <d v="2013-12-12T00:00:00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1">
  <r>
    <x v="0"/>
    <x v="0"/>
    <n v="200"/>
    <n v="5"/>
    <x v="0"/>
    <x v="0"/>
  </r>
  <r>
    <x v="1"/>
    <x v="1"/>
    <n v="10"/>
    <n v="100"/>
    <x v="0"/>
    <x v="1"/>
  </r>
  <r>
    <x v="2"/>
    <x v="2"/>
    <n v="400"/>
    <n v="2"/>
    <x v="1"/>
    <x v="2"/>
  </r>
  <r>
    <x v="0"/>
    <x v="2"/>
    <n v="380"/>
    <n v="4"/>
    <x v="2"/>
    <x v="3"/>
  </r>
  <r>
    <x v="1"/>
    <x v="1"/>
    <n v="10"/>
    <n v="80"/>
    <x v="1"/>
    <x v="4"/>
  </r>
  <r>
    <x v="1"/>
    <x v="2"/>
    <n v="430"/>
    <n v="3"/>
    <x v="3"/>
    <x v="5"/>
  </r>
  <r>
    <x v="0"/>
    <x v="0"/>
    <n v="230"/>
    <n v="4"/>
    <x v="4"/>
    <x v="6"/>
  </r>
  <r>
    <x v="0"/>
    <x v="1"/>
    <n v="20"/>
    <n v="12"/>
    <x v="5"/>
    <x v="7"/>
  </r>
  <r>
    <x v="2"/>
    <x v="0"/>
    <n v="240"/>
    <n v="6"/>
    <x v="6"/>
    <x v="8"/>
  </r>
  <r>
    <x v="1"/>
    <x v="2"/>
    <n v="450"/>
    <n v="2"/>
    <x v="7"/>
    <x v="9"/>
  </r>
  <r>
    <x v="2"/>
    <x v="1"/>
    <n v="12"/>
    <n v="25"/>
    <x v="8"/>
    <x v="1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 таблица3" cacheId="1" applyNumberFormats="0" applyBorderFormats="0" applyFontFormats="0" applyPatternFormats="0" applyAlignmentFormats="0" applyWidthHeightFormats="1" dataCaption="Значения" updatedVersion="6" minRefreshableVersion="3" useAutoFormatting="1" itemPrintTitles="1" createdVersion="6" indent="0" outline="1" outlineData="1" multipleFieldFilters="0" chartFormat="1">
  <location ref="A16:E21" firstHeaderRow="1" firstDataRow="2" firstDataCol="1"/>
  <pivotFields count="6">
    <pivotField axis="axisRow" showAll="0">
      <items count="4">
        <item x="0"/>
        <item x="1"/>
        <item x="2"/>
        <item t="default"/>
      </items>
    </pivotField>
    <pivotField axis="axisCol" showAll="0">
      <items count="4">
        <item x="1"/>
        <item x="2"/>
        <item x="0"/>
        <item t="default"/>
      </items>
    </pivotField>
    <pivotField showAll="0"/>
    <pivotField showAll="0"/>
    <pivotField dataField="1" showAll="0"/>
    <pivotField numFmtId="15" showAll="0"/>
  </pivotFields>
  <rowFields count="1">
    <field x="0"/>
  </rowFields>
  <rowItems count="4">
    <i>
      <x/>
    </i>
    <i>
      <x v="1"/>
    </i>
    <i>
      <x v="2"/>
    </i>
    <i t="grand">
      <x/>
    </i>
  </rowItems>
  <colFields count="1">
    <field x="1"/>
  </colFields>
  <colItems count="4">
    <i>
      <x/>
    </i>
    <i>
      <x v="1"/>
    </i>
    <i>
      <x v="2"/>
    </i>
    <i t="grand">
      <x/>
    </i>
  </colItems>
  <dataFields count="1">
    <dataField name="Сумма по полю Сумма" fld="4" baseField="0" baseItem="0"/>
  </dataFields>
  <chartFormats count="3">
    <chartFormat chart="0" format="0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0"/>
          </reference>
        </references>
      </pivotArea>
    </chartFormat>
    <chartFormat chart="0" format="1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"/>
          </reference>
        </references>
      </pivotArea>
    </chartFormat>
    <chartFormat chart="0" format="2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2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Сводная таблица4" cacheId="1" applyNumberFormats="0" applyBorderFormats="0" applyFontFormats="0" applyPatternFormats="0" applyAlignmentFormats="0" applyWidthHeightFormats="1" dataCaption="Значения" updatedVersion="6" minRefreshableVersion="3" useAutoFormatting="1" itemPrintTitles="1" createdVersion="6" indent="0" outline="1" outlineData="1" multipleFieldFilters="0" chartFormat="1">
  <location ref="A24:E29" firstHeaderRow="1" firstDataRow="2" firstDataCol="1"/>
  <pivotFields count="6">
    <pivotField axis="axisCol" showAll="0">
      <items count="4">
        <item x="0"/>
        <item x="1"/>
        <item x="2"/>
        <item t="default"/>
      </items>
    </pivotField>
    <pivotField axis="axisRow" showAll="0">
      <items count="4">
        <item x="1"/>
        <item x="2"/>
        <item x="0"/>
        <item t="default"/>
      </items>
    </pivotField>
    <pivotField showAll="0"/>
    <pivotField dataField="1" showAll="0"/>
    <pivotField showAll="0"/>
    <pivotField numFmtId="15" showAll="0"/>
  </pivotFields>
  <rowFields count="1">
    <field x="1"/>
  </rowFields>
  <rowItems count="4">
    <i>
      <x/>
    </i>
    <i>
      <x v="1"/>
    </i>
    <i>
      <x v="2"/>
    </i>
    <i t="grand">
      <x/>
    </i>
  </rowItems>
  <colFields count="1">
    <field x="0"/>
  </colFields>
  <colItems count="4">
    <i>
      <x/>
    </i>
    <i>
      <x v="1"/>
    </i>
    <i>
      <x v="2"/>
    </i>
    <i t="grand">
      <x/>
    </i>
  </colItems>
  <dataFields count="1">
    <dataField name="Сумма по полю Количество" fld="3" baseField="0" baseItem="0"/>
  </dataFields>
  <chartFormats count="3">
    <chartFormat chart="0" format="0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0"/>
          </reference>
        </references>
      </pivotArea>
    </chartFormat>
    <chartFormat chart="0" format="1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1"/>
          </reference>
        </references>
      </pivotArea>
    </chartFormat>
    <chartFormat chart="0" format="2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2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E:\&#1041;&#1080;&#1073;&#1083;&#1080;&#1086;&#1090;&#1077;&#1082;&#1072;\&#1051;&#1072;&#1073;&#1086;&#1088;&#1072;&#1090;&#1086;&#1088;&#1085;&#1072;&#1103;%20&#1088;&#1072;&#1073;&#1086;&#1090;&#1072;%20&#1087;&#1086;%20%20Excel\&#1047;&#1072;&#1076;&#1072;&#1085;&#1080;&#1077;%202.1.xlsx" TargetMode="External"/><Relationship Id="rId1" Type="http://schemas.openxmlformats.org/officeDocument/2006/relationships/externalLinkPath" Target="file:///E:\&#1041;&#1080;&#1073;&#1083;&#1080;&#1086;&#1090;&#1077;&#1082;&#1072;\&#1051;&#1072;&#1073;&#1086;&#1088;&#1072;&#1090;&#1086;&#1088;&#1085;&#1072;&#1103;%20&#1088;&#1072;&#1073;&#1086;&#1090;&#1072;%20&#1087;&#1086;%20%20Excel\&#1047;&#1072;&#1076;&#1072;&#1085;&#1080;&#1077;%202.1.xlsx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E:\&#1044;&#1086;&#1082;&#1060;&#1072;&#1081;&#1083;&#1099;\&#1051;&#1072;&#1073;%20Excel\&#1047;&#1072;&#1076;&#1072;&#1085;&#1080;&#1077;%202.1.xlsx" TargetMode="External"/><Relationship Id="rId1" Type="http://schemas.openxmlformats.org/officeDocument/2006/relationships/externalLinkPath" Target="file:///E:\&#1044;&#1086;&#1082;&#1060;&#1072;&#1081;&#1083;&#1099;\&#1051;&#1072;&#1073;%20Excel\&#1047;&#1072;&#1076;&#1072;&#1085;&#1080;&#1077;%202.1.xlsx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D102"/>
  <sheetViews>
    <sheetView tabSelected="1" topLeftCell="A10" zoomScaleNormal="100" zoomScalePageLayoutView="115" workbookViewId="0">
      <selection activeCell="D35" sqref="D35"/>
    </sheetView>
  </sheetViews>
  <sheetFormatPr defaultRowHeight="15" x14ac:dyDescent="0.25"/>
  <cols>
    <col min="1" max="1" width="3" customWidth="1"/>
    <col min="2" max="2" width="13.28515625" customWidth="1"/>
    <col min="3" max="3" width="11.140625" bestFit="1" customWidth="1"/>
    <col min="4" max="4" width="14.42578125" customWidth="1"/>
    <col min="5" max="5" width="14.140625" customWidth="1"/>
    <col min="6" max="7" width="12.42578125" customWidth="1"/>
    <col min="8" max="8" width="9.7109375" customWidth="1"/>
    <col min="9" max="9" width="7.42578125" customWidth="1"/>
    <col min="10" max="10" width="11.5703125" bestFit="1" customWidth="1"/>
    <col min="11" max="11" width="5.85546875" customWidth="1"/>
    <col min="12" max="12" width="12.85546875" customWidth="1"/>
    <col min="16" max="16" width="7.28515625" customWidth="1"/>
    <col min="17" max="17" width="15.5703125" customWidth="1"/>
    <col min="18" max="18" width="12.28515625" customWidth="1"/>
    <col min="19" max="19" width="20.42578125" customWidth="1"/>
    <col min="21" max="21" width="16.140625" customWidth="1"/>
    <col min="22" max="22" width="12.28515625" customWidth="1"/>
    <col min="23" max="23" width="17.140625" customWidth="1"/>
    <col min="24" max="24" width="14.5703125" customWidth="1"/>
    <col min="25" max="25" width="14.7109375" customWidth="1"/>
    <col min="26" max="26" width="11.28515625" customWidth="1"/>
  </cols>
  <sheetData>
    <row r="1" spans="1:26" ht="30" x14ac:dyDescent="0.25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6" t="s">
        <v>5</v>
      </c>
      <c r="G1" s="6" t="s">
        <v>53</v>
      </c>
      <c r="H1" s="5" t="s">
        <v>6</v>
      </c>
      <c r="I1" s="5" t="s">
        <v>7</v>
      </c>
      <c r="J1" s="5" t="s">
        <v>8</v>
      </c>
      <c r="K1" s="5" t="s">
        <v>9</v>
      </c>
      <c r="L1" s="5" t="s">
        <v>10</v>
      </c>
      <c r="M1" s="5" t="s">
        <v>59</v>
      </c>
      <c r="N1" s="9" t="s">
        <v>60</v>
      </c>
      <c r="O1" s="9" t="s">
        <v>61</v>
      </c>
      <c r="U1" s="57" t="s">
        <v>67</v>
      </c>
      <c r="V1" s="58"/>
      <c r="W1" s="58"/>
      <c r="X1" s="58"/>
      <c r="Y1" s="58"/>
      <c r="Z1" s="59"/>
    </row>
    <row r="2" spans="1:26" x14ac:dyDescent="0.25">
      <c r="A2" s="13">
        <v>1</v>
      </c>
      <c r="B2" s="15" t="s">
        <v>30</v>
      </c>
      <c r="C2" s="16" t="s">
        <v>41</v>
      </c>
      <c r="D2" s="16" t="s">
        <v>19</v>
      </c>
      <c r="E2" s="11" t="s">
        <v>15</v>
      </c>
      <c r="F2" s="3">
        <v>35433</v>
      </c>
      <c r="G2" s="10" t="s">
        <v>16</v>
      </c>
      <c r="H2" s="11" t="str">
        <f>LOOKUP($E$2:$E$13,$P$3:$Q$6)</f>
        <v>АА-17-05</v>
      </c>
      <c r="I2" s="14">
        <v>4</v>
      </c>
      <c r="J2" s="14">
        <v>4</v>
      </c>
      <c r="K2" s="14">
        <v>5</v>
      </c>
      <c r="L2" s="14">
        <v>3</v>
      </c>
      <c r="M2" s="7">
        <f ca="1">DATEDIF(F2,TODAY(),"y")</f>
        <v>20</v>
      </c>
      <c r="N2" s="2">
        <f t="shared" ref="N2:N13" si="0">IF(OR(I2&lt;=3,J2&lt;=3,K2&lt;=3,L2&lt;=3),0,IF(AND(O2="да",I2=5,J2=5,K2=5,L2=5),$S$3*1.1*1.25,IF(O2="да",$S$3*1.1,IF(AND(I2=5,J2=5,K2=5,L2=5),$S$3*1.25,IF(AND(I2&gt;=4,J2&gt;=4,K2&gt;=4,L2&gt;=4),$S$3)))))</f>
        <v>0</v>
      </c>
      <c r="O2" s="2" t="s">
        <v>62</v>
      </c>
      <c r="P2" s="1" t="s">
        <v>4</v>
      </c>
      <c r="Q2" s="1" t="s">
        <v>6</v>
      </c>
      <c r="R2" s="1" t="s">
        <v>16</v>
      </c>
      <c r="S2" s="2" t="s">
        <v>54</v>
      </c>
      <c r="U2" s="2" t="s">
        <v>0</v>
      </c>
      <c r="V2" s="2" t="s">
        <v>1</v>
      </c>
      <c r="W2" s="2" t="s">
        <v>2</v>
      </c>
      <c r="X2" s="2" t="s">
        <v>3</v>
      </c>
      <c r="Y2" s="2" t="s">
        <v>68</v>
      </c>
      <c r="Z2" s="2" t="s">
        <v>69</v>
      </c>
    </row>
    <row r="3" spans="1:26" x14ac:dyDescent="0.25">
      <c r="A3" s="13">
        <v>2</v>
      </c>
      <c r="B3" s="15" t="s">
        <v>24</v>
      </c>
      <c r="C3" s="16" t="s">
        <v>35</v>
      </c>
      <c r="D3" s="16" t="s">
        <v>12</v>
      </c>
      <c r="E3" s="11" t="s">
        <v>21</v>
      </c>
      <c r="F3" s="3">
        <v>35787</v>
      </c>
      <c r="G3" s="10" t="s">
        <v>14</v>
      </c>
      <c r="H3" s="11" t="str">
        <f t="shared" ref="H3:H13" si="1">LOOKUP($E$2:$E$13,$P$3:$Q$6)</f>
        <v>АЭ-17-03</v>
      </c>
      <c r="I3" s="14">
        <v>4</v>
      </c>
      <c r="J3" s="14">
        <v>5</v>
      </c>
      <c r="K3" s="14">
        <v>3</v>
      </c>
      <c r="L3" s="50">
        <v>4</v>
      </c>
      <c r="M3" s="7">
        <f t="shared" ref="M3:M13" ca="1" si="2">DATEDIF(F3,TODAY(),"y")</f>
        <v>19</v>
      </c>
      <c r="N3" s="2">
        <f t="shared" si="0"/>
        <v>0</v>
      </c>
      <c r="O3" s="8" t="s">
        <v>63</v>
      </c>
      <c r="P3" s="2" t="s">
        <v>15</v>
      </c>
      <c r="Q3" s="2" t="s">
        <v>55</v>
      </c>
      <c r="R3" s="1" t="s">
        <v>18</v>
      </c>
      <c r="S3" s="2">
        <v>1500</v>
      </c>
      <c r="U3" s="2">
        <v>1</v>
      </c>
      <c r="V3" s="15" t="s">
        <v>30</v>
      </c>
      <c r="W3" s="16" t="s">
        <v>41</v>
      </c>
      <c r="X3" s="16" t="s">
        <v>19</v>
      </c>
      <c r="Y3" s="22">
        <f>N2*0.99</f>
        <v>0</v>
      </c>
      <c r="Z3" s="2"/>
    </row>
    <row r="4" spans="1:26" x14ac:dyDescent="0.25">
      <c r="A4" s="13">
        <v>3</v>
      </c>
      <c r="B4" s="15" t="s">
        <v>25</v>
      </c>
      <c r="C4" s="16" t="s">
        <v>36</v>
      </c>
      <c r="D4" s="16" t="s">
        <v>46</v>
      </c>
      <c r="E4" s="12" t="s">
        <v>15</v>
      </c>
      <c r="F4" s="3">
        <v>35860</v>
      </c>
      <c r="G4" s="10" t="s">
        <v>18</v>
      </c>
      <c r="H4" s="11" t="str">
        <f t="shared" si="1"/>
        <v>АА-17-05</v>
      </c>
      <c r="I4" s="14">
        <v>4</v>
      </c>
      <c r="J4" s="14">
        <v>4</v>
      </c>
      <c r="K4" s="14">
        <v>4</v>
      </c>
      <c r="L4" s="14">
        <v>5</v>
      </c>
      <c r="M4" s="7">
        <f t="shared" ca="1" si="2"/>
        <v>19</v>
      </c>
      <c r="N4" s="2">
        <f t="shared" si="0"/>
        <v>1500</v>
      </c>
      <c r="O4" s="2" t="s">
        <v>62</v>
      </c>
      <c r="P4" s="2" t="s">
        <v>17</v>
      </c>
      <c r="Q4" s="2" t="s">
        <v>56</v>
      </c>
      <c r="R4" s="1" t="s">
        <v>14</v>
      </c>
      <c r="U4" s="2">
        <v>2</v>
      </c>
      <c r="V4" s="15" t="s">
        <v>24</v>
      </c>
      <c r="W4" s="16" t="s">
        <v>35</v>
      </c>
      <c r="X4" s="16" t="s">
        <v>12</v>
      </c>
      <c r="Y4" s="22">
        <f t="shared" ref="Y4:Y14" si="3">N3*0.99</f>
        <v>0</v>
      </c>
      <c r="Z4" s="2"/>
    </row>
    <row r="5" spans="1:26" x14ac:dyDescent="0.25">
      <c r="A5" s="13">
        <v>4</v>
      </c>
      <c r="B5" s="15" t="s">
        <v>32</v>
      </c>
      <c r="C5" s="16" t="s">
        <v>43</v>
      </c>
      <c r="D5" s="16" t="s">
        <v>51</v>
      </c>
      <c r="E5" s="12" t="s">
        <v>15</v>
      </c>
      <c r="F5" s="3">
        <v>35427</v>
      </c>
      <c r="G5" s="10" t="s">
        <v>16</v>
      </c>
      <c r="H5" s="11" t="str">
        <f t="shared" si="1"/>
        <v>АА-17-05</v>
      </c>
      <c r="I5" s="14">
        <v>2</v>
      </c>
      <c r="J5" s="14">
        <v>3</v>
      </c>
      <c r="K5" s="14">
        <v>4</v>
      </c>
      <c r="L5" s="14">
        <v>3</v>
      </c>
      <c r="M5" s="7">
        <f t="shared" ca="1" si="2"/>
        <v>20</v>
      </c>
      <c r="N5" s="2">
        <f t="shared" si="0"/>
        <v>0</v>
      </c>
      <c r="O5" s="2" t="s">
        <v>62</v>
      </c>
      <c r="P5" s="2" t="s">
        <v>13</v>
      </c>
      <c r="Q5" s="2" t="s">
        <v>57</v>
      </c>
      <c r="R5" s="4"/>
      <c r="S5" s="4"/>
      <c r="U5" s="2">
        <v>3</v>
      </c>
      <c r="V5" s="15" t="s">
        <v>25</v>
      </c>
      <c r="W5" s="16" t="s">
        <v>36</v>
      </c>
      <c r="X5" s="16" t="s">
        <v>46</v>
      </c>
      <c r="Y5" s="22">
        <f t="shared" si="3"/>
        <v>1485</v>
      </c>
      <c r="Z5" s="2"/>
    </row>
    <row r="6" spans="1:26" x14ac:dyDescent="0.25">
      <c r="A6" s="13">
        <v>5</v>
      </c>
      <c r="B6" s="15" t="s">
        <v>33</v>
      </c>
      <c r="C6" s="16" t="s">
        <v>44</v>
      </c>
      <c r="D6" s="16" t="s">
        <v>52</v>
      </c>
      <c r="E6" s="11" t="s">
        <v>17</v>
      </c>
      <c r="F6" s="3">
        <v>35797</v>
      </c>
      <c r="G6" s="10" t="s">
        <v>14</v>
      </c>
      <c r="H6" s="11" t="str">
        <f t="shared" si="1"/>
        <v>АМ-17-06</v>
      </c>
      <c r="I6" s="14">
        <v>5</v>
      </c>
      <c r="J6" s="14">
        <v>4</v>
      </c>
      <c r="K6" s="14">
        <v>5</v>
      </c>
      <c r="L6" s="14">
        <v>4</v>
      </c>
      <c r="M6" s="7">
        <f t="shared" ca="1" si="2"/>
        <v>19</v>
      </c>
      <c r="N6" s="2">
        <f t="shared" si="0"/>
        <v>1500</v>
      </c>
      <c r="O6" s="2" t="s">
        <v>62</v>
      </c>
      <c r="P6" s="2" t="s">
        <v>21</v>
      </c>
      <c r="Q6" s="2" t="s">
        <v>58</v>
      </c>
      <c r="U6" s="2">
        <v>4</v>
      </c>
      <c r="V6" s="15" t="s">
        <v>32</v>
      </c>
      <c r="W6" s="16" t="s">
        <v>43</v>
      </c>
      <c r="X6" s="16" t="s">
        <v>51</v>
      </c>
      <c r="Y6" s="22">
        <f t="shared" si="3"/>
        <v>0</v>
      </c>
      <c r="Z6" s="2"/>
    </row>
    <row r="7" spans="1:26" x14ac:dyDescent="0.25">
      <c r="A7" s="13">
        <v>6</v>
      </c>
      <c r="B7" s="15" t="s">
        <v>28</v>
      </c>
      <c r="C7" s="16" t="s">
        <v>39</v>
      </c>
      <c r="D7" s="16" t="s">
        <v>48</v>
      </c>
      <c r="E7" s="11" t="s">
        <v>17</v>
      </c>
      <c r="F7" s="3">
        <v>36155</v>
      </c>
      <c r="G7" s="10" t="s">
        <v>16</v>
      </c>
      <c r="H7" s="11" t="str">
        <f t="shared" si="1"/>
        <v>АМ-17-06</v>
      </c>
      <c r="I7" s="14">
        <v>5</v>
      </c>
      <c r="J7" s="14">
        <v>5</v>
      </c>
      <c r="K7" s="14">
        <v>5</v>
      </c>
      <c r="L7" s="14">
        <v>5</v>
      </c>
      <c r="M7" s="7">
        <f t="shared" ca="1" si="2"/>
        <v>18</v>
      </c>
      <c r="N7" s="2">
        <f>IF(OR(I7&lt;=3,J7&lt;=3,K7&lt;=3,L7&lt;=3),0,IF(AND(O7="да",I7=5,J7=5,K7=5,L7=5),$S$3*1.1*1.25,IF(O7="да",$S$3*1.1,IF(AND(I7=5,J7=5,K7=5,L7=5),$S$3*1.25,IF(AND(I7&gt;=4,J7&gt;=4,K7&gt;=4,L7&gt;=4),$S$3)))))</f>
        <v>1875</v>
      </c>
      <c r="O7" s="2" t="s">
        <v>62</v>
      </c>
      <c r="P7" s="4"/>
      <c r="U7" s="2">
        <v>5</v>
      </c>
      <c r="V7" s="15" t="s">
        <v>33</v>
      </c>
      <c r="W7" s="16" t="s">
        <v>44</v>
      </c>
      <c r="X7" s="16" t="s">
        <v>52</v>
      </c>
      <c r="Y7" s="22">
        <f t="shared" si="3"/>
        <v>1485</v>
      </c>
      <c r="Z7" s="2"/>
    </row>
    <row r="8" spans="1:26" x14ac:dyDescent="0.25">
      <c r="A8" s="13">
        <v>7</v>
      </c>
      <c r="B8" s="15" t="s">
        <v>26</v>
      </c>
      <c r="C8" s="16" t="s">
        <v>37</v>
      </c>
      <c r="D8" s="16" t="s">
        <v>20</v>
      </c>
      <c r="E8" s="11" t="s">
        <v>17</v>
      </c>
      <c r="F8" s="3">
        <v>36031</v>
      </c>
      <c r="G8" s="10" t="s">
        <v>16</v>
      </c>
      <c r="H8" s="11" t="str">
        <f t="shared" si="1"/>
        <v>АМ-17-06</v>
      </c>
      <c r="I8" s="14">
        <v>4</v>
      </c>
      <c r="J8" s="14">
        <v>5</v>
      </c>
      <c r="K8" s="14">
        <v>3</v>
      </c>
      <c r="L8" s="14">
        <v>4</v>
      </c>
      <c r="M8" s="7">
        <f t="shared" ca="1" si="2"/>
        <v>19</v>
      </c>
      <c r="N8" s="2">
        <f t="shared" si="0"/>
        <v>0</v>
      </c>
      <c r="O8" s="2" t="s">
        <v>62</v>
      </c>
      <c r="U8" s="2">
        <v>6</v>
      </c>
      <c r="V8" s="15" t="s">
        <v>28</v>
      </c>
      <c r="W8" s="16" t="s">
        <v>39</v>
      </c>
      <c r="X8" s="16" t="s">
        <v>48</v>
      </c>
      <c r="Y8" s="22">
        <f t="shared" si="3"/>
        <v>1856.25</v>
      </c>
      <c r="Z8" s="2"/>
    </row>
    <row r="9" spans="1:26" x14ac:dyDescent="0.25">
      <c r="A9" s="13">
        <v>8</v>
      </c>
      <c r="B9" s="15" t="s">
        <v>22</v>
      </c>
      <c r="C9" s="16" t="s">
        <v>11</v>
      </c>
      <c r="D9" s="16" t="s">
        <v>20</v>
      </c>
      <c r="E9" s="11" t="s">
        <v>13</v>
      </c>
      <c r="F9" s="3">
        <v>35435</v>
      </c>
      <c r="G9" s="10" t="s">
        <v>14</v>
      </c>
      <c r="H9" s="11" t="str">
        <f t="shared" si="1"/>
        <v>АТ-17-01</v>
      </c>
      <c r="I9" s="14">
        <v>3</v>
      </c>
      <c r="J9" s="14">
        <v>5</v>
      </c>
      <c r="K9" s="14">
        <v>3</v>
      </c>
      <c r="L9" s="14">
        <v>2</v>
      </c>
      <c r="M9" s="7">
        <f t="shared" ca="1" si="2"/>
        <v>20</v>
      </c>
      <c r="N9" s="2">
        <f t="shared" si="0"/>
        <v>0</v>
      </c>
      <c r="O9" s="2" t="s">
        <v>62</v>
      </c>
      <c r="U9" s="2">
        <v>7</v>
      </c>
      <c r="V9" s="15" t="s">
        <v>26</v>
      </c>
      <c r="W9" s="16" t="s">
        <v>37</v>
      </c>
      <c r="X9" s="16" t="s">
        <v>20</v>
      </c>
      <c r="Y9" s="22">
        <f t="shared" si="3"/>
        <v>0</v>
      </c>
      <c r="Z9" s="2"/>
    </row>
    <row r="10" spans="1:26" x14ac:dyDescent="0.25">
      <c r="A10" s="13">
        <v>9</v>
      </c>
      <c r="B10" s="15" t="s">
        <v>29</v>
      </c>
      <c r="C10" s="16" t="s">
        <v>40</v>
      </c>
      <c r="D10" s="16" t="s">
        <v>49</v>
      </c>
      <c r="E10" s="11" t="s">
        <v>13</v>
      </c>
      <c r="F10" s="3">
        <v>36366</v>
      </c>
      <c r="G10" s="10" t="s">
        <v>18</v>
      </c>
      <c r="H10" s="11" t="str">
        <f t="shared" si="1"/>
        <v>АТ-17-01</v>
      </c>
      <c r="I10" s="14">
        <v>4</v>
      </c>
      <c r="J10" s="14">
        <v>4</v>
      </c>
      <c r="K10" s="14">
        <v>5</v>
      </c>
      <c r="L10" s="14">
        <v>5</v>
      </c>
      <c r="M10" s="7">
        <f t="shared" ca="1" si="2"/>
        <v>18</v>
      </c>
      <c r="N10" s="2">
        <f t="shared" si="0"/>
        <v>1500</v>
      </c>
      <c r="O10" s="2" t="s">
        <v>62</v>
      </c>
      <c r="U10" s="2">
        <v>8</v>
      </c>
      <c r="V10" s="15" t="s">
        <v>22</v>
      </c>
      <c r="W10" s="16" t="s">
        <v>11</v>
      </c>
      <c r="X10" s="16" t="s">
        <v>20</v>
      </c>
      <c r="Y10" s="22">
        <f t="shared" si="3"/>
        <v>0</v>
      </c>
      <c r="Z10" s="2"/>
    </row>
    <row r="11" spans="1:26" x14ac:dyDescent="0.25">
      <c r="A11" s="13">
        <v>10</v>
      </c>
      <c r="B11" s="15" t="s">
        <v>31</v>
      </c>
      <c r="C11" s="16" t="s">
        <v>42</v>
      </c>
      <c r="D11" s="16" t="s">
        <v>50</v>
      </c>
      <c r="E11" s="11" t="s">
        <v>13</v>
      </c>
      <c r="F11" s="3">
        <v>35732</v>
      </c>
      <c r="G11" s="10" t="s">
        <v>18</v>
      </c>
      <c r="H11" s="11" t="str">
        <f t="shared" si="1"/>
        <v>АТ-17-01</v>
      </c>
      <c r="I11" s="14">
        <v>4</v>
      </c>
      <c r="J11" s="14">
        <v>5</v>
      </c>
      <c r="K11" s="14">
        <v>3</v>
      </c>
      <c r="L11" s="14">
        <v>4</v>
      </c>
      <c r="M11" s="7">
        <f t="shared" ca="1" si="2"/>
        <v>20</v>
      </c>
      <c r="N11" s="2">
        <f t="shared" si="0"/>
        <v>0</v>
      </c>
      <c r="O11" s="2" t="s">
        <v>62</v>
      </c>
      <c r="U11" s="2">
        <v>9</v>
      </c>
      <c r="V11" s="15" t="s">
        <v>29</v>
      </c>
      <c r="W11" s="16" t="s">
        <v>40</v>
      </c>
      <c r="X11" s="16" t="s">
        <v>49</v>
      </c>
      <c r="Y11" s="22">
        <f t="shared" si="3"/>
        <v>1485</v>
      </c>
      <c r="Z11" s="2"/>
    </row>
    <row r="12" spans="1:26" x14ac:dyDescent="0.25">
      <c r="A12" s="13">
        <v>11</v>
      </c>
      <c r="B12" s="15" t="s">
        <v>23</v>
      </c>
      <c r="C12" s="16" t="s">
        <v>34</v>
      </c>
      <c r="D12" s="16" t="s">
        <v>45</v>
      </c>
      <c r="E12" s="11" t="s">
        <v>13</v>
      </c>
      <c r="F12" s="3">
        <v>35068</v>
      </c>
      <c r="G12" s="10" t="s">
        <v>16</v>
      </c>
      <c r="H12" s="11" t="str">
        <f t="shared" si="1"/>
        <v>АТ-17-01</v>
      </c>
      <c r="I12" s="14">
        <v>5</v>
      </c>
      <c r="J12" s="14">
        <v>5</v>
      </c>
      <c r="K12" s="14">
        <v>5</v>
      </c>
      <c r="L12" s="14">
        <v>5</v>
      </c>
      <c r="M12" s="7">
        <f t="shared" ca="1" si="2"/>
        <v>21</v>
      </c>
      <c r="N12" s="2">
        <f t="shared" si="0"/>
        <v>1875</v>
      </c>
      <c r="O12" s="2" t="s">
        <v>62</v>
      </c>
      <c r="U12" s="2">
        <v>10</v>
      </c>
      <c r="V12" s="15" t="s">
        <v>31</v>
      </c>
      <c r="W12" s="16" t="s">
        <v>42</v>
      </c>
      <c r="X12" s="16" t="s">
        <v>50</v>
      </c>
      <c r="Y12" s="22">
        <f t="shared" si="3"/>
        <v>0</v>
      </c>
      <c r="Z12" s="2"/>
    </row>
    <row r="13" spans="1:26" x14ac:dyDescent="0.25">
      <c r="A13" s="13">
        <v>12</v>
      </c>
      <c r="B13" s="15" t="s">
        <v>27</v>
      </c>
      <c r="C13" s="16" t="s">
        <v>38</v>
      </c>
      <c r="D13" s="16" t="s">
        <v>47</v>
      </c>
      <c r="E13" s="11" t="s">
        <v>21</v>
      </c>
      <c r="F13" s="3">
        <v>36159</v>
      </c>
      <c r="G13" s="10" t="s">
        <v>18</v>
      </c>
      <c r="H13" s="11" t="str">
        <f t="shared" si="1"/>
        <v>АЭ-17-03</v>
      </c>
      <c r="I13" s="14">
        <v>4</v>
      </c>
      <c r="J13" s="14">
        <v>5</v>
      </c>
      <c r="K13" s="14">
        <v>4</v>
      </c>
      <c r="L13" s="14">
        <v>4</v>
      </c>
      <c r="M13" s="7">
        <f t="shared" ca="1" si="2"/>
        <v>18</v>
      </c>
      <c r="N13" s="2">
        <f t="shared" si="0"/>
        <v>1650.0000000000002</v>
      </c>
      <c r="O13" s="8" t="s">
        <v>63</v>
      </c>
      <c r="U13" s="2">
        <v>11</v>
      </c>
      <c r="V13" s="15" t="s">
        <v>23</v>
      </c>
      <c r="W13" s="16" t="s">
        <v>34</v>
      </c>
      <c r="X13" s="16" t="s">
        <v>45</v>
      </c>
      <c r="Y13" s="22">
        <f t="shared" si="3"/>
        <v>1856.25</v>
      </c>
      <c r="Z13" s="2"/>
    </row>
    <row r="14" spans="1:26" x14ac:dyDescent="0.25">
      <c r="U14" s="2">
        <v>12</v>
      </c>
      <c r="V14" s="15" t="s">
        <v>27</v>
      </c>
      <c r="W14" s="16" t="s">
        <v>38</v>
      </c>
      <c r="X14" s="16" t="s">
        <v>47</v>
      </c>
      <c r="Y14" s="22">
        <f t="shared" si="3"/>
        <v>1633.5000000000002</v>
      </c>
      <c r="Z14" s="2"/>
    </row>
    <row r="15" spans="1:26" ht="17.25" customHeight="1" x14ac:dyDescent="0.25">
      <c r="B15" s="62" t="s">
        <v>71</v>
      </c>
      <c r="C15" s="63"/>
      <c r="D15" s="63"/>
      <c r="E15" s="64"/>
      <c r="K15" s="1" t="s">
        <v>0</v>
      </c>
      <c r="L15" s="51" t="s">
        <v>74</v>
      </c>
      <c r="M15" s="61" t="s">
        <v>127</v>
      </c>
      <c r="N15" s="61"/>
      <c r="Q15" s="18" t="s">
        <v>1</v>
      </c>
      <c r="R15" s="18" t="s">
        <v>64</v>
      </c>
      <c r="S15" s="18" t="s">
        <v>65</v>
      </c>
    </row>
    <row r="16" spans="1:26" ht="18" customHeight="1" x14ac:dyDescent="0.25">
      <c r="B16" s="24" t="s">
        <v>6</v>
      </c>
      <c r="C16" s="24" t="s">
        <v>16</v>
      </c>
      <c r="D16" s="24" t="s">
        <v>18</v>
      </c>
      <c r="E16" s="24" t="s">
        <v>14</v>
      </c>
      <c r="K16" s="1">
        <v>1</v>
      </c>
      <c r="L16" s="51" t="s">
        <v>106</v>
      </c>
      <c r="M16" s="55">
        <f>SUMPRODUCT((MONTH(F$2:F$13)=K16)*1)</f>
        <v>4</v>
      </c>
      <c r="N16" s="56"/>
      <c r="Q16" s="15" t="s">
        <v>30</v>
      </c>
      <c r="R16" s="2">
        <f t="shared" ref="R16:R27" si="4">AVERAGE(I2:L2)</f>
        <v>4</v>
      </c>
      <c r="S16" s="17">
        <f t="shared" ref="S16:S27" si="5">COUNTIF(I2:L2,"&gt;3")/4</f>
        <v>0.75</v>
      </c>
    </row>
    <row r="17" spans="2:30" ht="17.25" customHeight="1" x14ac:dyDescent="0.25">
      <c r="B17" s="25" t="s">
        <v>55</v>
      </c>
      <c r="C17" s="2">
        <f ca="1">IFERROR(AVERAGEIFS($M$2:$M$13,$G$2:$G$13,C$16,$H$2:$H$13,$B17),"")</f>
        <v>20</v>
      </c>
      <c r="D17" s="2">
        <f t="shared" ref="D17:E17" ca="1" si="6">IFERROR(AVERAGEIFS($M$2:$M$13,$G$2:$G$13,D$16,$H$2:$H$13,$B17),"")</f>
        <v>19</v>
      </c>
      <c r="E17" s="2" t="str">
        <f t="shared" si="6"/>
        <v/>
      </c>
      <c r="K17" s="1">
        <v>2</v>
      </c>
      <c r="L17" s="51" t="s">
        <v>122</v>
      </c>
      <c r="M17" s="55">
        <f t="shared" ref="M17:M27" si="7">SUMPRODUCT((MONTH(F$2:F$13)=K17)*1)</f>
        <v>0</v>
      </c>
      <c r="N17" s="56"/>
      <c r="Q17" s="15" t="s">
        <v>24</v>
      </c>
      <c r="R17" s="2">
        <f t="shared" si="4"/>
        <v>4</v>
      </c>
      <c r="S17" s="17">
        <f t="shared" si="5"/>
        <v>0.75</v>
      </c>
    </row>
    <row r="18" spans="2:30" ht="18" customHeight="1" x14ac:dyDescent="0.25">
      <c r="B18" s="25" t="s">
        <v>56</v>
      </c>
      <c r="C18" s="2">
        <f t="shared" ref="C18:E22" ca="1" si="8">IFERROR(AVERAGEIFS($M$2:$M$13,$G$2:$G$13,C$16,$H$2:$H$13,$B18),"")</f>
        <v>18.5</v>
      </c>
      <c r="D18" s="2" t="str">
        <f t="shared" si="8"/>
        <v/>
      </c>
      <c r="E18" s="2">
        <f t="shared" ca="1" si="8"/>
        <v>19</v>
      </c>
      <c r="K18" s="1">
        <v>3</v>
      </c>
      <c r="L18" s="51" t="s">
        <v>108</v>
      </c>
      <c r="M18" s="55">
        <f t="shared" si="7"/>
        <v>1</v>
      </c>
      <c r="N18" s="56"/>
      <c r="Q18" s="15" t="s">
        <v>25</v>
      </c>
      <c r="R18" s="2">
        <f t="shared" si="4"/>
        <v>4.25</v>
      </c>
      <c r="S18" s="17">
        <f t="shared" si="5"/>
        <v>1</v>
      </c>
    </row>
    <row r="19" spans="2:30" ht="18" customHeight="1" x14ac:dyDescent="0.25">
      <c r="B19" s="25" t="s">
        <v>57</v>
      </c>
      <c r="C19" s="2">
        <f t="shared" ca="1" si="8"/>
        <v>21</v>
      </c>
      <c r="D19" s="2">
        <f t="shared" ca="1" si="8"/>
        <v>19</v>
      </c>
      <c r="E19" s="2">
        <f t="shared" ca="1" si="8"/>
        <v>20</v>
      </c>
      <c r="K19" s="1">
        <v>4</v>
      </c>
      <c r="L19" s="51" t="s">
        <v>118</v>
      </c>
      <c r="M19" s="55">
        <f t="shared" si="7"/>
        <v>0</v>
      </c>
      <c r="N19" s="56"/>
      <c r="Q19" s="15" t="s">
        <v>32</v>
      </c>
      <c r="R19" s="2">
        <f t="shared" si="4"/>
        <v>3</v>
      </c>
      <c r="S19" s="17">
        <f>COUNTIF(I5:L5,"&gt;3")/4</f>
        <v>0.25</v>
      </c>
    </row>
    <row r="20" spans="2:30" ht="16.5" customHeight="1" x14ac:dyDescent="0.25">
      <c r="B20" s="25" t="s">
        <v>72</v>
      </c>
      <c r="C20" s="2" t="str">
        <f t="shared" si="8"/>
        <v/>
      </c>
      <c r="D20" s="2" t="str">
        <f t="shared" si="8"/>
        <v/>
      </c>
      <c r="E20" s="2" t="str">
        <f t="shared" si="8"/>
        <v/>
      </c>
      <c r="K20" s="1">
        <v>5</v>
      </c>
      <c r="L20" s="51" t="s">
        <v>119</v>
      </c>
      <c r="M20" s="55">
        <f t="shared" si="7"/>
        <v>0</v>
      </c>
      <c r="N20" s="56"/>
      <c r="Q20" s="15" t="s">
        <v>33</v>
      </c>
      <c r="R20" s="2">
        <f t="shared" si="4"/>
        <v>4.5</v>
      </c>
      <c r="S20" s="17">
        <f t="shared" si="5"/>
        <v>1</v>
      </c>
    </row>
    <row r="21" spans="2:30" ht="18.75" customHeight="1" x14ac:dyDescent="0.25">
      <c r="B21" s="25" t="s">
        <v>73</v>
      </c>
      <c r="C21" s="2" t="str">
        <f t="shared" si="8"/>
        <v/>
      </c>
      <c r="D21" s="2" t="str">
        <f t="shared" si="8"/>
        <v/>
      </c>
      <c r="E21" s="2" t="str">
        <f t="shared" si="8"/>
        <v/>
      </c>
      <c r="K21" s="1">
        <v>6</v>
      </c>
      <c r="L21" s="51" t="s">
        <v>120</v>
      </c>
      <c r="M21" s="55">
        <f t="shared" si="7"/>
        <v>0</v>
      </c>
      <c r="N21" s="56"/>
      <c r="Q21" s="15" t="s">
        <v>28</v>
      </c>
      <c r="R21" s="2">
        <f t="shared" si="4"/>
        <v>5</v>
      </c>
      <c r="S21" s="17">
        <f t="shared" si="5"/>
        <v>1</v>
      </c>
    </row>
    <row r="22" spans="2:30" ht="18" customHeight="1" x14ac:dyDescent="0.25">
      <c r="B22" s="25" t="s">
        <v>58</v>
      </c>
      <c r="C22" s="2" t="str">
        <f t="shared" si="8"/>
        <v/>
      </c>
      <c r="D22" s="2">
        <f t="shared" ca="1" si="8"/>
        <v>18</v>
      </c>
      <c r="E22" s="2">
        <f t="shared" ca="1" si="8"/>
        <v>19</v>
      </c>
      <c r="K22" s="1">
        <v>7</v>
      </c>
      <c r="L22" s="51" t="s">
        <v>121</v>
      </c>
      <c r="M22" s="55">
        <f t="shared" si="7"/>
        <v>1</v>
      </c>
      <c r="N22" s="56"/>
      <c r="Q22" s="15" t="s">
        <v>26</v>
      </c>
      <c r="R22" s="2">
        <f t="shared" si="4"/>
        <v>4</v>
      </c>
      <c r="S22" s="17">
        <f t="shared" si="5"/>
        <v>0.75</v>
      </c>
    </row>
    <row r="23" spans="2:30" ht="17.25" customHeight="1" x14ac:dyDescent="0.25">
      <c r="K23" s="1">
        <v>8</v>
      </c>
      <c r="L23" s="51" t="s">
        <v>123</v>
      </c>
      <c r="M23" s="55">
        <f t="shared" si="7"/>
        <v>1</v>
      </c>
      <c r="N23" s="56"/>
      <c r="Q23" s="15" t="s">
        <v>22</v>
      </c>
      <c r="R23" s="2">
        <f t="shared" si="4"/>
        <v>3.25</v>
      </c>
      <c r="S23" s="17">
        <f t="shared" si="5"/>
        <v>0.25</v>
      </c>
    </row>
    <row r="24" spans="2:30" ht="24.75" customHeight="1" x14ac:dyDescent="0.25">
      <c r="B24" s="62" t="s">
        <v>117</v>
      </c>
      <c r="C24" s="63"/>
      <c r="D24" s="63"/>
      <c r="E24" s="64"/>
      <c r="K24" s="1">
        <v>9</v>
      </c>
      <c r="L24" s="51" t="s">
        <v>124</v>
      </c>
      <c r="M24" s="55">
        <f t="shared" si="7"/>
        <v>0</v>
      </c>
      <c r="N24" s="56"/>
      <c r="Q24" s="15" t="s">
        <v>29</v>
      </c>
      <c r="R24" s="2">
        <f t="shared" si="4"/>
        <v>4.5</v>
      </c>
      <c r="S24" s="17">
        <f t="shared" si="5"/>
        <v>1</v>
      </c>
    </row>
    <row r="25" spans="2:30" ht="17.25" customHeight="1" x14ac:dyDescent="0.25">
      <c r="B25" s="24" t="s">
        <v>6</v>
      </c>
      <c r="C25" s="24" t="s">
        <v>16</v>
      </c>
      <c r="D25" s="24" t="s">
        <v>18</v>
      </c>
      <c r="E25" s="24" t="s">
        <v>14</v>
      </c>
      <c r="K25" s="1">
        <v>10</v>
      </c>
      <c r="L25" s="51" t="s">
        <v>128</v>
      </c>
      <c r="M25" s="55">
        <f t="shared" si="7"/>
        <v>1</v>
      </c>
      <c r="N25" s="56"/>
      <c r="Q25" s="15" t="s">
        <v>31</v>
      </c>
      <c r="R25" s="2">
        <f t="shared" si="4"/>
        <v>4</v>
      </c>
      <c r="S25" s="17">
        <f t="shared" si="5"/>
        <v>0.75</v>
      </c>
    </row>
    <row r="26" spans="2:30" x14ac:dyDescent="0.25">
      <c r="B26" s="25" t="s">
        <v>55</v>
      </c>
      <c r="C26" s="2"/>
      <c r="D26" s="2"/>
      <c r="E26" s="2"/>
      <c r="K26" s="1">
        <v>11</v>
      </c>
      <c r="L26" s="51" t="s">
        <v>125</v>
      </c>
      <c r="M26" s="55">
        <f t="shared" si="7"/>
        <v>0</v>
      </c>
      <c r="N26" s="56"/>
      <c r="Q26" s="15" t="s">
        <v>23</v>
      </c>
      <c r="R26" s="2">
        <f t="shared" si="4"/>
        <v>5</v>
      </c>
      <c r="S26" s="17">
        <f t="shared" si="5"/>
        <v>1</v>
      </c>
    </row>
    <row r="27" spans="2:30" ht="20.25" customHeight="1" x14ac:dyDescent="0.25">
      <c r="B27" s="25" t="s">
        <v>56</v>
      </c>
      <c r="C27" s="2"/>
      <c r="D27" s="2"/>
      <c r="E27" s="2"/>
      <c r="K27" s="1">
        <v>12</v>
      </c>
      <c r="L27" s="51" t="s">
        <v>126</v>
      </c>
      <c r="M27" s="55">
        <f t="shared" si="7"/>
        <v>4</v>
      </c>
      <c r="N27" s="56"/>
      <c r="Q27" s="15" t="s">
        <v>27</v>
      </c>
      <c r="R27" s="2">
        <f t="shared" si="4"/>
        <v>4.25</v>
      </c>
      <c r="S27" s="17">
        <f t="shared" si="5"/>
        <v>1</v>
      </c>
    </row>
    <row r="28" spans="2:30" x14ac:dyDescent="0.25">
      <c r="B28" s="25" t="s">
        <v>57</v>
      </c>
      <c r="C28" s="2"/>
      <c r="D28" s="2"/>
      <c r="E28" s="2"/>
      <c r="Q28" s="18" t="s">
        <v>66</v>
      </c>
      <c r="R28" s="18" t="s">
        <v>64</v>
      </c>
      <c r="S28" s="18" t="s">
        <v>65</v>
      </c>
    </row>
    <row r="29" spans="2:30" x14ac:dyDescent="0.25">
      <c r="B29" s="25" t="s">
        <v>72</v>
      </c>
      <c r="C29" s="2"/>
      <c r="D29" s="2"/>
      <c r="E29" s="2"/>
      <c r="Q29" s="19" t="s">
        <v>7</v>
      </c>
      <c r="R29" s="2">
        <f>AVERAGE(I2:I13)</f>
        <v>4</v>
      </c>
      <c r="S29" s="17">
        <f>COUNTIF(I2:I13,"&gt;3")/12</f>
        <v>0.83333333333333337</v>
      </c>
    </row>
    <row r="30" spans="2:30" x14ac:dyDescent="0.25">
      <c r="B30" s="25" t="s">
        <v>73</v>
      </c>
      <c r="C30" s="2"/>
      <c r="D30" s="2"/>
      <c r="E30" s="2"/>
      <c r="Q30" s="19" t="s">
        <v>8</v>
      </c>
      <c r="R30" s="2">
        <f>AVERAGE(J2:J13)</f>
        <v>4.5</v>
      </c>
      <c r="S30" s="17">
        <f>COUNTIF(J2:J13,"&gt;3")/12</f>
        <v>0.91666666666666663</v>
      </c>
    </row>
    <row r="31" spans="2:30" x14ac:dyDescent="0.25">
      <c r="B31" s="25" t="s">
        <v>58</v>
      </c>
      <c r="C31" s="2"/>
      <c r="D31" s="2"/>
      <c r="E31" s="2"/>
      <c r="Q31" s="19" t="s">
        <v>10</v>
      </c>
      <c r="R31" s="2">
        <f>AVERAGE(L2:L13)</f>
        <v>4</v>
      </c>
      <c r="S31" s="17">
        <f>COUNTIF(L2:L13,"&gt;3")/12</f>
        <v>0.75</v>
      </c>
      <c r="U31" s="55" t="s">
        <v>79</v>
      </c>
      <c r="V31" s="60"/>
      <c r="W31" s="56"/>
      <c r="X31" s="7" t="s">
        <v>6</v>
      </c>
      <c r="Y31" s="61" t="s">
        <v>96</v>
      </c>
      <c r="Z31" s="61"/>
      <c r="AA31" s="61" t="s">
        <v>97</v>
      </c>
      <c r="AB31" s="61"/>
      <c r="AC31" s="61"/>
      <c r="AD31" s="61"/>
    </row>
    <row r="32" spans="2:30" x14ac:dyDescent="0.25">
      <c r="Q32" s="19" t="s">
        <v>9</v>
      </c>
      <c r="R32" s="2">
        <f>AVERAGE(K2:K13)</f>
        <v>4.083333333333333</v>
      </c>
      <c r="S32" s="17">
        <f>COUNTIF(K2:K13,"&gt;3")/12</f>
        <v>0.66666666666666663</v>
      </c>
      <c r="U32" s="15" t="s">
        <v>30</v>
      </c>
      <c r="V32" s="16" t="s">
        <v>41</v>
      </c>
      <c r="W32" s="16" t="s">
        <v>19</v>
      </c>
      <c r="X32" s="43" t="s">
        <v>55</v>
      </c>
      <c r="Y32" s="55">
        <f>IF(COUNTIF(I2:L2,2),COUNTIF(I2:L2,2),0)</f>
        <v>0</v>
      </c>
      <c r="Z32" s="56"/>
      <c r="AA32" s="44"/>
      <c r="AB32" s="44"/>
      <c r="AC32" s="44"/>
      <c r="AD32" s="44"/>
    </row>
    <row r="33" spans="2:30" ht="20.25" customHeight="1" x14ac:dyDescent="0.25">
      <c r="Q33" s="18" t="s">
        <v>6</v>
      </c>
      <c r="R33" s="18" t="s">
        <v>64</v>
      </c>
      <c r="S33" s="18" t="s">
        <v>65</v>
      </c>
      <c r="U33" s="15" t="s">
        <v>24</v>
      </c>
      <c r="V33" s="16" t="s">
        <v>35</v>
      </c>
      <c r="W33" s="16" t="s">
        <v>12</v>
      </c>
      <c r="X33" s="11" t="s">
        <v>58</v>
      </c>
      <c r="Y33" s="55">
        <f t="shared" ref="Y33:Y43" si="9">IF(COUNTIF(I3:L3,2),COUNTIF(I3:L3,2),0)</f>
        <v>0</v>
      </c>
      <c r="Z33" s="56"/>
      <c r="AA33" s="44"/>
      <c r="AB33" s="44"/>
      <c r="AC33" s="44"/>
      <c r="AD33" s="44"/>
    </row>
    <row r="34" spans="2:30" ht="30" customHeight="1" x14ac:dyDescent="0.25">
      <c r="B34" s="66" t="s">
        <v>53</v>
      </c>
      <c r="C34" s="67" t="s">
        <v>6</v>
      </c>
      <c r="D34" s="69" t="s">
        <v>71</v>
      </c>
      <c r="Q34" s="20" t="s">
        <v>15</v>
      </c>
      <c r="R34" s="2">
        <f>SUM(R16,R18,R19)/3</f>
        <v>3.75</v>
      </c>
      <c r="S34" s="17">
        <f>SUM(S16,S18,S19)/3</f>
        <v>0.66666666666666663</v>
      </c>
      <c r="U34" s="15" t="s">
        <v>25</v>
      </c>
      <c r="V34" s="16" t="s">
        <v>36</v>
      </c>
      <c r="W34" s="16" t="s">
        <v>46</v>
      </c>
      <c r="X34" s="11" t="s">
        <v>55</v>
      </c>
      <c r="Y34" s="55">
        <f t="shared" si="9"/>
        <v>0</v>
      </c>
      <c r="Z34" s="56"/>
      <c r="AA34" s="44"/>
      <c r="AB34" s="44"/>
      <c r="AC34" s="44"/>
      <c r="AD34" s="44"/>
    </row>
    <row r="35" spans="2:30" ht="16.5" customHeight="1" x14ac:dyDescent="0.25">
      <c r="B35" s="68" t="s">
        <v>18</v>
      </c>
      <c r="C35" s="67" t="s">
        <v>58</v>
      </c>
      <c r="D35" s="70">
        <f ca="1">IFERROR(DSUM($A$1:$O$13,M1,B34:C35)/DCOUNT($A$1:$O$13,M1,B34:C35),"-")</f>
        <v>18</v>
      </c>
      <c r="Q35" s="20" t="s">
        <v>17</v>
      </c>
      <c r="R35" s="2">
        <f>SUM(R20,R21,R22)/3</f>
        <v>4.5</v>
      </c>
      <c r="S35" s="17">
        <f>SUM(S20,S21,S22)/3</f>
        <v>0.91666666666666663</v>
      </c>
      <c r="U35" s="15" t="s">
        <v>32</v>
      </c>
      <c r="V35" s="16" t="s">
        <v>43</v>
      </c>
      <c r="W35" s="16" t="s">
        <v>51</v>
      </c>
      <c r="X35" s="11" t="s">
        <v>55</v>
      </c>
      <c r="Y35" s="55">
        <f t="shared" si="9"/>
        <v>1</v>
      </c>
      <c r="Z35" s="56"/>
      <c r="AA35" s="44"/>
      <c r="AB35" s="44"/>
      <c r="AC35" s="44"/>
      <c r="AD35" s="44"/>
    </row>
    <row r="36" spans="2:30" ht="34.5" customHeight="1" x14ac:dyDescent="0.25">
      <c r="Q36" s="20" t="s">
        <v>13</v>
      </c>
      <c r="R36" s="2">
        <f>SUM(R23,R24,R25,R26)/4</f>
        <v>4.1875</v>
      </c>
      <c r="S36" s="17">
        <f>SUM(S23,S24,S25,S26)/4</f>
        <v>0.75</v>
      </c>
      <c r="U36" s="15" t="s">
        <v>33</v>
      </c>
      <c r="V36" s="16" t="s">
        <v>44</v>
      </c>
      <c r="W36" s="16" t="s">
        <v>52</v>
      </c>
      <c r="X36" s="11" t="s">
        <v>56</v>
      </c>
      <c r="Y36" s="55">
        <f t="shared" si="9"/>
        <v>0</v>
      </c>
      <c r="Z36" s="56"/>
      <c r="AA36" s="44"/>
      <c r="AB36" s="44"/>
      <c r="AC36" s="44"/>
      <c r="AD36" s="44"/>
    </row>
    <row r="37" spans="2:30" ht="30" customHeight="1" x14ac:dyDescent="0.25">
      <c r="Q37" s="20" t="s">
        <v>21</v>
      </c>
      <c r="R37" s="2">
        <f>SUM(R17,R27)/2</f>
        <v>4.125</v>
      </c>
      <c r="S37" s="17">
        <f>SUM(S17,S27)/2</f>
        <v>0.875</v>
      </c>
      <c r="U37" s="15" t="s">
        <v>28</v>
      </c>
      <c r="V37" s="16" t="s">
        <v>39</v>
      </c>
      <c r="W37" s="16" t="s">
        <v>48</v>
      </c>
      <c r="X37" s="11" t="s">
        <v>56</v>
      </c>
      <c r="Y37" s="55">
        <f t="shared" si="9"/>
        <v>0</v>
      </c>
      <c r="Z37" s="56"/>
      <c r="AA37" s="44"/>
      <c r="AB37" s="44"/>
      <c r="AC37" s="44"/>
      <c r="AD37" s="44"/>
    </row>
    <row r="38" spans="2:30" ht="21.75" customHeight="1" x14ac:dyDescent="0.25">
      <c r="Q38" s="20" t="s">
        <v>70</v>
      </c>
      <c r="R38" s="21">
        <f>COUNTIFS(I2:I16,5,J2:J16,5,K2:K16,5,L2:L16,5)</f>
        <v>2</v>
      </c>
      <c r="S38" s="23"/>
      <c r="U38" s="15" t="s">
        <v>26</v>
      </c>
      <c r="V38" s="16" t="s">
        <v>37</v>
      </c>
      <c r="W38" s="16" t="s">
        <v>20</v>
      </c>
      <c r="X38" s="11" t="s">
        <v>56</v>
      </c>
      <c r="Y38" s="55">
        <f t="shared" si="9"/>
        <v>0</v>
      </c>
      <c r="Z38" s="56"/>
      <c r="AA38" s="44"/>
      <c r="AB38" s="44"/>
      <c r="AC38" s="44"/>
      <c r="AD38" s="44"/>
    </row>
    <row r="39" spans="2:30" ht="20.25" customHeight="1" x14ac:dyDescent="0.25">
      <c r="U39" s="15" t="s">
        <v>22</v>
      </c>
      <c r="V39" s="16" t="s">
        <v>11</v>
      </c>
      <c r="W39" s="16" t="s">
        <v>20</v>
      </c>
      <c r="X39" s="11" t="s">
        <v>57</v>
      </c>
      <c r="Y39" s="55">
        <f t="shared" si="9"/>
        <v>1</v>
      </c>
      <c r="Z39" s="56"/>
      <c r="AA39" s="44"/>
      <c r="AB39" s="44"/>
      <c r="AC39" s="44"/>
      <c r="AD39" s="44"/>
    </row>
    <row r="40" spans="2:30" ht="15" customHeight="1" x14ac:dyDescent="0.25">
      <c r="U40" s="15" t="s">
        <v>29</v>
      </c>
      <c r="V40" s="16" t="s">
        <v>40</v>
      </c>
      <c r="W40" s="16" t="s">
        <v>49</v>
      </c>
      <c r="X40" s="11" t="s">
        <v>57</v>
      </c>
      <c r="Y40" s="55">
        <f t="shared" si="9"/>
        <v>0</v>
      </c>
      <c r="Z40" s="56"/>
      <c r="AA40" s="44"/>
      <c r="AB40" s="44"/>
      <c r="AC40" s="44"/>
      <c r="AD40" s="44"/>
    </row>
    <row r="41" spans="2:30" ht="24.75" customHeight="1" x14ac:dyDescent="0.25">
      <c r="U41" s="15" t="s">
        <v>31</v>
      </c>
      <c r="V41" s="16" t="s">
        <v>42</v>
      </c>
      <c r="W41" s="16" t="s">
        <v>50</v>
      </c>
      <c r="X41" s="11" t="s">
        <v>57</v>
      </c>
      <c r="Y41" s="55">
        <f t="shared" si="9"/>
        <v>0</v>
      </c>
      <c r="Z41" s="56"/>
      <c r="AA41" s="44"/>
      <c r="AB41" s="44"/>
      <c r="AC41" s="44"/>
      <c r="AD41" s="44"/>
    </row>
    <row r="42" spans="2:30" ht="30" customHeight="1" x14ac:dyDescent="0.25">
      <c r="U42" s="15" t="s">
        <v>23</v>
      </c>
      <c r="V42" s="16" t="s">
        <v>34</v>
      </c>
      <c r="W42" s="16" t="s">
        <v>45</v>
      </c>
      <c r="X42" s="11" t="s">
        <v>57</v>
      </c>
      <c r="Y42" s="55">
        <f t="shared" si="9"/>
        <v>0</v>
      </c>
      <c r="Z42" s="56"/>
      <c r="AA42" s="44"/>
      <c r="AB42" s="44"/>
      <c r="AC42" s="44"/>
      <c r="AD42" s="44"/>
    </row>
    <row r="43" spans="2:30" x14ac:dyDescent="0.25">
      <c r="U43" s="15" t="s">
        <v>27</v>
      </c>
      <c r="V43" s="16" t="s">
        <v>38</v>
      </c>
      <c r="W43" s="16" t="s">
        <v>47</v>
      </c>
      <c r="X43" s="11" t="s">
        <v>58</v>
      </c>
      <c r="Y43" s="55">
        <f t="shared" si="9"/>
        <v>0</v>
      </c>
      <c r="Z43" s="56"/>
      <c r="AA43" s="44"/>
      <c r="AB43" s="44"/>
      <c r="AC43" s="44"/>
      <c r="AD43" s="44"/>
    </row>
    <row r="44" spans="2:30" ht="18" customHeight="1" x14ac:dyDescent="0.25"/>
    <row r="49" spans="1:15" ht="18.75" x14ac:dyDescent="0.3">
      <c r="G49" s="45" t="s">
        <v>98</v>
      </c>
    </row>
    <row r="50" spans="1:15" ht="30" x14ac:dyDescent="0.25">
      <c r="A50" s="5" t="s">
        <v>0</v>
      </c>
      <c r="B50" s="5" t="s">
        <v>1</v>
      </c>
      <c r="C50" s="5" t="s">
        <v>2</v>
      </c>
      <c r="D50" s="5" t="s">
        <v>3</v>
      </c>
      <c r="E50" s="5" t="s">
        <v>4</v>
      </c>
      <c r="F50" s="6" t="s">
        <v>5</v>
      </c>
      <c r="G50" s="6" t="s">
        <v>53</v>
      </c>
      <c r="H50" s="5" t="s">
        <v>6</v>
      </c>
      <c r="I50" s="5" t="s">
        <v>7</v>
      </c>
      <c r="J50" s="5" t="s">
        <v>8</v>
      </c>
      <c r="K50" s="5" t="s">
        <v>9</v>
      </c>
      <c r="L50" s="5" t="s">
        <v>10</v>
      </c>
      <c r="M50" s="5" t="s">
        <v>59</v>
      </c>
      <c r="N50" s="9" t="s">
        <v>60</v>
      </c>
      <c r="O50" s="9" t="s">
        <v>61</v>
      </c>
    </row>
    <row r="51" spans="1:15" hidden="1" x14ac:dyDescent="0.25">
      <c r="A51" s="13">
        <v>1</v>
      </c>
      <c r="B51" s="15" t="s">
        <v>30</v>
      </c>
      <c r="C51" s="16" t="s">
        <v>41</v>
      </c>
      <c r="D51" s="16" t="s">
        <v>19</v>
      </c>
      <c r="E51" s="11" t="s">
        <v>15</v>
      </c>
      <c r="F51" s="3">
        <v>35433</v>
      </c>
      <c r="G51" s="10" t="s">
        <v>16</v>
      </c>
      <c r="H51" s="11" t="s">
        <v>55</v>
      </c>
      <c r="I51" s="14">
        <v>4</v>
      </c>
      <c r="J51" s="14">
        <v>4</v>
      </c>
      <c r="K51" s="14">
        <v>5</v>
      </c>
      <c r="L51" s="14">
        <v>3</v>
      </c>
      <c r="M51" s="7">
        <v>20</v>
      </c>
      <c r="N51" s="2">
        <v>0</v>
      </c>
      <c r="O51" s="2" t="s">
        <v>62</v>
      </c>
    </row>
    <row r="52" spans="1:15" hidden="1" x14ac:dyDescent="0.25">
      <c r="A52" s="13">
        <v>2</v>
      </c>
      <c r="B52" s="15" t="s">
        <v>24</v>
      </c>
      <c r="C52" s="16" t="s">
        <v>35</v>
      </c>
      <c r="D52" s="16" t="s">
        <v>12</v>
      </c>
      <c r="E52" s="11" t="s">
        <v>21</v>
      </c>
      <c r="F52" s="3">
        <v>35787</v>
      </c>
      <c r="G52" s="10" t="s">
        <v>14</v>
      </c>
      <c r="H52" s="11" t="s">
        <v>58</v>
      </c>
      <c r="I52" s="14">
        <v>4</v>
      </c>
      <c r="J52" s="14">
        <v>5</v>
      </c>
      <c r="K52" s="14">
        <v>3</v>
      </c>
      <c r="L52" s="14">
        <v>4</v>
      </c>
      <c r="M52" s="7">
        <v>19</v>
      </c>
      <c r="N52" s="2">
        <v>0</v>
      </c>
      <c r="O52" s="8" t="s">
        <v>63</v>
      </c>
    </row>
    <row r="53" spans="1:15" hidden="1" x14ac:dyDescent="0.25">
      <c r="A53" s="13">
        <v>3</v>
      </c>
      <c r="B53" s="15" t="s">
        <v>25</v>
      </c>
      <c r="C53" s="16" t="s">
        <v>36</v>
      </c>
      <c r="D53" s="16" t="s">
        <v>46</v>
      </c>
      <c r="E53" s="12" t="s">
        <v>15</v>
      </c>
      <c r="F53" s="3">
        <v>35801</v>
      </c>
      <c r="G53" s="10" t="s">
        <v>18</v>
      </c>
      <c r="H53" s="11" t="s">
        <v>55</v>
      </c>
      <c r="I53" s="14">
        <v>4</v>
      </c>
      <c r="J53" s="14">
        <v>4</v>
      </c>
      <c r="K53" s="14">
        <v>4</v>
      </c>
      <c r="L53" s="14">
        <v>5</v>
      </c>
      <c r="M53" s="7">
        <v>19</v>
      </c>
      <c r="N53" s="2">
        <v>1500</v>
      </c>
      <c r="O53" s="2" t="s">
        <v>62</v>
      </c>
    </row>
    <row r="54" spans="1:15" hidden="1" x14ac:dyDescent="0.25">
      <c r="A54" s="13">
        <v>4</v>
      </c>
      <c r="B54" s="15" t="s">
        <v>32</v>
      </c>
      <c r="C54" s="16" t="s">
        <v>43</v>
      </c>
      <c r="D54" s="16" t="s">
        <v>51</v>
      </c>
      <c r="E54" s="12" t="s">
        <v>15</v>
      </c>
      <c r="F54" s="3">
        <v>35427</v>
      </c>
      <c r="G54" s="10" t="s">
        <v>16</v>
      </c>
      <c r="H54" s="11" t="s">
        <v>55</v>
      </c>
      <c r="I54" s="14">
        <v>2</v>
      </c>
      <c r="J54" s="14">
        <v>3</v>
      </c>
      <c r="K54" s="14">
        <v>4</v>
      </c>
      <c r="L54" s="14">
        <v>3</v>
      </c>
      <c r="M54" s="7">
        <v>20</v>
      </c>
      <c r="N54" s="2">
        <v>0</v>
      </c>
      <c r="O54" s="2" t="s">
        <v>62</v>
      </c>
    </row>
    <row r="55" spans="1:15" x14ac:dyDescent="0.25">
      <c r="A55" s="13">
        <v>5</v>
      </c>
      <c r="B55" s="15" t="s">
        <v>33</v>
      </c>
      <c r="C55" s="16" t="s">
        <v>44</v>
      </c>
      <c r="D55" s="16" t="s">
        <v>52</v>
      </c>
      <c r="E55" s="11" t="s">
        <v>17</v>
      </c>
      <c r="F55" s="3">
        <v>35797</v>
      </c>
      <c r="G55" s="10" t="s">
        <v>14</v>
      </c>
      <c r="H55" s="11" t="s">
        <v>56</v>
      </c>
      <c r="I55" s="14">
        <v>5</v>
      </c>
      <c r="J55" s="14">
        <v>4</v>
      </c>
      <c r="K55" s="14">
        <v>5</v>
      </c>
      <c r="L55" s="14">
        <v>4</v>
      </c>
      <c r="M55" s="7">
        <v>19</v>
      </c>
      <c r="N55" s="2">
        <v>1500</v>
      </c>
      <c r="O55" s="2" t="s">
        <v>62</v>
      </c>
    </row>
    <row r="56" spans="1:15" hidden="1" x14ac:dyDescent="0.25">
      <c r="A56" s="13">
        <v>6</v>
      </c>
      <c r="B56" s="15" t="s">
        <v>28</v>
      </c>
      <c r="C56" s="16" t="s">
        <v>39</v>
      </c>
      <c r="D56" s="16" t="s">
        <v>48</v>
      </c>
      <c r="E56" s="11" t="s">
        <v>17</v>
      </c>
      <c r="F56" s="3">
        <v>36155</v>
      </c>
      <c r="G56" s="10" t="s">
        <v>16</v>
      </c>
      <c r="H56" s="11" t="s">
        <v>56</v>
      </c>
      <c r="I56" s="14">
        <v>5</v>
      </c>
      <c r="J56" s="14">
        <v>5</v>
      </c>
      <c r="K56" s="14">
        <v>5</v>
      </c>
      <c r="L56" s="14">
        <v>5</v>
      </c>
      <c r="M56" s="7">
        <v>18</v>
      </c>
      <c r="N56" s="2">
        <v>1875</v>
      </c>
      <c r="O56" s="2" t="s">
        <v>62</v>
      </c>
    </row>
    <row r="57" spans="1:15" hidden="1" x14ac:dyDescent="0.25">
      <c r="A57" s="13">
        <v>7</v>
      </c>
      <c r="B57" s="15" t="s">
        <v>26</v>
      </c>
      <c r="C57" s="16" t="s">
        <v>37</v>
      </c>
      <c r="D57" s="16" t="s">
        <v>20</v>
      </c>
      <c r="E57" s="11" t="s">
        <v>17</v>
      </c>
      <c r="F57" s="3">
        <v>36153</v>
      </c>
      <c r="G57" s="10" t="s">
        <v>16</v>
      </c>
      <c r="H57" s="11" t="s">
        <v>56</v>
      </c>
      <c r="I57" s="14">
        <v>4</v>
      </c>
      <c r="J57" s="14">
        <v>5</v>
      </c>
      <c r="K57" s="14">
        <v>3</v>
      </c>
      <c r="L57" s="14">
        <v>4</v>
      </c>
      <c r="M57" s="7">
        <v>18</v>
      </c>
      <c r="N57" s="2">
        <v>0</v>
      </c>
      <c r="O57" s="2" t="s">
        <v>62</v>
      </c>
    </row>
    <row r="58" spans="1:15" x14ac:dyDescent="0.25">
      <c r="A58" s="13">
        <v>8</v>
      </c>
      <c r="B58" s="15" t="s">
        <v>22</v>
      </c>
      <c r="C58" s="16" t="s">
        <v>11</v>
      </c>
      <c r="D58" s="16" t="s">
        <v>20</v>
      </c>
      <c r="E58" s="11" t="s">
        <v>13</v>
      </c>
      <c r="F58" s="3">
        <v>35435</v>
      </c>
      <c r="G58" s="10" t="s">
        <v>14</v>
      </c>
      <c r="H58" s="11" t="s">
        <v>57</v>
      </c>
      <c r="I58" s="14">
        <v>3</v>
      </c>
      <c r="J58" s="14">
        <v>5</v>
      </c>
      <c r="K58" s="14">
        <v>3</v>
      </c>
      <c r="L58" s="14">
        <v>2</v>
      </c>
      <c r="M58" s="7">
        <v>20</v>
      </c>
      <c r="N58" s="2">
        <v>0</v>
      </c>
      <c r="O58" s="2" t="s">
        <v>62</v>
      </c>
    </row>
    <row r="59" spans="1:15" hidden="1" x14ac:dyDescent="0.25">
      <c r="A59" s="13">
        <v>9</v>
      </c>
      <c r="B59" s="15" t="s">
        <v>29</v>
      </c>
      <c r="C59" s="16" t="s">
        <v>40</v>
      </c>
      <c r="D59" s="16" t="s">
        <v>49</v>
      </c>
      <c r="E59" s="11" t="s">
        <v>13</v>
      </c>
      <c r="F59" s="3">
        <v>36519</v>
      </c>
      <c r="G59" s="10" t="s">
        <v>18</v>
      </c>
      <c r="H59" s="11" t="s">
        <v>57</v>
      </c>
      <c r="I59" s="14">
        <v>4</v>
      </c>
      <c r="J59" s="14">
        <v>4</v>
      </c>
      <c r="K59" s="14">
        <v>5</v>
      </c>
      <c r="L59" s="14">
        <v>5</v>
      </c>
      <c r="M59" s="7">
        <v>17</v>
      </c>
      <c r="N59" s="2">
        <v>1500</v>
      </c>
      <c r="O59" s="2" t="s">
        <v>62</v>
      </c>
    </row>
    <row r="60" spans="1:15" hidden="1" x14ac:dyDescent="0.25">
      <c r="A60" s="13">
        <v>10</v>
      </c>
      <c r="B60" s="15" t="s">
        <v>31</v>
      </c>
      <c r="C60" s="16" t="s">
        <v>42</v>
      </c>
      <c r="D60" s="16" t="s">
        <v>50</v>
      </c>
      <c r="E60" s="11" t="s">
        <v>13</v>
      </c>
      <c r="F60" s="3">
        <v>35793</v>
      </c>
      <c r="G60" s="10" t="s">
        <v>18</v>
      </c>
      <c r="H60" s="11" t="s">
        <v>57</v>
      </c>
      <c r="I60" s="14">
        <v>4</v>
      </c>
      <c r="J60" s="14">
        <v>5</v>
      </c>
      <c r="K60" s="14">
        <v>3</v>
      </c>
      <c r="L60" s="14">
        <v>4</v>
      </c>
      <c r="M60" s="7">
        <v>19</v>
      </c>
      <c r="N60" s="2">
        <v>0</v>
      </c>
      <c r="O60" s="2" t="s">
        <v>62</v>
      </c>
    </row>
    <row r="61" spans="1:15" hidden="1" x14ac:dyDescent="0.25">
      <c r="A61" s="13">
        <v>11</v>
      </c>
      <c r="B61" s="15" t="s">
        <v>23</v>
      </c>
      <c r="C61" s="16" t="s">
        <v>34</v>
      </c>
      <c r="D61" s="16" t="s">
        <v>45</v>
      </c>
      <c r="E61" s="11" t="s">
        <v>13</v>
      </c>
      <c r="F61" s="3">
        <v>35068</v>
      </c>
      <c r="G61" s="10" t="s">
        <v>16</v>
      </c>
      <c r="H61" s="11" t="s">
        <v>57</v>
      </c>
      <c r="I61" s="14">
        <v>5</v>
      </c>
      <c r="J61" s="14">
        <v>5</v>
      </c>
      <c r="K61" s="14">
        <v>5</v>
      </c>
      <c r="L61" s="14">
        <v>5</v>
      </c>
      <c r="M61" s="7">
        <v>21</v>
      </c>
      <c r="N61" s="2">
        <v>1875</v>
      </c>
      <c r="O61" s="2" t="s">
        <v>62</v>
      </c>
    </row>
    <row r="62" spans="1:15" hidden="1" x14ac:dyDescent="0.25">
      <c r="A62" s="13">
        <v>12</v>
      </c>
      <c r="B62" s="15" t="s">
        <v>27</v>
      </c>
      <c r="C62" s="16" t="s">
        <v>38</v>
      </c>
      <c r="D62" s="16" t="s">
        <v>47</v>
      </c>
      <c r="E62" s="11" t="s">
        <v>21</v>
      </c>
      <c r="F62" s="3">
        <v>36159</v>
      </c>
      <c r="G62" s="10" t="s">
        <v>18</v>
      </c>
      <c r="H62" s="11" t="s">
        <v>58</v>
      </c>
      <c r="I62" s="14">
        <v>4</v>
      </c>
      <c r="J62" s="14">
        <v>5</v>
      </c>
      <c r="K62" s="14">
        <v>4</v>
      </c>
      <c r="L62" s="14">
        <v>4</v>
      </c>
      <c r="M62" s="7">
        <v>18</v>
      </c>
      <c r="N62" s="2">
        <v>1650.0000000000002</v>
      </c>
      <c r="O62" s="8" t="s">
        <v>63</v>
      </c>
    </row>
    <row r="64" spans="1:15" ht="30" x14ac:dyDescent="0.25">
      <c r="A64" s="5" t="s">
        <v>0</v>
      </c>
      <c r="B64" s="5" t="s">
        <v>1</v>
      </c>
      <c r="C64" s="5" t="s">
        <v>2</v>
      </c>
      <c r="D64" s="5" t="s">
        <v>3</v>
      </c>
      <c r="E64" s="5" t="s">
        <v>4</v>
      </c>
      <c r="F64" s="6" t="s">
        <v>5</v>
      </c>
      <c r="G64" s="6" t="s">
        <v>53</v>
      </c>
      <c r="H64" s="5" t="s">
        <v>6</v>
      </c>
      <c r="I64" s="5" t="s">
        <v>7</v>
      </c>
      <c r="J64" s="5" t="s">
        <v>8</v>
      </c>
      <c r="K64" s="5" t="s">
        <v>9</v>
      </c>
      <c r="L64" s="5" t="s">
        <v>10</v>
      </c>
      <c r="M64" s="5" t="s">
        <v>59</v>
      </c>
      <c r="N64" s="9" t="s">
        <v>60</v>
      </c>
      <c r="O64" s="9" t="s">
        <v>61</v>
      </c>
    </row>
    <row r="65" spans="1:15" x14ac:dyDescent="0.25">
      <c r="A65" s="47"/>
      <c r="B65" s="48"/>
      <c r="C65" s="48"/>
      <c r="D65" s="48"/>
      <c r="E65" s="48"/>
      <c r="F65" s="48"/>
      <c r="G65" s="49" t="s">
        <v>14</v>
      </c>
      <c r="H65" s="48"/>
      <c r="I65" s="48"/>
      <c r="J65" s="48"/>
      <c r="K65" s="48"/>
      <c r="L65" s="48"/>
      <c r="M65" s="48" t="s">
        <v>101</v>
      </c>
      <c r="N65" s="48"/>
      <c r="O65" s="23" t="s">
        <v>62</v>
      </c>
    </row>
    <row r="67" spans="1:15" ht="18.75" x14ac:dyDescent="0.3">
      <c r="G67" s="45" t="s">
        <v>99</v>
      </c>
    </row>
    <row r="68" spans="1:15" ht="30" x14ac:dyDescent="0.25">
      <c r="A68" s="5" t="s">
        <v>0</v>
      </c>
      <c r="B68" s="5" t="s">
        <v>1</v>
      </c>
      <c r="C68" s="5" t="s">
        <v>2</v>
      </c>
      <c r="D68" s="5" t="s">
        <v>3</v>
      </c>
      <c r="E68" s="5" t="s">
        <v>4</v>
      </c>
      <c r="F68" s="6" t="s">
        <v>5</v>
      </c>
      <c r="G68" s="6" t="s">
        <v>53</v>
      </c>
      <c r="H68" s="5" t="s">
        <v>6</v>
      </c>
      <c r="I68" s="5" t="s">
        <v>7</v>
      </c>
      <c r="J68" s="5" t="s">
        <v>8</v>
      </c>
      <c r="K68" s="5" t="s">
        <v>9</v>
      </c>
      <c r="L68" s="5" t="s">
        <v>10</v>
      </c>
      <c r="M68" s="5" t="s">
        <v>59</v>
      </c>
      <c r="N68" s="9" t="s">
        <v>60</v>
      </c>
      <c r="O68" s="9" t="s">
        <v>61</v>
      </c>
    </row>
    <row r="69" spans="1:15" x14ac:dyDescent="0.25">
      <c r="A69" s="47"/>
      <c r="B69" s="48"/>
      <c r="C69" s="48"/>
      <c r="D69" s="48"/>
      <c r="E69" s="48" t="s">
        <v>114</v>
      </c>
      <c r="F69" s="48"/>
      <c r="G69" s="48"/>
      <c r="H69" s="48"/>
      <c r="I69" s="48"/>
      <c r="J69" s="48"/>
      <c r="K69" s="48"/>
      <c r="L69" s="48"/>
      <c r="M69" s="48" t="s">
        <v>113</v>
      </c>
      <c r="N69" s="48"/>
      <c r="O69" s="23"/>
    </row>
    <row r="71" spans="1:15" ht="30" x14ac:dyDescent="0.25">
      <c r="A71" s="5" t="s">
        <v>0</v>
      </c>
      <c r="B71" s="5" t="s">
        <v>1</v>
      </c>
      <c r="C71" s="5" t="s">
        <v>2</v>
      </c>
      <c r="D71" s="5" t="s">
        <v>3</v>
      </c>
      <c r="E71" s="5" t="s">
        <v>4</v>
      </c>
      <c r="F71" s="6" t="s">
        <v>5</v>
      </c>
      <c r="G71" s="6" t="s">
        <v>53</v>
      </c>
      <c r="H71" s="5" t="s">
        <v>6</v>
      </c>
      <c r="I71" s="5" t="s">
        <v>7</v>
      </c>
      <c r="J71" s="5" t="s">
        <v>8</v>
      </c>
      <c r="K71" s="5" t="s">
        <v>9</v>
      </c>
      <c r="L71" s="5" t="s">
        <v>10</v>
      </c>
      <c r="M71" s="5" t="s">
        <v>59</v>
      </c>
      <c r="N71" s="9" t="s">
        <v>60</v>
      </c>
      <c r="O71" s="9" t="s">
        <v>61</v>
      </c>
    </row>
    <row r="72" spans="1:15" x14ac:dyDescent="0.25">
      <c r="A72" s="13">
        <v>1</v>
      </c>
      <c r="B72" s="15" t="s">
        <v>30</v>
      </c>
      <c r="C72" s="16" t="s">
        <v>41</v>
      </c>
      <c r="D72" s="16" t="s">
        <v>19</v>
      </c>
      <c r="E72" s="11" t="s">
        <v>15</v>
      </c>
      <c r="F72" s="3">
        <v>35433</v>
      </c>
      <c r="G72" s="10" t="s">
        <v>16</v>
      </c>
      <c r="H72" s="11" t="s">
        <v>55</v>
      </c>
      <c r="I72" s="14">
        <v>4</v>
      </c>
      <c r="J72" s="14">
        <v>4</v>
      </c>
      <c r="K72" s="14">
        <v>5</v>
      </c>
      <c r="L72" s="14">
        <v>3</v>
      </c>
      <c r="M72" s="46">
        <v>20</v>
      </c>
      <c r="N72" s="2">
        <v>0</v>
      </c>
      <c r="O72" s="2" t="s">
        <v>62</v>
      </c>
    </row>
    <row r="73" spans="1:15" x14ac:dyDescent="0.25">
      <c r="A73" s="13">
        <v>2</v>
      </c>
      <c r="B73" s="15" t="s">
        <v>24</v>
      </c>
      <c r="C73" s="16" t="s">
        <v>35</v>
      </c>
      <c r="D73" s="16" t="s">
        <v>12</v>
      </c>
      <c r="E73" s="11" t="s">
        <v>21</v>
      </c>
      <c r="F73" s="3">
        <v>35787</v>
      </c>
      <c r="G73" s="10" t="s">
        <v>14</v>
      </c>
      <c r="H73" s="11" t="s">
        <v>58</v>
      </c>
      <c r="I73" s="14">
        <v>4</v>
      </c>
      <c r="J73" s="14">
        <v>5</v>
      </c>
      <c r="K73" s="14">
        <v>3</v>
      </c>
      <c r="L73" s="14">
        <v>4</v>
      </c>
      <c r="M73" s="46">
        <v>19</v>
      </c>
      <c r="N73" s="2">
        <v>0</v>
      </c>
      <c r="O73" s="8" t="s">
        <v>63</v>
      </c>
    </row>
    <row r="74" spans="1:15" x14ac:dyDescent="0.25">
      <c r="A74" s="13">
        <v>3</v>
      </c>
      <c r="B74" s="15" t="s">
        <v>25</v>
      </c>
      <c r="C74" s="16" t="s">
        <v>36</v>
      </c>
      <c r="D74" s="16" t="s">
        <v>46</v>
      </c>
      <c r="E74" s="12" t="s">
        <v>15</v>
      </c>
      <c r="F74" s="3">
        <v>35801</v>
      </c>
      <c r="G74" s="10" t="s">
        <v>18</v>
      </c>
      <c r="H74" s="11" t="s">
        <v>55</v>
      </c>
      <c r="I74" s="14">
        <v>4</v>
      </c>
      <c r="J74" s="14">
        <v>4</v>
      </c>
      <c r="K74" s="14">
        <v>4</v>
      </c>
      <c r="L74" s="14">
        <v>5</v>
      </c>
      <c r="M74" s="46">
        <v>19</v>
      </c>
      <c r="N74" s="2">
        <v>1500</v>
      </c>
      <c r="O74" s="2" t="s">
        <v>62</v>
      </c>
    </row>
    <row r="75" spans="1:15" x14ac:dyDescent="0.25">
      <c r="A75" s="13">
        <v>4</v>
      </c>
      <c r="B75" s="15" t="s">
        <v>32</v>
      </c>
      <c r="C75" s="16" t="s">
        <v>43</v>
      </c>
      <c r="D75" s="16" t="s">
        <v>51</v>
      </c>
      <c r="E75" s="12" t="s">
        <v>15</v>
      </c>
      <c r="F75" s="3">
        <v>35427</v>
      </c>
      <c r="G75" s="10" t="s">
        <v>16</v>
      </c>
      <c r="H75" s="11" t="s">
        <v>55</v>
      </c>
      <c r="I75" s="14">
        <v>2</v>
      </c>
      <c r="J75" s="14">
        <v>3</v>
      </c>
      <c r="K75" s="14">
        <v>4</v>
      </c>
      <c r="L75" s="14">
        <v>3</v>
      </c>
      <c r="M75" s="46">
        <v>20</v>
      </c>
      <c r="N75" s="2">
        <v>0</v>
      </c>
      <c r="O75" s="2" t="s">
        <v>62</v>
      </c>
    </row>
    <row r="76" spans="1:15" x14ac:dyDescent="0.25">
      <c r="A76" s="13">
        <v>5</v>
      </c>
      <c r="B76" s="15" t="s">
        <v>33</v>
      </c>
      <c r="C76" s="16" t="s">
        <v>44</v>
      </c>
      <c r="D76" s="16" t="s">
        <v>52</v>
      </c>
      <c r="E76" s="11" t="s">
        <v>17</v>
      </c>
      <c r="F76" s="3">
        <v>35797</v>
      </c>
      <c r="G76" s="10" t="s">
        <v>14</v>
      </c>
      <c r="H76" s="11" t="s">
        <v>56</v>
      </c>
      <c r="I76" s="14">
        <v>5</v>
      </c>
      <c r="J76" s="14">
        <v>4</v>
      </c>
      <c r="K76" s="14">
        <v>5</v>
      </c>
      <c r="L76" s="14">
        <v>4</v>
      </c>
      <c r="M76" s="46">
        <v>19</v>
      </c>
      <c r="N76" s="2">
        <v>1500</v>
      </c>
      <c r="O76" s="2" t="s">
        <v>62</v>
      </c>
    </row>
    <row r="77" spans="1:15" ht="15" hidden="1" customHeight="1" x14ac:dyDescent="0.25">
      <c r="A77" s="13">
        <v>6</v>
      </c>
      <c r="B77" s="15" t="s">
        <v>28</v>
      </c>
      <c r="C77" s="16" t="s">
        <v>39</v>
      </c>
      <c r="D77" s="16" t="s">
        <v>48</v>
      </c>
      <c r="E77" s="11" t="s">
        <v>17</v>
      </c>
      <c r="F77" s="3">
        <v>36155</v>
      </c>
      <c r="G77" s="10" t="s">
        <v>16</v>
      </c>
      <c r="H77" s="11" t="s">
        <v>56</v>
      </c>
      <c r="I77" s="14">
        <v>5</v>
      </c>
      <c r="J77" s="14">
        <v>5</v>
      </c>
      <c r="K77" s="14">
        <v>5</v>
      </c>
      <c r="L77" s="14">
        <v>5</v>
      </c>
      <c r="M77" s="46">
        <v>18</v>
      </c>
      <c r="N77" s="2">
        <v>1875</v>
      </c>
      <c r="O77" s="2" t="s">
        <v>62</v>
      </c>
    </row>
    <row r="78" spans="1:15" ht="15" hidden="1" customHeight="1" x14ac:dyDescent="0.25">
      <c r="A78" s="13">
        <v>7</v>
      </c>
      <c r="B78" s="15" t="s">
        <v>26</v>
      </c>
      <c r="C78" s="16" t="s">
        <v>37</v>
      </c>
      <c r="D78" s="16" t="s">
        <v>20</v>
      </c>
      <c r="E78" s="11" t="s">
        <v>17</v>
      </c>
      <c r="F78" s="3">
        <v>36153</v>
      </c>
      <c r="G78" s="10" t="s">
        <v>16</v>
      </c>
      <c r="H78" s="11" t="s">
        <v>56</v>
      </c>
      <c r="I78" s="14">
        <v>4</v>
      </c>
      <c r="J78" s="14">
        <v>5</v>
      </c>
      <c r="K78" s="14">
        <v>3</v>
      </c>
      <c r="L78" s="14">
        <v>4</v>
      </c>
      <c r="M78" s="46">
        <v>18</v>
      </c>
      <c r="N78" s="2">
        <v>0</v>
      </c>
      <c r="O78" s="2" t="s">
        <v>62</v>
      </c>
    </row>
    <row r="79" spans="1:15" ht="15" hidden="1" customHeight="1" x14ac:dyDescent="0.25">
      <c r="A79" s="13">
        <v>8</v>
      </c>
      <c r="B79" s="15" t="s">
        <v>22</v>
      </c>
      <c r="C79" s="16" t="s">
        <v>11</v>
      </c>
      <c r="D79" s="16" t="s">
        <v>20</v>
      </c>
      <c r="E79" s="11" t="s">
        <v>13</v>
      </c>
      <c r="F79" s="3">
        <v>35435</v>
      </c>
      <c r="G79" s="10" t="s">
        <v>14</v>
      </c>
      <c r="H79" s="11" t="s">
        <v>57</v>
      </c>
      <c r="I79" s="14">
        <v>3</v>
      </c>
      <c r="J79" s="14">
        <v>5</v>
      </c>
      <c r="K79" s="14">
        <v>3</v>
      </c>
      <c r="L79" s="14">
        <v>2</v>
      </c>
      <c r="M79" s="46">
        <v>20</v>
      </c>
      <c r="N79" s="2">
        <v>0</v>
      </c>
      <c r="O79" s="2" t="s">
        <v>62</v>
      </c>
    </row>
    <row r="80" spans="1:15" ht="15" hidden="1" customHeight="1" x14ac:dyDescent="0.25">
      <c r="A80" s="13">
        <v>9</v>
      </c>
      <c r="B80" s="15" t="s">
        <v>29</v>
      </c>
      <c r="C80" s="16" t="s">
        <v>40</v>
      </c>
      <c r="D80" s="16" t="s">
        <v>49</v>
      </c>
      <c r="E80" s="11" t="s">
        <v>13</v>
      </c>
      <c r="F80" s="3">
        <v>36519</v>
      </c>
      <c r="G80" s="10" t="s">
        <v>18</v>
      </c>
      <c r="H80" s="11" t="s">
        <v>57</v>
      </c>
      <c r="I80" s="14">
        <v>4</v>
      </c>
      <c r="J80" s="14">
        <v>4</v>
      </c>
      <c r="K80" s="14">
        <v>5</v>
      </c>
      <c r="L80" s="14">
        <v>5</v>
      </c>
      <c r="M80" s="46">
        <v>17</v>
      </c>
      <c r="N80" s="2">
        <v>1500</v>
      </c>
      <c r="O80" s="2" t="s">
        <v>62</v>
      </c>
    </row>
    <row r="81" spans="1:16" ht="15" hidden="1" customHeight="1" x14ac:dyDescent="0.25">
      <c r="A81" s="13">
        <v>10</v>
      </c>
      <c r="B81" s="15" t="s">
        <v>31</v>
      </c>
      <c r="C81" s="16" t="s">
        <v>42</v>
      </c>
      <c r="D81" s="16" t="s">
        <v>50</v>
      </c>
      <c r="E81" s="11" t="s">
        <v>13</v>
      </c>
      <c r="F81" s="3">
        <v>35793</v>
      </c>
      <c r="G81" s="10" t="s">
        <v>18</v>
      </c>
      <c r="H81" s="11" t="s">
        <v>57</v>
      </c>
      <c r="I81" s="14">
        <v>4</v>
      </c>
      <c r="J81" s="14">
        <v>5</v>
      </c>
      <c r="K81" s="14">
        <v>3</v>
      </c>
      <c r="L81" s="14">
        <v>4</v>
      </c>
      <c r="M81" s="46">
        <v>19</v>
      </c>
      <c r="N81" s="2">
        <v>0</v>
      </c>
      <c r="O81" s="2" t="s">
        <v>62</v>
      </c>
    </row>
    <row r="82" spans="1:16" ht="15" hidden="1" customHeight="1" x14ac:dyDescent="0.25">
      <c r="A82" s="13">
        <v>11</v>
      </c>
      <c r="B82" s="15" t="s">
        <v>23</v>
      </c>
      <c r="C82" s="16" t="s">
        <v>34</v>
      </c>
      <c r="D82" s="16" t="s">
        <v>45</v>
      </c>
      <c r="E82" s="11" t="s">
        <v>13</v>
      </c>
      <c r="F82" s="3">
        <v>35068</v>
      </c>
      <c r="G82" s="10" t="s">
        <v>16</v>
      </c>
      <c r="H82" s="11" t="s">
        <v>57</v>
      </c>
      <c r="I82" s="14">
        <v>5</v>
      </c>
      <c r="J82" s="14">
        <v>5</v>
      </c>
      <c r="K82" s="14">
        <v>5</v>
      </c>
      <c r="L82" s="14">
        <v>5</v>
      </c>
      <c r="M82" s="46">
        <v>21</v>
      </c>
      <c r="N82" s="2">
        <v>1875</v>
      </c>
      <c r="O82" s="2" t="s">
        <v>62</v>
      </c>
    </row>
    <row r="83" spans="1:16" ht="15" hidden="1" customHeight="1" x14ac:dyDescent="0.25">
      <c r="A83" s="13">
        <v>12</v>
      </c>
      <c r="B83" s="15" t="s">
        <v>27</v>
      </c>
      <c r="C83" s="16" t="s">
        <v>38</v>
      </c>
      <c r="D83" s="16" t="s">
        <v>47</v>
      </c>
      <c r="E83" s="11" t="s">
        <v>21</v>
      </c>
      <c r="F83" s="3">
        <v>36159</v>
      </c>
      <c r="G83" s="10" t="s">
        <v>18</v>
      </c>
      <c r="H83" s="11" t="s">
        <v>58</v>
      </c>
      <c r="I83" s="14">
        <v>4</v>
      </c>
      <c r="J83" s="14">
        <v>5</v>
      </c>
      <c r="K83" s="14">
        <v>4</v>
      </c>
      <c r="L83" s="14">
        <v>4</v>
      </c>
      <c r="M83" s="46">
        <v>18</v>
      </c>
      <c r="N83" s="2">
        <v>1650.0000000000002</v>
      </c>
      <c r="O83" s="8" t="s">
        <v>63</v>
      </c>
    </row>
    <row r="85" spans="1:16" ht="18.75" x14ac:dyDescent="0.3">
      <c r="G85" s="45" t="s">
        <v>100</v>
      </c>
    </row>
    <row r="86" spans="1:16" ht="30" x14ac:dyDescent="0.25">
      <c r="A86" s="5" t="s">
        <v>0</v>
      </c>
      <c r="B86" s="5" t="s">
        <v>1</v>
      </c>
      <c r="C86" s="5" t="s">
        <v>1</v>
      </c>
      <c r="D86" s="5" t="s">
        <v>2</v>
      </c>
      <c r="E86" s="5" t="s">
        <v>3</v>
      </c>
      <c r="F86" s="5" t="s">
        <v>4</v>
      </c>
      <c r="G86" s="6" t="s">
        <v>5</v>
      </c>
      <c r="H86" s="6" t="s">
        <v>53</v>
      </c>
      <c r="I86" s="5" t="s">
        <v>6</v>
      </c>
      <c r="J86" s="5" t="s">
        <v>7</v>
      </c>
      <c r="K86" s="5" t="s">
        <v>8</v>
      </c>
      <c r="L86" s="5" t="s">
        <v>9</v>
      </c>
      <c r="M86" s="5" t="s">
        <v>10</v>
      </c>
      <c r="N86" s="5" t="s">
        <v>59</v>
      </c>
      <c r="O86" s="9" t="s">
        <v>60</v>
      </c>
      <c r="P86" s="9" t="s">
        <v>61</v>
      </c>
    </row>
    <row r="87" spans="1:16" x14ac:dyDescent="0.25">
      <c r="B87" t="s">
        <v>115</v>
      </c>
      <c r="C87" t="s">
        <v>116</v>
      </c>
    </row>
    <row r="90" spans="1:16" ht="30" x14ac:dyDescent="0.25">
      <c r="A90" s="5" t="s">
        <v>0</v>
      </c>
      <c r="B90" s="5" t="s">
        <v>1</v>
      </c>
      <c r="C90" s="5" t="s">
        <v>1</v>
      </c>
      <c r="D90" s="5" t="s">
        <v>2</v>
      </c>
      <c r="E90" s="5" t="s">
        <v>3</v>
      </c>
      <c r="F90" s="5" t="s">
        <v>4</v>
      </c>
      <c r="G90" s="6" t="s">
        <v>5</v>
      </c>
      <c r="H90" s="6" t="s">
        <v>53</v>
      </c>
      <c r="I90" s="5" t="s">
        <v>6</v>
      </c>
      <c r="J90" s="5" t="s">
        <v>7</v>
      </c>
      <c r="K90" s="5" t="s">
        <v>8</v>
      </c>
      <c r="L90" s="5" t="s">
        <v>9</v>
      </c>
      <c r="M90" s="5" t="s">
        <v>10</v>
      </c>
      <c r="N90" s="5" t="s">
        <v>59</v>
      </c>
      <c r="O90" s="9" t="s">
        <v>60</v>
      </c>
      <c r="P90" s="9" t="s">
        <v>61</v>
      </c>
    </row>
    <row r="91" spans="1:16" x14ac:dyDescent="0.25">
      <c r="A91" s="13">
        <v>1</v>
      </c>
      <c r="B91" s="15" t="s">
        <v>30</v>
      </c>
      <c r="C91" s="15" t="s">
        <v>30</v>
      </c>
      <c r="D91" s="16" t="s">
        <v>41</v>
      </c>
      <c r="E91" s="16" t="s">
        <v>19</v>
      </c>
      <c r="F91" s="11" t="s">
        <v>15</v>
      </c>
      <c r="G91" s="3">
        <v>35433</v>
      </c>
      <c r="H91" s="10" t="s">
        <v>16</v>
      </c>
      <c r="I91" s="11" t="s">
        <v>55</v>
      </c>
      <c r="J91" s="14">
        <v>4</v>
      </c>
      <c r="K91" s="14">
        <v>4</v>
      </c>
      <c r="L91" s="14">
        <v>5</v>
      </c>
      <c r="M91" s="14">
        <v>3</v>
      </c>
      <c r="N91" s="46">
        <v>20</v>
      </c>
      <c r="O91" s="2">
        <v>0</v>
      </c>
      <c r="P91" s="2" t="s">
        <v>62</v>
      </c>
    </row>
    <row r="92" spans="1:16" x14ac:dyDescent="0.25">
      <c r="A92" s="13">
        <v>2</v>
      </c>
      <c r="B92" s="15" t="s">
        <v>24</v>
      </c>
      <c r="C92" s="15" t="s">
        <v>24</v>
      </c>
      <c r="D92" s="16" t="s">
        <v>35</v>
      </c>
      <c r="E92" s="16" t="s">
        <v>12</v>
      </c>
      <c r="F92" s="11" t="s">
        <v>21</v>
      </c>
      <c r="G92" s="3">
        <v>35787</v>
      </c>
      <c r="H92" s="10" t="s">
        <v>14</v>
      </c>
      <c r="I92" s="11" t="s">
        <v>58</v>
      </c>
      <c r="J92" s="14">
        <v>4</v>
      </c>
      <c r="K92" s="14">
        <v>5</v>
      </c>
      <c r="L92" s="14">
        <v>3</v>
      </c>
      <c r="M92" s="14">
        <v>4</v>
      </c>
      <c r="N92" s="46">
        <v>19</v>
      </c>
      <c r="O92" s="2">
        <v>0</v>
      </c>
      <c r="P92" s="8" t="s">
        <v>63</v>
      </c>
    </row>
    <row r="93" spans="1:16" x14ac:dyDescent="0.25">
      <c r="A93" s="13">
        <v>3</v>
      </c>
      <c r="B93" s="15" t="s">
        <v>25</v>
      </c>
      <c r="C93" s="15" t="s">
        <v>25</v>
      </c>
      <c r="D93" s="16" t="s">
        <v>36</v>
      </c>
      <c r="E93" s="16" t="s">
        <v>46</v>
      </c>
      <c r="F93" s="12" t="s">
        <v>15</v>
      </c>
      <c r="G93" s="3">
        <v>35801</v>
      </c>
      <c r="H93" s="10" t="s">
        <v>18</v>
      </c>
      <c r="I93" s="11" t="s">
        <v>55</v>
      </c>
      <c r="J93" s="14">
        <v>4</v>
      </c>
      <c r="K93" s="14">
        <v>4</v>
      </c>
      <c r="L93" s="14">
        <v>4</v>
      </c>
      <c r="M93" s="14">
        <v>5</v>
      </c>
      <c r="N93" s="46">
        <v>19</v>
      </c>
      <c r="O93" s="2">
        <v>1500</v>
      </c>
      <c r="P93" s="2" t="s">
        <v>62</v>
      </c>
    </row>
    <row r="94" spans="1:16" x14ac:dyDescent="0.25">
      <c r="A94" s="13">
        <v>4</v>
      </c>
      <c r="B94" s="15" t="s">
        <v>32</v>
      </c>
      <c r="C94" s="15" t="s">
        <v>32</v>
      </c>
      <c r="D94" s="16" t="s">
        <v>43</v>
      </c>
      <c r="E94" s="16" t="s">
        <v>51</v>
      </c>
      <c r="F94" s="12" t="s">
        <v>15</v>
      </c>
      <c r="G94" s="3">
        <v>35427</v>
      </c>
      <c r="H94" s="10" t="s">
        <v>16</v>
      </c>
      <c r="I94" s="11" t="s">
        <v>55</v>
      </c>
      <c r="J94" s="14">
        <v>2</v>
      </c>
      <c r="K94" s="14">
        <v>3</v>
      </c>
      <c r="L94" s="14">
        <v>4</v>
      </c>
      <c r="M94" s="14">
        <v>3</v>
      </c>
      <c r="N94" s="46">
        <v>20</v>
      </c>
      <c r="O94" s="2">
        <v>0</v>
      </c>
      <c r="P94" s="2" t="s">
        <v>62</v>
      </c>
    </row>
    <row r="95" spans="1:16" x14ac:dyDescent="0.25">
      <c r="A95" s="13">
        <v>5</v>
      </c>
      <c r="B95" s="15" t="s">
        <v>33</v>
      </c>
      <c r="C95" s="15" t="s">
        <v>33</v>
      </c>
      <c r="D95" s="16" t="s">
        <v>44</v>
      </c>
      <c r="E95" s="16" t="s">
        <v>52</v>
      </c>
      <c r="F95" s="11" t="s">
        <v>17</v>
      </c>
      <c r="G95" s="3">
        <v>35797</v>
      </c>
      <c r="H95" s="10" t="s">
        <v>14</v>
      </c>
      <c r="I95" s="11" t="s">
        <v>56</v>
      </c>
      <c r="J95" s="14">
        <v>5</v>
      </c>
      <c r="K95" s="14">
        <v>4</v>
      </c>
      <c r="L95" s="14">
        <v>5</v>
      </c>
      <c r="M95" s="14">
        <v>4</v>
      </c>
      <c r="N95" s="46">
        <v>19</v>
      </c>
      <c r="O95" s="2">
        <v>1500</v>
      </c>
      <c r="P95" s="2" t="s">
        <v>62</v>
      </c>
    </row>
    <row r="96" spans="1:16" x14ac:dyDescent="0.25">
      <c r="A96" s="13">
        <v>6</v>
      </c>
      <c r="B96" s="15" t="s">
        <v>28</v>
      </c>
      <c r="C96" s="15" t="s">
        <v>28</v>
      </c>
      <c r="D96" s="16" t="s">
        <v>39</v>
      </c>
      <c r="E96" s="16" t="s">
        <v>48</v>
      </c>
      <c r="F96" s="11" t="s">
        <v>17</v>
      </c>
      <c r="G96" s="3">
        <v>36155</v>
      </c>
      <c r="H96" s="10" t="s">
        <v>16</v>
      </c>
      <c r="I96" s="11" t="s">
        <v>56</v>
      </c>
      <c r="J96" s="14">
        <v>5</v>
      </c>
      <c r="K96" s="14">
        <v>5</v>
      </c>
      <c r="L96" s="14">
        <v>5</v>
      </c>
      <c r="M96" s="14">
        <v>5</v>
      </c>
      <c r="N96" s="46">
        <v>18</v>
      </c>
      <c r="O96" s="2">
        <v>1875</v>
      </c>
      <c r="P96" s="2" t="s">
        <v>62</v>
      </c>
    </row>
    <row r="97" spans="1:16" x14ac:dyDescent="0.25">
      <c r="A97" s="13">
        <v>7</v>
      </c>
      <c r="B97" s="15" t="s">
        <v>26</v>
      </c>
      <c r="C97" s="15" t="s">
        <v>26</v>
      </c>
      <c r="D97" s="16" t="s">
        <v>37</v>
      </c>
      <c r="E97" s="16" t="s">
        <v>20</v>
      </c>
      <c r="F97" s="11" t="s">
        <v>17</v>
      </c>
      <c r="G97" s="3">
        <v>36153</v>
      </c>
      <c r="H97" s="10" t="s">
        <v>16</v>
      </c>
      <c r="I97" s="11" t="s">
        <v>56</v>
      </c>
      <c r="J97" s="14">
        <v>4</v>
      </c>
      <c r="K97" s="14">
        <v>5</v>
      </c>
      <c r="L97" s="14">
        <v>3</v>
      </c>
      <c r="M97" s="14">
        <v>4</v>
      </c>
      <c r="N97" s="46">
        <v>18</v>
      </c>
      <c r="O97" s="2">
        <v>0</v>
      </c>
      <c r="P97" s="2" t="s">
        <v>62</v>
      </c>
    </row>
    <row r="98" spans="1:16" hidden="1" x14ac:dyDescent="0.25">
      <c r="A98" s="13">
        <v>8</v>
      </c>
      <c r="B98" s="15" t="s">
        <v>22</v>
      </c>
      <c r="C98" s="15" t="s">
        <v>22</v>
      </c>
      <c r="D98" s="16" t="s">
        <v>11</v>
      </c>
      <c r="E98" s="16" t="s">
        <v>20</v>
      </c>
      <c r="F98" s="11" t="s">
        <v>13</v>
      </c>
      <c r="G98" s="3">
        <v>35435</v>
      </c>
      <c r="H98" s="10" t="s">
        <v>14</v>
      </c>
      <c r="I98" s="11" t="s">
        <v>57</v>
      </c>
      <c r="J98" s="14">
        <v>3</v>
      </c>
      <c r="K98" s="14">
        <v>5</v>
      </c>
      <c r="L98" s="14">
        <v>3</v>
      </c>
      <c r="M98" s="14">
        <v>2</v>
      </c>
      <c r="N98" s="46">
        <v>20</v>
      </c>
      <c r="O98" s="2">
        <v>0</v>
      </c>
      <c r="P98" s="2" t="s">
        <v>62</v>
      </c>
    </row>
    <row r="99" spans="1:16" hidden="1" x14ac:dyDescent="0.25">
      <c r="A99" s="13">
        <v>9</v>
      </c>
      <c r="B99" s="15" t="s">
        <v>29</v>
      </c>
      <c r="C99" s="15" t="s">
        <v>29</v>
      </c>
      <c r="D99" s="16" t="s">
        <v>40</v>
      </c>
      <c r="E99" s="16" t="s">
        <v>49</v>
      </c>
      <c r="F99" s="11" t="s">
        <v>13</v>
      </c>
      <c r="G99" s="3">
        <v>36519</v>
      </c>
      <c r="H99" s="10" t="s">
        <v>18</v>
      </c>
      <c r="I99" s="11" t="s">
        <v>57</v>
      </c>
      <c r="J99" s="14">
        <v>4</v>
      </c>
      <c r="K99" s="14">
        <v>4</v>
      </c>
      <c r="L99" s="14">
        <v>5</v>
      </c>
      <c r="M99" s="14">
        <v>5</v>
      </c>
      <c r="N99" s="46">
        <v>17</v>
      </c>
      <c r="O99" s="2">
        <v>1500</v>
      </c>
      <c r="P99" s="2" t="s">
        <v>62</v>
      </c>
    </row>
    <row r="100" spans="1:16" hidden="1" x14ac:dyDescent="0.25">
      <c r="A100" s="13">
        <v>10</v>
      </c>
      <c r="B100" s="15" t="s">
        <v>31</v>
      </c>
      <c r="C100" s="15" t="s">
        <v>31</v>
      </c>
      <c r="D100" s="16" t="s">
        <v>42</v>
      </c>
      <c r="E100" s="16" t="s">
        <v>50</v>
      </c>
      <c r="F100" s="11" t="s">
        <v>13</v>
      </c>
      <c r="G100" s="3">
        <v>35793</v>
      </c>
      <c r="H100" s="10" t="s">
        <v>18</v>
      </c>
      <c r="I100" s="11" t="s">
        <v>57</v>
      </c>
      <c r="J100" s="14">
        <v>4</v>
      </c>
      <c r="K100" s="14">
        <v>5</v>
      </c>
      <c r="L100" s="14">
        <v>3</v>
      </c>
      <c r="M100" s="14">
        <v>4</v>
      </c>
      <c r="N100" s="46">
        <v>19</v>
      </c>
      <c r="O100" s="2">
        <v>0</v>
      </c>
      <c r="P100" s="2" t="s">
        <v>62</v>
      </c>
    </row>
    <row r="101" spans="1:16" hidden="1" x14ac:dyDescent="0.25">
      <c r="A101" s="13">
        <v>11</v>
      </c>
      <c r="B101" s="15" t="s">
        <v>23</v>
      </c>
      <c r="C101" s="15" t="s">
        <v>23</v>
      </c>
      <c r="D101" s="16" t="s">
        <v>34</v>
      </c>
      <c r="E101" s="16" t="s">
        <v>45</v>
      </c>
      <c r="F101" s="11" t="s">
        <v>13</v>
      </c>
      <c r="G101" s="3">
        <v>35068</v>
      </c>
      <c r="H101" s="10" t="s">
        <v>16</v>
      </c>
      <c r="I101" s="11" t="s">
        <v>57</v>
      </c>
      <c r="J101" s="14">
        <v>5</v>
      </c>
      <c r="K101" s="14">
        <v>5</v>
      </c>
      <c r="L101" s="14">
        <v>5</v>
      </c>
      <c r="M101" s="14">
        <v>5</v>
      </c>
      <c r="N101" s="46">
        <v>21</v>
      </c>
      <c r="O101" s="2">
        <v>1875</v>
      </c>
      <c r="P101" s="2" t="s">
        <v>62</v>
      </c>
    </row>
    <row r="102" spans="1:16" hidden="1" x14ac:dyDescent="0.25">
      <c r="A102" s="13">
        <v>12</v>
      </c>
      <c r="B102" s="15" t="s">
        <v>27</v>
      </c>
      <c r="C102" s="15" t="s">
        <v>27</v>
      </c>
      <c r="D102" s="16" t="s">
        <v>38</v>
      </c>
      <c r="E102" s="16" t="s">
        <v>47</v>
      </c>
      <c r="F102" s="11" t="s">
        <v>21</v>
      </c>
      <c r="G102" s="3">
        <v>36159</v>
      </c>
      <c r="H102" s="10" t="s">
        <v>18</v>
      </c>
      <c r="I102" s="11" t="s">
        <v>58</v>
      </c>
      <c r="J102" s="14">
        <v>4</v>
      </c>
      <c r="K102" s="14">
        <v>5</v>
      </c>
      <c r="L102" s="14">
        <v>4</v>
      </c>
      <c r="M102" s="14">
        <v>4</v>
      </c>
      <c r="N102" s="46">
        <v>18</v>
      </c>
      <c r="O102" s="2">
        <v>1650.0000000000002</v>
      </c>
      <c r="P102" s="8" t="s">
        <v>63</v>
      </c>
    </row>
  </sheetData>
  <sortState ref="A1:AD43">
    <sortCondition ref="D2:D13"/>
  </sortState>
  <mergeCells count="31">
    <mergeCell ref="M25:N25"/>
    <mergeCell ref="M26:N26"/>
    <mergeCell ref="M27:N27"/>
    <mergeCell ref="M15:N15"/>
    <mergeCell ref="M16:N16"/>
    <mergeCell ref="M17:N17"/>
    <mergeCell ref="B15:E15"/>
    <mergeCell ref="B24:E24"/>
    <mergeCell ref="M18:N18"/>
    <mergeCell ref="M19:N19"/>
    <mergeCell ref="M20:N20"/>
    <mergeCell ref="M21:N21"/>
    <mergeCell ref="M22:N22"/>
    <mergeCell ref="M23:N23"/>
    <mergeCell ref="M24:N24"/>
    <mergeCell ref="AA31:AD31"/>
    <mergeCell ref="Y32:Z32"/>
    <mergeCell ref="Y33:Z33"/>
    <mergeCell ref="Y34:Z34"/>
    <mergeCell ref="Y35:Z35"/>
    <mergeCell ref="Y41:Z41"/>
    <mergeCell ref="Y42:Z42"/>
    <mergeCell ref="Y43:Z43"/>
    <mergeCell ref="U1:Z1"/>
    <mergeCell ref="U31:W31"/>
    <mergeCell ref="Y31:Z31"/>
    <mergeCell ref="Y36:Z36"/>
    <mergeCell ref="Y37:Z37"/>
    <mergeCell ref="Y38:Z38"/>
    <mergeCell ref="Y39:Z39"/>
    <mergeCell ref="Y40:Z40"/>
  </mergeCells>
  <conditionalFormatting sqref="I2:L13">
    <cfRule type="cellIs" dxfId="49" priority="67" operator="equal">
      <formula>3</formula>
    </cfRule>
    <cfRule type="cellIs" dxfId="48" priority="69" operator="equal">
      <formula>5</formula>
    </cfRule>
    <cfRule type="cellIs" dxfId="47" priority="72" operator="equal">
      <formula>2</formula>
    </cfRule>
    <cfRule type="cellIs" dxfId="46" priority="73" operator="equal">
      <formula>3</formula>
    </cfRule>
    <cfRule type="cellIs" dxfId="45" priority="74" operator="equal">
      <formula>4</formula>
    </cfRule>
    <cfRule type="cellIs" dxfId="44" priority="75" operator="equal">
      <formula>5</formula>
    </cfRule>
  </conditionalFormatting>
  <conditionalFormatting sqref="B2:B13">
    <cfRule type="expression" dxfId="43" priority="70">
      <formula>$J3="5"</formula>
    </cfRule>
    <cfRule type="expression" dxfId="42" priority="71">
      <formula>$G2="бюджет"</formula>
    </cfRule>
  </conditionalFormatting>
  <conditionalFormatting sqref="C2:C13">
    <cfRule type="expression" dxfId="41" priority="68">
      <formula>$J2=5</formula>
    </cfRule>
  </conditionalFormatting>
  <conditionalFormatting sqref="Q16:Q27">
    <cfRule type="expression" dxfId="40" priority="54">
      <formula>$J11="5"</formula>
    </cfRule>
    <cfRule type="expression" dxfId="39" priority="55">
      <formula>$G10="бюджет"</formula>
    </cfRule>
  </conditionalFormatting>
  <conditionalFormatting sqref="V3:V14">
    <cfRule type="expression" dxfId="38" priority="46">
      <formula>$J5="5"</formula>
    </cfRule>
    <cfRule type="expression" dxfId="37" priority="47">
      <formula>$G4="бюджет"</formula>
    </cfRule>
  </conditionalFormatting>
  <conditionalFormatting sqref="W3:W14">
    <cfRule type="expression" dxfId="36" priority="45">
      <formula>$J4=5</formula>
    </cfRule>
  </conditionalFormatting>
  <conditionalFormatting sqref="U32:U43">
    <cfRule type="expression" dxfId="35" priority="43">
      <formula>$J34="5"</formula>
    </cfRule>
    <cfRule type="expression" dxfId="34" priority="44">
      <formula>$G33="бюджет"</formula>
    </cfRule>
  </conditionalFormatting>
  <conditionalFormatting sqref="V32:V43">
    <cfRule type="expression" dxfId="33" priority="42">
      <formula>$J33=5</formula>
    </cfRule>
  </conditionalFormatting>
  <conditionalFormatting sqref="I72:L83">
    <cfRule type="cellIs" dxfId="32" priority="15" operator="equal">
      <formula>3</formula>
    </cfRule>
    <cfRule type="cellIs" dxfId="31" priority="17" operator="equal">
      <formula>5</formula>
    </cfRule>
    <cfRule type="cellIs" dxfId="30" priority="20" operator="equal">
      <formula>2</formula>
    </cfRule>
    <cfRule type="cellIs" dxfId="29" priority="21" operator="equal">
      <formula>3</formula>
    </cfRule>
    <cfRule type="cellIs" dxfId="28" priority="22" operator="equal">
      <formula>4</formula>
    </cfRule>
    <cfRule type="cellIs" dxfId="27" priority="23" operator="equal">
      <formula>5</formula>
    </cfRule>
  </conditionalFormatting>
  <conditionalFormatting sqref="B72:B83">
    <cfRule type="expression" dxfId="26" priority="18">
      <formula>$J73="5"</formula>
    </cfRule>
    <cfRule type="expression" dxfId="25" priority="19">
      <formula>$G72="бюджет"</formula>
    </cfRule>
  </conditionalFormatting>
  <conditionalFormatting sqref="C72:C83">
    <cfRule type="expression" dxfId="24" priority="16">
      <formula>$J72=5</formula>
    </cfRule>
  </conditionalFormatting>
  <conditionalFormatting sqref="I51:L62">
    <cfRule type="cellIs" dxfId="23" priority="24" operator="equal">
      <formula>3</formula>
    </cfRule>
    <cfRule type="cellIs" dxfId="22" priority="26" operator="equal">
      <formula>5</formula>
    </cfRule>
    <cfRule type="cellIs" dxfId="21" priority="29" operator="equal">
      <formula>2</formula>
    </cfRule>
    <cfRule type="cellIs" dxfId="20" priority="30" operator="equal">
      <formula>3</formula>
    </cfRule>
    <cfRule type="cellIs" dxfId="19" priority="31" operator="equal">
      <formula>4</formula>
    </cfRule>
    <cfRule type="cellIs" dxfId="18" priority="32" operator="equal">
      <formula>5</formula>
    </cfRule>
  </conditionalFormatting>
  <conditionalFormatting sqref="B51:B62">
    <cfRule type="expression" dxfId="17" priority="27">
      <formula>$J52="5"</formula>
    </cfRule>
    <cfRule type="expression" dxfId="16" priority="28">
      <formula>$G51="бюджет"</formula>
    </cfRule>
  </conditionalFormatting>
  <conditionalFormatting sqref="C51:C62">
    <cfRule type="expression" dxfId="15" priority="25">
      <formula>$J51=5</formula>
    </cfRule>
  </conditionalFormatting>
  <conditionalFormatting sqref="J91:M102">
    <cfRule type="cellIs" dxfId="14" priority="6" operator="equal">
      <formula>3</formula>
    </cfRule>
    <cfRule type="cellIs" dxfId="13" priority="8" operator="equal">
      <formula>5</formula>
    </cfRule>
    <cfRule type="cellIs" dxfId="12" priority="11" operator="equal">
      <formula>2</formula>
    </cfRule>
    <cfRule type="cellIs" dxfId="11" priority="12" operator="equal">
      <formula>3</formula>
    </cfRule>
    <cfRule type="cellIs" dxfId="10" priority="13" operator="equal">
      <formula>4</formula>
    </cfRule>
    <cfRule type="cellIs" dxfId="9" priority="14" operator="equal">
      <formula>5</formula>
    </cfRule>
  </conditionalFormatting>
  <conditionalFormatting sqref="D91:D102">
    <cfRule type="expression" dxfId="8" priority="7">
      <formula>$K91=5</formula>
    </cfRule>
  </conditionalFormatting>
  <conditionalFormatting sqref="C102">
    <cfRule type="expression" dxfId="7" priority="76">
      <formula>$J103="5"</formula>
    </cfRule>
    <cfRule type="expression" dxfId="6" priority="77">
      <formula>$H102="бюджет"</formula>
    </cfRule>
  </conditionalFormatting>
  <conditionalFormatting sqref="C91:C101">
    <cfRule type="expression" dxfId="5" priority="78">
      <formula>$K92="5"</formula>
    </cfRule>
    <cfRule type="expression" dxfId="4" priority="79">
      <formula>$H91="бюджет"</formula>
    </cfRule>
  </conditionalFormatting>
  <conditionalFormatting sqref="B102">
    <cfRule type="expression" dxfId="3" priority="2">
      <formula>$J103="5"</formula>
    </cfRule>
    <cfRule type="expression" dxfId="2" priority="3">
      <formula>$H102="бюджет"</formula>
    </cfRule>
  </conditionalFormatting>
  <conditionalFormatting sqref="B91:B101">
    <cfRule type="expression" dxfId="1" priority="4">
      <formula>$K92="5"</formula>
    </cfRule>
    <cfRule type="expression" dxfId="0" priority="5">
      <formula>$H91="бюджет"</formula>
    </cfRule>
  </conditionalFormatting>
  <dataValidations count="3">
    <dataValidation type="whole" allowBlank="1" showInputMessage="1" showErrorMessage="1" sqref="I2:L13 I51:L62 J91:M102 I72:L83 I27 J17:J27">
      <formula1>2</formula1>
      <formula2>5</formula2>
    </dataValidation>
    <dataValidation type="list" allowBlank="1" showInputMessage="1" showErrorMessage="1" sqref="G2:G13 G51:G62 H91:H102 G72:G83 B35">
      <formula1>$G$2:$G$4</formula1>
    </dataValidation>
    <dataValidation type="list" allowBlank="1" showInputMessage="1" showErrorMessage="1" sqref="C35">
      <formula1>$Q$3:$Q$6</formula1>
    </dataValidation>
  </dataValidations>
  <pageMargins left="0.7" right="0.7" top="0.75" bottom="0.75" header="0.3" footer="0.3"/>
  <pageSetup paperSize="9" orientation="portrait" r:id="rId1"/>
  <headerFooter>
    <oddHeader>&amp;C&amp;"-,курсив"&amp;KFF0000Антоненко Леонид АИ-17-02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workbookViewId="0">
      <selection activeCell="I7" sqref="I7"/>
    </sheetView>
  </sheetViews>
  <sheetFormatPr defaultRowHeight="15" x14ac:dyDescent="0.25"/>
  <cols>
    <col min="2" max="2" width="10.42578125" customWidth="1"/>
    <col min="3" max="3" width="9.85546875" customWidth="1"/>
    <col min="9" max="9" width="12.28515625" customWidth="1"/>
  </cols>
  <sheetData>
    <row r="1" spans="1:9" ht="18.75" x14ac:dyDescent="0.3">
      <c r="A1" s="26" t="s">
        <v>0</v>
      </c>
      <c r="B1" s="26" t="s">
        <v>74</v>
      </c>
      <c r="C1" s="26" t="s">
        <v>129</v>
      </c>
      <c r="D1" s="26" t="s">
        <v>131</v>
      </c>
      <c r="E1" s="26" t="s">
        <v>130</v>
      </c>
      <c r="F1" s="26" t="s">
        <v>75</v>
      </c>
      <c r="H1" s="27" t="s">
        <v>74</v>
      </c>
      <c r="I1" s="28" t="s">
        <v>126</v>
      </c>
    </row>
    <row r="2" spans="1:9" ht="18.75" x14ac:dyDescent="0.3">
      <c r="A2" s="1">
        <v>1</v>
      </c>
      <c r="B2" s="29" t="s">
        <v>106</v>
      </c>
      <c r="C2" s="1">
        <v>12339</v>
      </c>
      <c r="D2" s="1">
        <v>20000</v>
      </c>
      <c r="E2" s="1">
        <v>30000</v>
      </c>
      <c r="F2" s="1">
        <v>40000</v>
      </c>
      <c r="H2" s="30" t="s">
        <v>76</v>
      </c>
      <c r="I2" s="28" t="s">
        <v>75</v>
      </c>
    </row>
    <row r="3" spans="1:9" ht="45" x14ac:dyDescent="0.25">
      <c r="A3" s="1">
        <v>2</v>
      </c>
      <c r="B3" s="29" t="s">
        <v>107</v>
      </c>
      <c r="C3" s="1">
        <v>11887</v>
      </c>
      <c r="D3" s="1">
        <v>25000</v>
      </c>
      <c r="E3" s="1">
        <v>35000</v>
      </c>
      <c r="F3" s="1">
        <v>45000</v>
      </c>
      <c r="H3" s="31" t="s">
        <v>77</v>
      </c>
      <c r="I3" s="32">
        <f>INDEX(C2:F13,MATCH(I1,B2:B13,0),MATCH(I2,C1:F1,0))</f>
        <v>65523</v>
      </c>
    </row>
    <row r="4" spans="1:9" x14ac:dyDescent="0.25">
      <c r="A4" s="1">
        <v>3</v>
      </c>
      <c r="B4" s="29" t="s">
        <v>108</v>
      </c>
      <c r="C4" s="1">
        <v>19972</v>
      </c>
      <c r="D4" s="1">
        <v>30963</v>
      </c>
      <c r="E4" s="1">
        <v>40000</v>
      </c>
      <c r="F4" s="1">
        <v>45000</v>
      </c>
    </row>
    <row r="5" spans="1:9" x14ac:dyDescent="0.25">
      <c r="A5" s="1">
        <v>4</v>
      </c>
      <c r="B5" s="29" t="s">
        <v>118</v>
      </c>
      <c r="C5" s="1">
        <v>6118</v>
      </c>
      <c r="D5" s="1">
        <v>15000</v>
      </c>
      <c r="E5" s="1">
        <v>25000</v>
      </c>
      <c r="F5" s="1">
        <v>35000</v>
      </c>
    </row>
    <row r="6" spans="1:9" x14ac:dyDescent="0.25">
      <c r="A6" s="1">
        <v>5</v>
      </c>
      <c r="B6" s="29" t="s">
        <v>119</v>
      </c>
      <c r="C6" s="1">
        <v>11998</v>
      </c>
      <c r="D6" s="1">
        <v>30000</v>
      </c>
      <c r="E6" s="1">
        <v>50000</v>
      </c>
      <c r="F6" s="1">
        <v>77352</v>
      </c>
    </row>
    <row r="7" spans="1:9" x14ac:dyDescent="0.25">
      <c r="A7" s="1">
        <v>6</v>
      </c>
      <c r="B7" s="29" t="s">
        <v>120</v>
      </c>
      <c r="C7" s="1">
        <v>74560</v>
      </c>
      <c r="D7" s="1">
        <v>20074</v>
      </c>
      <c r="E7" s="1">
        <v>30000</v>
      </c>
      <c r="F7" s="1">
        <v>40000</v>
      </c>
    </row>
    <row r="8" spans="1:9" x14ac:dyDescent="0.25">
      <c r="A8" s="1">
        <v>7</v>
      </c>
      <c r="B8" s="29" t="s">
        <v>121</v>
      </c>
      <c r="C8" s="1">
        <v>55879</v>
      </c>
      <c r="D8" s="1">
        <v>30000</v>
      </c>
      <c r="E8" s="1">
        <v>40000</v>
      </c>
      <c r="F8" s="1">
        <v>30000</v>
      </c>
    </row>
    <row r="9" spans="1:9" x14ac:dyDescent="0.25">
      <c r="A9" s="1">
        <v>8</v>
      </c>
      <c r="B9" s="29" t="s">
        <v>123</v>
      </c>
      <c r="C9" s="1">
        <v>38097</v>
      </c>
      <c r="D9" s="1">
        <v>54539</v>
      </c>
      <c r="E9" s="1">
        <v>10000</v>
      </c>
      <c r="F9" s="1">
        <v>5000</v>
      </c>
    </row>
    <row r="10" spans="1:9" x14ac:dyDescent="0.25">
      <c r="A10" s="1">
        <v>9</v>
      </c>
      <c r="B10" s="29" t="s">
        <v>124</v>
      </c>
      <c r="C10" s="1">
        <v>49031</v>
      </c>
      <c r="D10" s="1">
        <v>20000</v>
      </c>
      <c r="E10" s="1">
        <v>70000</v>
      </c>
      <c r="F10" s="1">
        <v>90000</v>
      </c>
    </row>
    <row r="11" spans="1:9" x14ac:dyDescent="0.25">
      <c r="A11" s="1">
        <v>10</v>
      </c>
      <c r="B11" s="29" t="s">
        <v>128</v>
      </c>
      <c r="C11" s="1">
        <v>14778</v>
      </c>
      <c r="D11" s="1">
        <v>15000</v>
      </c>
      <c r="E11" s="1">
        <v>15000</v>
      </c>
      <c r="F11" s="1">
        <v>15000</v>
      </c>
    </row>
    <row r="12" spans="1:9" x14ac:dyDescent="0.25">
      <c r="A12" s="1">
        <v>11</v>
      </c>
      <c r="B12" s="29" t="s">
        <v>125</v>
      </c>
      <c r="C12" s="1">
        <v>42477</v>
      </c>
      <c r="D12" s="1">
        <v>33168</v>
      </c>
      <c r="E12" s="1">
        <v>50000</v>
      </c>
      <c r="F12" s="1">
        <v>60124</v>
      </c>
    </row>
    <row r="13" spans="1:9" x14ac:dyDescent="0.25">
      <c r="A13" s="1">
        <v>12</v>
      </c>
      <c r="B13" s="29" t="s">
        <v>126</v>
      </c>
      <c r="C13" s="1">
        <v>13004</v>
      </c>
      <c r="D13" s="1">
        <v>5000</v>
      </c>
      <c r="E13" s="1">
        <v>40000</v>
      </c>
      <c r="F13" s="1">
        <v>65523</v>
      </c>
    </row>
  </sheetData>
  <dataValidations count="2">
    <dataValidation type="list" allowBlank="1" showInputMessage="1" showErrorMessage="1" sqref="I2">
      <formula1>$C$1:$F$1</formula1>
    </dataValidation>
    <dataValidation type="list" allowBlank="1" showInputMessage="1" showErrorMessage="1" sqref="I1">
      <formula1>$B$2:$B$13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zoomScale="85" zoomScaleNormal="85" workbookViewId="0">
      <selection activeCell="X17" sqref="X17"/>
    </sheetView>
  </sheetViews>
  <sheetFormatPr defaultRowHeight="15" x14ac:dyDescent="0.25"/>
  <sheetData>
    <row r="1" spans="1:10" x14ac:dyDescent="0.25">
      <c r="A1" s="52" t="s">
        <v>135</v>
      </c>
      <c r="B1" s="25">
        <v>10</v>
      </c>
      <c r="C1" s="25">
        <f>B1+$B$3</f>
        <v>15</v>
      </c>
      <c r="D1" s="25">
        <f t="shared" ref="D1:I1" si="0">C1+$B$3</f>
        <v>20</v>
      </c>
      <c r="E1" s="25">
        <f t="shared" si="0"/>
        <v>25</v>
      </c>
      <c r="F1" s="25">
        <f t="shared" si="0"/>
        <v>30</v>
      </c>
      <c r="G1" s="25">
        <f t="shared" si="0"/>
        <v>35</v>
      </c>
      <c r="H1" s="25">
        <f t="shared" si="0"/>
        <v>40</v>
      </c>
      <c r="I1" s="25">
        <f t="shared" si="0"/>
        <v>45</v>
      </c>
      <c r="J1" s="25">
        <f>I1+$B$3</f>
        <v>50</v>
      </c>
    </row>
    <row r="2" spans="1:10" x14ac:dyDescent="0.25">
      <c r="A2" s="52" t="s">
        <v>136</v>
      </c>
      <c r="B2" s="25">
        <f>B1^3/50</f>
        <v>20</v>
      </c>
      <c r="C2" s="25">
        <f t="shared" ref="C2:J2" si="1">C1^3/50</f>
        <v>67.5</v>
      </c>
      <c r="D2" s="25">
        <f t="shared" si="1"/>
        <v>160</v>
      </c>
      <c r="E2" s="25">
        <f t="shared" si="1"/>
        <v>312.5</v>
      </c>
      <c r="F2" s="25">
        <f t="shared" si="1"/>
        <v>540</v>
      </c>
      <c r="G2" s="25">
        <f t="shared" si="1"/>
        <v>857.5</v>
      </c>
      <c r="H2" s="25">
        <f t="shared" si="1"/>
        <v>1280</v>
      </c>
      <c r="I2" s="25">
        <f t="shared" si="1"/>
        <v>1822.5</v>
      </c>
      <c r="J2" s="25">
        <f t="shared" si="1"/>
        <v>2500</v>
      </c>
    </row>
    <row r="3" spans="1:10" x14ac:dyDescent="0.25">
      <c r="A3" s="52" t="s">
        <v>132</v>
      </c>
      <c r="B3" s="25">
        <v>5</v>
      </c>
      <c r="C3" s="25"/>
      <c r="D3" s="25"/>
      <c r="E3" s="25"/>
      <c r="F3" s="25"/>
      <c r="G3" s="25"/>
      <c r="H3" s="25"/>
      <c r="I3" s="25"/>
      <c r="J3" s="25"/>
    </row>
    <row r="5" spans="1:10" ht="15.75" x14ac:dyDescent="0.25">
      <c r="A5" s="53" t="s">
        <v>133</v>
      </c>
      <c r="B5" s="53" t="s">
        <v>134</v>
      </c>
    </row>
    <row r="6" spans="1:10" x14ac:dyDescent="0.25">
      <c r="A6" s="54">
        <v>10</v>
      </c>
      <c r="B6" s="54">
        <v>1</v>
      </c>
    </row>
    <row r="7" spans="1:10" x14ac:dyDescent="0.25">
      <c r="A7" s="54">
        <v>16</v>
      </c>
      <c r="B7" s="54">
        <v>36</v>
      </c>
    </row>
    <row r="8" spans="1:10" x14ac:dyDescent="0.25">
      <c r="A8" s="54">
        <v>17</v>
      </c>
      <c r="B8" s="54">
        <v>196</v>
      </c>
    </row>
    <row r="9" spans="1:10" x14ac:dyDescent="0.25">
      <c r="A9" s="54">
        <v>18.7</v>
      </c>
      <c r="B9" s="54">
        <v>547</v>
      </c>
    </row>
    <row r="10" spans="1:10" x14ac:dyDescent="0.25">
      <c r="A10" s="54">
        <v>45</v>
      </c>
      <c r="B10" s="54">
        <v>168</v>
      </c>
    </row>
    <row r="11" spans="1:10" x14ac:dyDescent="0.25">
      <c r="A11" s="54">
        <v>54</v>
      </c>
      <c r="B11" s="54">
        <v>404</v>
      </c>
    </row>
    <row r="12" spans="1:10" x14ac:dyDescent="0.25">
      <c r="A12" s="54">
        <v>112</v>
      </c>
      <c r="B12" s="54">
        <v>12021</v>
      </c>
    </row>
    <row r="13" spans="1:10" x14ac:dyDescent="0.25">
      <c r="A13" s="54">
        <v>205</v>
      </c>
      <c r="B13" s="54">
        <v>5005</v>
      </c>
    </row>
    <row r="14" spans="1:10" x14ac:dyDescent="0.25">
      <c r="A14" s="54">
        <v>215</v>
      </c>
      <c r="B14" s="54">
        <v>874</v>
      </c>
    </row>
    <row r="15" spans="1:10" x14ac:dyDescent="0.25">
      <c r="A15" s="54">
        <v>330</v>
      </c>
      <c r="B15" s="54">
        <v>9001</v>
      </c>
    </row>
    <row r="16" spans="1:10" x14ac:dyDescent="0.25">
      <c r="A16" s="54">
        <v>755</v>
      </c>
      <c r="B16" s="54">
        <v>707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workbookViewId="0">
      <selection activeCell="E14" sqref="E14"/>
    </sheetView>
  </sheetViews>
  <sheetFormatPr defaultRowHeight="15" x14ac:dyDescent="0.25"/>
  <cols>
    <col min="1" max="1" width="14.42578125" customWidth="1"/>
  </cols>
  <sheetData>
    <row r="1" spans="1:4" x14ac:dyDescent="0.25">
      <c r="A1" s="55" t="s">
        <v>102</v>
      </c>
      <c r="B1" s="60"/>
      <c r="C1" s="60"/>
      <c r="D1" s="56"/>
    </row>
    <row r="2" spans="1:4" x14ac:dyDescent="0.25">
      <c r="A2" s="1" t="s">
        <v>103</v>
      </c>
      <c r="B2" s="1" t="s">
        <v>106</v>
      </c>
      <c r="C2" s="1" t="s">
        <v>107</v>
      </c>
      <c r="D2" s="1" t="s">
        <v>108</v>
      </c>
    </row>
    <row r="3" spans="1:4" x14ac:dyDescent="0.25">
      <c r="A3" s="1" t="s">
        <v>104</v>
      </c>
      <c r="B3" s="1">
        <v>1000</v>
      </c>
      <c r="C3" s="1">
        <v>1000</v>
      </c>
      <c r="D3" s="1">
        <v>10000</v>
      </c>
    </row>
    <row r="4" spans="1:4" x14ac:dyDescent="0.25">
      <c r="A4" s="1" t="s">
        <v>137</v>
      </c>
      <c r="B4" s="1">
        <v>500</v>
      </c>
      <c r="C4" s="1">
        <v>500</v>
      </c>
      <c r="D4" s="1">
        <v>500</v>
      </c>
    </row>
    <row r="5" spans="1:4" x14ac:dyDescent="0.25">
      <c r="A5" s="1" t="s">
        <v>105</v>
      </c>
      <c r="B5" s="1">
        <v>1000</v>
      </c>
      <c r="C5" s="1">
        <v>1000</v>
      </c>
      <c r="D5" s="1">
        <v>1000</v>
      </c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workbookViewId="0">
      <selection activeCell="A5" sqref="A5"/>
    </sheetView>
  </sheetViews>
  <sheetFormatPr defaultRowHeight="15" x14ac:dyDescent="0.25"/>
  <cols>
    <col min="1" max="1" width="15.28515625" customWidth="1"/>
  </cols>
  <sheetData>
    <row r="1" spans="1:4" x14ac:dyDescent="0.25">
      <c r="A1" s="55" t="s">
        <v>109</v>
      </c>
      <c r="B1" s="60"/>
      <c r="C1" s="60"/>
      <c r="D1" s="56"/>
    </row>
    <row r="2" spans="1:4" x14ac:dyDescent="0.25">
      <c r="A2" s="1" t="s">
        <v>103</v>
      </c>
      <c r="B2" s="1" t="s">
        <v>106</v>
      </c>
      <c r="C2" s="1" t="s">
        <v>107</v>
      </c>
      <c r="D2" s="1" t="s">
        <v>108</v>
      </c>
    </row>
    <row r="3" spans="1:4" x14ac:dyDescent="0.25">
      <c r="A3" s="1" t="s">
        <v>104</v>
      </c>
      <c r="B3" s="1">
        <v>2000</v>
      </c>
      <c r="C3" s="1">
        <v>2000</v>
      </c>
      <c r="D3" s="1">
        <v>2000</v>
      </c>
    </row>
    <row r="4" spans="1:4" x14ac:dyDescent="0.25">
      <c r="A4" s="1" t="s">
        <v>137</v>
      </c>
      <c r="B4" s="1">
        <v>1000</v>
      </c>
      <c r="C4" s="1">
        <v>1000</v>
      </c>
      <c r="D4" s="1">
        <v>1000</v>
      </c>
    </row>
    <row r="5" spans="1:4" x14ac:dyDescent="0.25">
      <c r="A5" s="1" t="s">
        <v>105</v>
      </c>
      <c r="B5" s="1">
        <v>500</v>
      </c>
      <c r="C5" s="1">
        <v>500</v>
      </c>
      <c r="D5" s="1">
        <v>500</v>
      </c>
    </row>
  </sheetData>
  <dataConsolidate/>
  <mergeCells count="1">
    <mergeCell ref="A1:D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workbookViewId="0">
      <selection activeCell="A11" sqref="A11"/>
    </sheetView>
  </sheetViews>
  <sheetFormatPr defaultRowHeight="15" outlineLevelRow="1" x14ac:dyDescent="0.25"/>
  <cols>
    <col min="1" max="1" width="2.85546875" customWidth="1"/>
    <col min="2" max="2" width="13.140625" customWidth="1"/>
  </cols>
  <sheetData>
    <row r="1" spans="1:5" x14ac:dyDescent="0.25">
      <c r="A1" s="61" t="s">
        <v>111</v>
      </c>
      <c r="B1" s="61"/>
      <c r="C1" s="61"/>
      <c r="D1" s="61"/>
      <c r="E1" s="61"/>
    </row>
    <row r="2" spans="1:5" x14ac:dyDescent="0.25">
      <c r="A2" s="55" t="s">
        <v>112</v>
      </c>
      <c r="B2" s="56"/>
      <c r="C2" s="1" t="s">
        <v>106</v>
      </c>
      <c r="D2" s="1" t="s">
        <v>107</v>
      </c>
      <c r="E2" s="1" t="s">
        <v>108</v>
      </c>
    </row>
    <row r="3" spans="1:5" hidden="1" outlineLevel="1" x14ac:dyDescent="0.25">
      <c r="A3" s="1"/>
      <c r="B3" s="1" t="s">
        <v>110</v>
      </c>
      <c r="C3" s="1">
        <f>'Цех 1'!$B$3</f>
        <v>1000</v>
      </c>
      <c r="D3" s="1">
        <f>'Цех 1'!$C$3</f>
        <v>1000</v>
      </c>
      <c r="E3" s="1">
        <f>'Цех 1'!$D$3</f>
        <v>10000</v>
      </c>
    </row>
    <row r="4" spans="1:5" hidden="1" outlineLevel="1" x14ac:dyDescent="0.25">
      <c r="A4" s="1"/>
      <c r="B4" s="1" t="s">
        <v>110</v>
      </c>
      <c r="C4" s="1">
        <f>'Цех 2'!$B$3</f>
        <v>2000</v>
      </c>
      <c r="D4" s="1">
        <f>'Цех 2'!$C$3</f>
        <v>2000</v>
      </c>
      <c r="E4" s="1">
        <f>'Цех 2'!$D$3</f>
        <v>2000</v>
      </c>
    </row>
    <row r="5" spans="1:5" collapsed="1" x14ac:dyDescent="0.25">
      <c r="A5" s="1" t="s">
        <v>104</v>
      </c>
      <c r="B5" s="1"/>
      <c r="C5" s="1">
        <f>SUM(C3:C4)</f>
        <v>3000</v>
      </c>
      <c r="D5" s="1">
        <f>SUM(D3:D4)</f>
        <v>3000</v>
      </c>
      <c r="E5" s="1">
        <f>SUM(E3:E4)</f>
        <v>12000</v>
      </c>
    </row>
    <row r="6" spans="1:5" hidden="1" outlineLevel="1" x14ac:dyDescent="0.25">
      <c r="A6" s="1"/>
      <c r="B6" s="1" t="s">
        <v>110</v>
      </c>
      <c r="C6" s="1">
        <f>'Цех 1'!$B$4</f>
        <v>500</v>
      </c>
      <c r="D6" s="1">
        <f>'Цех 1'!$C$4</f>
        <v>500</v>
      </c>
      <c r="E6" s="1">
        <f>'Цех 1'!$D$4</f>
        <v>500</v>
      </c>
    </row>
    <row r="7" spans="1:5" hidden="1" outlineLevel="1" x14ac:dyDescent="0.25">
      <c r="A7" s="1"/>
      <c r="B7" s="1" t="s">
        <v>110</v>
      </c>
      <c r="C7" s="1">
        <f>'Цех 2'!$B$4</f>
        <v>1000</v>
      </c>
      <c r="D7" s="1">
        <f>'Цех 2'!$C$4</f>
        <v>1000</v>
      </c>
      <c r="E7" s="1">
        <f>'Цех 2'!$D$4</f>
        <v>1000</v>
      </c>
    </row>
    <row r="8" spans="1:5" collapsed="1" x14ac:dyDescent="0.25">
      <c r="A8" s="1" t="s">
        <v>137</v>
      </c>
      <c r="B8" s="1"/>
      <c r="C8" s="1">
        <f>SUM(C6:C7)</f>
        <v>1500</v>
      </c>
      <c r="D8" s="1">
        <f>SUM(D6:D7)</f>
        <v>1500</v>
      </c>
      <c r="E8" s="1">
        <f>SUM(E6:E7)</f>
        <v>1500</v>
      </c>
    </row>
    <row r="9" spans="1:5" hidden="1" outlineLevel="1" x14ac:dyDescent="0.25">
      <c r="A9" s="1"/>
      <c r="B9" s="1" t="s">
        <v>110</v>
      </c>
      <c r="C9" s="1">
        <f>'Цех 1'!$B$5</f>
        <v>1000</v>
      </c>
      <c r="D9" s="1">
        <f>'Цех 1'!$C$5</f>
        <v>1000</v>
      </c>
      <c r="E9" s="1">
        <f>'Цех 1'!$D$5</f>
        <v>1000</v>
      </c>
    </row>
    <row r="10" spans="1:5" hidden="1" outlineLevel="1" x14ac:dyDescent="0.25">
      <c r="A10" s="1"/>
      <c r="B10" s="1" t="s">
        <v>110</v>
      </c>
      <c r="C10" s="1">
        <f>'Цех 2'!$B$5</f>
        <v>500</v>
      </c>
      <c r="D10" s="1">
        <f>'Цех 2'!$C$5</f>
        <v>500</v>
      </c>
      <c r="E10" s="1">
        <f>'Цех 2'!$D$5</f>
        <v>500</v>
      </c>
    </row>
    <row r="11" spans="1:5" collapsed="1" x14ac:dyDescent="0.25">
      <c r="A11" s="1" t="s">
        <v>105</v>
      </c>
      <c r="B11" s="1"/>
      <c r="C11" s="1">
        <f>SUM(C9:C10)</f>
        <v>1500</v>
      </c>
      <c r="D11" s="1">
        <f>SUM(D9:D10)</f>
        <v>1500</v>
      </c>
      <c r="E11" s="1">
        <f>SUM(E9:E10)</f>
        <v>1500</v>
      </c>
    </row>
  </sheetData>
  <dataConsolidate topLabels="1" link="1">
    <dataRefs count="2">
      <dataRef ref="A2:D5" sheet="Цех1" r:id="rId1"/>
      <dataRef ref="A2:D5" sheet="Цех2" r:id="rId2"/>
    </dataRefs>
  </dataConsolidate>
  <mergeCells count="2">
    <mergeCell ref="A1:E1"/>
    <mergeCell ref="A2:B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workbookViewId="0">
      <selection activeCell="I16" sqref="I16"/>
    </sheetView>
  </sheetViews>
  <sheetFormatPr defaultRowHeight="15" outlineLevelRow="1" x14ac:dyDescent="0.25"/>
  <cols>
    <col min="1" max="1" width="7.7109375" customWidth="1"/>
    <col min="2" max="2" width="5.7109375" customWidth="1"/>
  </cols>
  <sheetData>
    <row r="1" spans="1:5" x14ac:dyDescent="0.25">
      <c r="A1" s="61" t="s">
        <v>111</v>
      </c>
      <c r="B1" s="61"/>
      <c r="C1" s="61"/>
      <c r="D1" s="61"/>
      <c r="E1" s="61"/>
    </row>
    <row r="2" spans="1:5" x14ac:dyDescent="0.25">
      <c r="A2" s="61"/>
      <c r="B2" s="61"/>
      <c r="C2" s="1" t="s">
        <v>106</v>
      </c>
      <c r="D2" s="1" t="s">
        <v>107</v>
      </c>
      <c r="E2" s="1" t="s">
        <v>108</v>
      </c>
    </row>
    <row r="3" spans="1:5" hidden="1" outlineLevel="1" x14ac:dyDescent="0.25">
      <c r="A3" s="1"/>
      <c r="B3" s="1" t="s">
        <v>110</v>
      </c>
      <c r="C3" s="1">
        <f>'Цех 1'!$B$3</f>
        <v>1000</v>
      </c>
      <c r="D3" s="1">
        <f>'Цех 1'!$C$3</f>
        <v>1000</v>
      </c>
      <c r="E3" s="1">
        <f>'Цех 1'!$D$3</f>
        <v>10000</v>
      </c>
    </row>
    <row r="4" spans="1:5" hidden="1" outlineLevel="1" x14ac:dyDescent="0.25">
      <c r="A4" s="1"/>
      <c r="B4" s="1" t="s">
        <v>110</v>
      </c>
      <c r="C4" s="1">
        <f>'Цех 2'!$B$3</f>
        <v>2000</v>
      </c>
      <c r="D4" s="1">
        <f>'Цех 2'!$C$3</f>
        <v>2000</v>
      </c>
      <c r="E4" s="1">
        <f>'Цех 2'!$D$3</f>
        <v>2000</v>
      </c>
    </row>
    <row r="5" spans="1:5" collapsed="1" x14ac:dyDescent="0.25">
      <c r="A5" s="61" t="s">
        <v>104</v>
      </c>
      <c r="B5" s="61"/>
      <c r="C5" s="1">
        <f>AVERAGE(C3:C4)</f>
        <v>1500</v>
      </c>
      <c r="D5" s="1">
        <f>AVERAGE(D3:D4)</f>
        <v>1500</v>
      </c>
      <c r="E5" s="1">
        <f>AVERAGE(E3:E4)</f>
        <v>6000</v>
      </c>
    </row>
    <row r="6" spans="1:5" hidden="1" outlineLevel="1" x14ac:dyDescent="0.25">
      <c r="A6" s="1"/>
      <c r="B6" s="1" t="s">
        <v>110</v>
      </c>
      <c r="C6" s="1">
        <f>'Цех 1'!$B$4</f>
        <v>500</v>
      </c>
      <c r="D6" s="1">
        <f>'Цех 1'!$C$4</f>
        <v>500</v>
      </c>
      <c r="E6" s="1">
        <f>'Цех 1'!$D$4</f>
        <v>500</v>
      </c>
    </row>
    <row r="7" spans="1:5" hidden="1" outlineLevel="1" x14ac:dyDescent="0.25">
      <c r="A7" s="1"/>
      <c r="B7" s="1" t="s">
        <v>110</v>
      </c>
      <c r="C7" s="1">
        <f>'Цех 2'!$B$4</f>
        <v>1000</v>
      </c>
      <c r="D7" s="1">
        <f>'Цех 2'!$C$4</f>
        <v>1000</v>
      </c>
      <c r="E7" s="1">
        <f>'Цех 2'!$D$4</f>
        <v>1000</v>
      </c>
    </row>
    <row r="8" spans="1:5" collapsed="1" x14ac:dyDescent="0.25">
      <c r="A8" s="61" t="s">
        <v>137</v>
      </c>
      <c r="B8" s="61"/>
      <c r="C8" s="1">
        <f>AVERAGE(C6:C7)</f>
        <v>750</v>
      </c>
      <c r="D8" s="1">
        <f>AVERAGE(D6:D7)</f>
        <v>750</v>
      </c>
      <c r="E8" s="1">
        <f>AVERAGE(E6:E7)</f>
        <v>750</v>
      </c>
    </row>
    <row r="9" spans="1:5" hidden="1" outlineLevel="1" x14ac:dyDescent="0.25">
      <c r="A9" s="1"/>
      <c r="B9" s="1" t="s">
        <v>110</v>
      </c>
      <c r="C9" s="1">
        <f>'Цех 1'!$B$5</f>
        <v>1000</v>
      </c>
      <c r="D9" s="1">
        <f>'Цех 1'!$C$5</f>
        <v>1000</v>
      </c>
      <c r="E9" s="1">
        <f>'Цех 1'!$D$5</f>
        <v>1000</v>
      </c>
    </row>
    <row r="10" spans="1:5" hidden="1" outlineLevel="1" x14ac:dyDescent="0.25">
      <c r="A10" s="1"/>
      <c r="B10" s="1" t="s">
        <v>110</v>
      </c>
      <c r="C10" s="1">
        <f>'Цех 2'!$B$5</f>
        <v>500</v>
      </c>
      <c r="D10" s="1">
        <f>'Цех 2'!$C$5</f>
        <v>500</v>
      </c>
      <c r="E10" s="1">
        <f>'Цех 2'!$D$5</f>
        <v>500</v>
      </c>
    </row>
    <row r="11" spans="1:5" collapsed="1" x14ac:dyDescent="0.25">
      <c r="A11" s="61" t="s">
        <v>105</v>
      </c>
      <c r="B11" s="61"/>
      <c r="C11" s="1">
        <f>AVERAGE(C9:C10)</f>
        <v>750</v>
      </c>
      <c r="D11" s="1">
        <f>AVERAGE(D9:D10)</f>
        <v>750</v>
      </c>
      <c r="E11" s="1">
        <f>AVERAGE(E9:E10)</f>
        <v>750</v>
      </c>
    </row>
  </sheetData>
  <dataConsolidate function="average" topLabels="1" link="1">
    <dataRefs count="2">
      <dataRef ref="A2:D5" sheet="Цех 1" r:id="rId1"/>
      <dataRef ref="A2:D5" sheet="Цех 2" r:id="rId2"/>
    </dataRefs>
  </dataConsolidate>
  <mergeCells count="5">
    <mergeCell ref="A5:B5"/>
    <mergeCell ref="A8:B8"/>
    <mergeCell ref="A11:B11"/>
    <mergeCell ref="A2:B2"/>
    <mergeCell ref="A1:E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topLeftCell="A2" workbookViewId="0">
      <selection activeCell="O21" sqref="O21"/>
    </sheetView>
  </sheetViews>
  <sheetFormatPr defaultRowHeight="15" x14ac:dyDescent="0.25"/>
  <cols>
    <col min="1" max="1" width="25.85546875" customWidth="1"/>
    <col min="2" max="2" width="20.28515625" customWidth="1"/>
    <col min="3" max="3" width="11.140625" customWidth="1"/>
    <col min="4" max="4" width="11" customWidth="1"/>
    <col min="5" max="5" width="11.28515625" bestFit="1" customWidth="1"/>
    <col min="6" max="6" width="10.42578125" customWidth="1"/>
  </cols>
  <sheetData>
    <row r="1" spans="1:6" ht="16.5" thickTop="1" thickBot="1" x14ac:dyDescent="0.3">
      <c r="A1" s="65" t="s">
        <v>78</v>
      </c>
      <c r="B1" s="65"/>
      <c r="C1" s="65"/>
      <c r="D1" s="65"/>
      <c r="E1" s="65"/>
      <c r="F1" s="65"/>
    </row>
    <row r="2" spans="1:6" ht="16.5" thickTop="1" thickBot="1" x14ac:dyDescent="0.3">
      <c r="A2" s="33" t="s">
        <v>79</v>
      </c>
      <c r="B2" s="34" t="s">
        <v>80</v>
      </c>
      <c r="C2" s="33" t="s">
        <v>81</v>
      </c>
      <c r="D2" s="33" t="s">
        <v>82</v>
      </c>
      <c r="E2" s="33" t="s">
        <v>83</v>
      </c>
      <c r="F2" s="33" t="s">
        <v>84</v>
      </c>
    </row>
    <row r="3" spans="1:6" ht="16.5" thickTop="1" thickBot="1" x14ac:dyDescent="0.3">
      <c r="A3" s="35" t="s">
        <v>85</v>
      </c>
      <c r="B3" s="36" t="s">
        <v>86</v>
      </c>
      <c r="C3" s="37">
        <v>200</v>
      </c>
      <c r="D3" s="37">
        <v>5</v>
      </c>
      <c r="E3" s="37">
        <v>1000</v>
      </c>
      <c r="F3" s="38">
        <v>41297</v>
      </c>
    </row>
    <row r="4" spans="1:6" ht="16.5" thickTop="1" thickBot="1" x14ac:dyDescent="0.3">
      <c r="A4" s="36" t="s">
        <v>87</v>
      </c>
      <c r="B4" s="35" t="s">
        <v>88</v>
      </c>
      <c r="C4" s="37">
        <v>10</v>
      </c>
      <c r="D4" s="37">
        <v>100</v>
      </c>
      <c r="E4" s="37">
        <v>1000</v>
      </c>
      <c r="F4" s="39">
        <v>41316</v>
      </c>
    </row>
    <row r="5" spans="1:6" ht="16.5" thickTop="1" thickBot="1" x14ac:dyDescent="0.3">
      <c r="A5" s="36" t="s">
        <v>89</v>
      </c>
      <c r="B5" s="35" t="s">
        <v>90</v>
      </c>
      <c r="C5" s="37">
        <v>400</v>
      </c>
      <c r="D5" s="37">
        <v>2</v>
      </c>
      <c r="E5" s="37">
        <v>800</v>
      </c>
      <c r="F5" s="39">
        <v>41317</v>
      </c>
    </row>
    <row r="6" spans="1:6" ht="16.5" thickTop="1" thickBot="1" x14ac:dyDescent="0.3">
      <c r="A6" s="36" t="s">
        <v>85</v>
      </c>
      <c r="B6" s="35" t="s">
        <v>90</v>
      </c>
      <c r="C6" s="37">
        <v>380</v>
      </c>
      <c r="D6" s="37">
        <v>4</v>
      </c>
      <c r="E6" s="37">
        <v>1520</v>
      </c>
      <c r="F6" s="39">
        <v>41350</v>
      </c>
    </row>
    <row r="7" spans="1:6" ht="16.5" thickTop="1" thickBot="1" x14ac:dyDescent="0.3">
      <c r="A7" s="36" t="s">
        <v>87</v>
      </c>
      <c r="B7" s="35" t="s">
        <v>88</v>
      </c>
      <c r="C7" s="37">
        <v>10</v>
      </c>
      <c r="D7" s="37">
        <v>80</v>
      </c>
      <c r="E7" s="37">
        <v>800</v>
      </c>
      <c r="F7" s="39">
        <v>41366</v>
      </c>
    </row>
    <row r="8" spans="1:6" ht="16.5" thickTop="1" thickBot="1" x14ac:dyDescent="0.3">
      <c r="A8" s="36" t="s">
        <v>87</v>
      </c>
      <c r="B8" s="35" t="s">
        <v>90</v>
      </c>
      <c r="C8" s="37">
        <v>430</v>
      </c>
      <c r="D8" s="37">
        <v>3</v>
      </c>
      <c r="E8" s="37">
        <v>1290</v>
      </c>
      <c r="F8" s="39">
        <v>41431</v>
      </c>
    </row>
    <row r="9" spans="1:6" ht="16.5" thickTop="1" thickBot="1" x14ac:dyDescent="0.3">
      <c r="A9" s="36" t="s">
        <v>85</v>
      </c>
      <c r="B9" s="35" t="s">
        <v>86</v>
      </c>
      <c r="C9" s="37">
        <v>230</v>
      </c>
      <c r="D9" s="37">
        <v>4</v>
      </c>
      <c r="E9" s="37">
        <v>920</v>
      </c>
      <c r="F9" s="39">
        <v>41448</v>
      </c>
    </row>
    <row r="10" spans="1:6" ht="16.5" thickTop="1" thickBot="1" x14ac:dyDescent="0.3">
      <c r="A10" s="36" t="s">
        <v>85</v>
      </c>
      <c r="B10" s="35" t="s">
        <v>88</v>
      </c>
      <c r="C10" s="37">
        <v>20</v>
      </c>
      <c r="D10" s="37">
        <v>12</v>
      </c>
      <c r="E10" s="37">
        <v>240</v>
      </c>
      <c r="F10" s="39">
        <v>41509</v>
      </c>
    </row>
    <row r="11" spans="1:6" ht="16.5" thickTop="1" thickBot="1" x14ac:dyDescent="0.3">
      <c r="A11" s="36" t="s">
        <v>89</v>
      </c>
      <c r="B11" s="35" t="s">
        <v>86</v>
      </c>
      <c r="C11" s="37">
        <v>240</v>
      </c>
      <c r="D11" s="37">
        <v>6</v>
      </c>
      <c r="E11" s="37">
        <v>1440</v>
      </c>
      <c r="F11" s="39">
        <v>41528</v>
      </c>
    </row>
    <row r="12" spans="1:6" ht="16.5" thickTop="1" thickBot="1" x14ac:dyDescent="0.3">
      <c r="A12" s="36" t="s">
        <v>87</v>
      </c>
      <c r="B12" s="35" t="s">
        <v>90</v>
      </c>
      <c r="C12" s="37">
        <v>450</v>
      </c>
      <c r="D12" s="37">
        <v>2</v>
      </c>
      <c r="E12" s="37">
        <v>900</v>
      </c>
      <c r="F12" s="39">
        <v>41570</v>
      </c>
    </row>
    <row r="13" spans="1:6" ht="16.5" thickTop="1" thickBot="1" x14ac:dyDescent="0.3">
      <c r="A13" s="36" t="s">
        <v>89</v>
      </c>
      <c r="B13" s="35" t="s">
        <v>88</v>
      </c>
      <c r="C13" s="37">
        <v>12</v>
      </c>
      <c r="D13" s="37">
        <v>25</v>
      </c>
      <c r="E13" s="37">
        <v>300</v>
      </c>
      <c r="F13" s="39">
        <v>41620</v>
      </c>
    </row>
    <row r="14" spans="1:6" ht="15.75" thickTop="1" x14ac:dyDescent="0.25"/>
    <row r="16" spans="1:6" x14ac:dyDescent="0.25">
      <c r="A16" s="40" t="s">
        <v>93</v>
      </c>
      <c r="B16" s="40" t="s">
        <v>94</v>
      </c>
    </row>
    <row r="17" spans="1:5" x14ac:dyDescent="0.25">
      <c r="A17" s="40" t="s">
        <v>91</v>
      </c>
      <c r="B17" t="s">
        <v>88</v>
      </c>
      <c r="C17" t="s">
        <v>90</v>
      </c>
      <c r="D17" t="s">
        <v>86</v>
      </c>
      <c r="E17" t="s">
        <v>92</v>
      </c>
    </row>
    <row r="18" spans="1:5" x14ac:dyDescent="0.25">
      <c r="A18" s="41" t="s">
        <v>85</v>
      </c>
      <c r="B18" s="42">
        <v>240</v>
      </c>
      <c r="C18" s="42">
        <v>1520</v>
      </c>
      <c r="D18" s="42">
        <v>1920</v>
      </c>
      <c r="E18" s="42">
        <v>3680</v>
      </c>
    </row>
    <row r="19" spans="1:5" x14ac:dyDescent="0.25">
      <c r="A19" s="41" t="s">
        <v>87</v>
      </c>
      <c r="B19" s="42">
        <v>1800</v>
      </c>
      <c r="C19" s="42">
        <v>2190</v>
      </c>
      <c r="D19" s="42"/>
      <c r="E19" s="42">
        <v>3990</v>
      </c>
    </row>
    <row r="20" spans="1:5" x14ac:dyDescent="0.25">
      <c r="A20" s="41" t="s">
        <v>89</v>
      </c>
      <c r="B20" s="42">
        <v>300</v>
      </c>
      <c r="C20" s="42">
        <v>800</v>
      </c>
      <c r="D20" s="42">
        <v>1440</v>
      </c>
      <c r="E20" s="42">
        <v>2540</v>
      </c>
    </row>
    <row r="21" spans="1:5" x14ac:dyDescent="0.25">
      <c r="A21" s="41" t="s">
        <v>92</v>
      </c>
      <c r="B21" s="42">
        <v>2340</v>
      </c>
      <c r="C21" s="42">
        <v>4510</v>
      </c>
      <c r="D21" s="42">
        <v>3360</v>
      </c>
      <c r="E21" s="42">
        <v>10210</v>
      </c>
    </row>
    <row r="24" spans="1:5" x14ac:dyDescent="0.25">
      <c r="A24" s="40" t="s">
        <v>95</v>
      </c>
      <c r="B24" s="40" t="s">
        <v>94</v>
      </c>
    </row>
    <row r="25" spans="1:5" x14ac:dyDescent="0.25">
      <c r="A25" s="40" t="s">
        <v>91</v>
      </c>
      <c r="B25" t="s">
        <v>85</v>
      </c>
      <c r="C25" t="s">
        <v>87</v>
      </c>
      <c r="D25" t="s">
        <v>89</v>
      </c>
      <c r="E25" t="s">
        <v>92</v>
      </c>
    </row>
    <row r="26" spans="1:5" x14ac:dyDescent="0.25">
      <c r="A26" s="41" t="s">
        <v>88</v>
      </c>
      <c r="B26" s="42">
        <v>12</v>
      </c>
      <c r="C26" s="42">
        <v>180</v>
      </c>
      <c r="D26" s="42">
        <v>25</v>
      </c>
      <c r="E26" s="42">
        <v>217</v>
      </c>
    </row>
    <row r="27" spans="1:5" x14ac:dyDescent="0.25">
      <c r="A27" s="41" t="s">
        <v>90</v>
      </c>
      <c r="B27" s="42">
        <v>4</v>
      </c>
      <c r="C27" s="42">
        <v>5</v>
      </c>
      <c r="D27" s="42">
        <v>2</v>
      </c>
      <c r="E27" s="42">
        <v>11</v>
      </c>
    </row>
    <row r="28" spans="1:5" x14ac:dyDescent="0.25">
      <c r="A28" s="41" t="s">
        <v>86</v>
      </c>
      <c r="B28" s="42">
        <v>9</v>
      </c>
      <c r="C28" s="42"/>
      <c r="D28" s="42">
        <v>6</v>
      </c>
      <c r="E28" s="42">
        <v>15</v>
      </c>
    </row>
    <row r="29" spans="1:5" x14ac:dyDescent="0.25">
      <c r="A29" s="41" t="s">
        <v>92</v>
      </c>
      <c r="B29" s="42">
        <v>25</v>
      </c>
      <c r="C29" s="42">
        <v>185</v>
      </c>
      <c r="D29" s="42">
        <v>33</v>
      </c>
      <c r="E29" s="42">
        <v>243</v>
      </c>
    </row>
  </sheetData>
  <mergeCells count="1">
    <mergeCell ref="A1:F1"/>
  </mergeCells>
  <pageMargins left="0.7" right="0.7" top="0.75" bottom="0.75" header="0.3" footer="0.3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2</vt:i4>
      </vt:variant>
    </vt:vector>
  </HeadingPairs>
  <TitlesOfParts>
    <vt:vector size="10" baseType="lpstr">
      <vt:lpstr>Задание 2.1</vt:lpstr>
      <vt:lpstr>Задание 2.2</vt:lpstr>
      <vt:lpstr>Задание 2.3</vt:lpstr>
      <vt:lpstr>Цех 1</vt:lpstr>
      <vt:lpstr>Цех 2</vt:lpstr>
      <vt:lpstr>Итог 1</vt:lpstr>
      <vt:lpstr>Итог 2</vt:lpstr>
      <vt:lpstr>Задание 2.5</vt:lpstr>
      <vt:lpstr>'Задание 2.1'!Извлечь</vt:lpstr>
      <vt:lpstr>'Задание 2.1'!Критерии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2017-11-25T18:08:32Z</dcterms:modified>
</cp:coreProperties>
</file>