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3420" yWindow="495" windowWidth="18645" windowHeight="11550" activeTab="1"/>
  </bookViews>
  <sheets>
    <sheet name="1" sheetId="1" r:id="rId1"/>
    <sheet name="2" sheetId="7" r:id="rId2"/>
  </sheets>
  <definedNames>
    <definedName name="_xlnm.Print_Area" localSheetId="1">'2'!$A$1:$AQ$167</definedName>
  </definedNames>
  <calcPr calcId="144525"/>
</workbook>
</file>

<file path=xl/calcChain.xml><?xml version="1.0" encoding="utf-8"?>
<calcChain xmlns="http://schemas.openxmlformats.org/spreadsheetml/2006/main">
  <c r="C44" i="7" l="1"/>
  <c r="C45" i="7"/>
  <c r="C46" i="7"/>
  <c r="C47" i="7"/>
  <c r="AU27" i="7" l="1"/>
  <c r="AU26" i="7"/>
  <c r="AU25" i="7"/>
  <c r="AU24" i="7"/>
  <c r="AU23" i="7"/>
  <c r="AU22" i="7"/>
  <c r="AU21" i="7"/>
  <c r="AU20" i="7"/>
  <c r="AU19" i="7"/>
  <c r="AU18" i="7"/>
  <c r="D66" i="1"/>
  <c r="AV130" i="7" l="1"/>
  <c r="AV137" i="7"/>
  <c r="AV132" i="7"/>
  <c r="AV134" i="7"/>
  <c r="AV135" i="7"/>
  <c r="AV129" i="7"/>
  <c r="AV131" i="7"/>
  <c r="AV133" i="7"/>
  <c r="AV128" i="7"/>
  <c r="AV136" i="7"/>
  <c r="AV18" i="7"/>
  <c r="AV27" i="7"/>
  <c r="AR135" i="7"/>
  <c r="BF65" i="7" l="1"/>
  <c r="D13" i="7" l="1"/>
  <c r="B25" i="7"/>
  <c r="AV23" i="7" l="1"/>
  <c r="B23" i="7"/>
  <c r="AV26" i="7"/>
  <c r="B26" i="7"/>
  <c r="AV20" i="7"/>
  <c r="B20" i="7"/>
  <c r="AV24" i="7"/>
  <c r="B24" i="7"/>
  <c r="B21" i="7"/>
  <c r="AJ21" i="7" s="1"/>
  <c r="AK43" i="7" s="1"/>
  <c r="AV25" i="7"/>
  <c r="AV19" i="7"/>
  <c r="B19" i="7"/>
  <c r="B27" i="7"/>
  <c r="M27" i="7" s="1"/>
  <c r="AV22" i="7"/>
  <c r="B22" i="7"/>
  <c r="B18" i="7"/>
  <c r="D18" i="7" s="1"/>
  <c r="AV21" i="7"/>
  <c r="V49" i="7" l="1"/>
  <c r="AW137" i="7"/>
  <c r="AV68" i="7"/>
  <c r="AV66" i="7"/>
  <c r="AV74" i="7"/>
  <c r="AV71" i="7"/>
  <c r="AV72" i="7"/>
  <c r="AV70" i="7"/>
  <c r="AV75" i="7"/>
  <c r="AV67" i="7"/>
  <c r="AV69" i="7"/>
  <c r="AV73" i="7"/>
  <c r="BL69" i="7"/>
  <c r="S44" i="7"/>
  <c r="S46" i="7"/>
  <c r="S49" i="7"/>
  <c r="S42" i="7"/>
  <c r="S40" i="7"/>
  <c r="S41" i="7"/>
  <c r="S43" i="7"/>
  <c r="S48" i="7"/>
  <c r="S47" i="7"/>
  <c r="S45" i="7"/>
  <c r="AE18" i="7"/>
  <c r="AH40" i="7" s="1"/>
  <c r="D21" i="7"/>
  <c r="AA21" i="7"/>
  <c r="AE43" i="7" s="1"/>
  <c r="W21" i="7"/>
  <c r="R18" i="7"/>
  <c r="AZ128" i="7" s="1"/>
  <c r="AJ18" i="7"/>
  <c r="AK40" i="7" s="1"/>
  <c r="AM21" i="7"/>
  <c r="AN43" i="7" s="1"/>
  <c r="AE21" i="7"/>
  <c r="AH43" i="7" s="1"/>
  <c r="R21" i="7"/>
  <c r="M21" i="7"/>
  <c r="W18" i="7"/>
  <c r="AM18" i="7"/>
  <c r="AN40" i="7" s="1"/>
  <c r="M18" i="7"/>
  <c r="AW128" i="7" s="1"/>
  <c r="AA18" i="7"/>
  <c r="AE40" i="7" s="1"/>
  <c r="AM27" i="7"/>
  <c r="AN49" i="7" s="1"/>
  <c r="AJ27" i="7"/>
  <c r="AK49" i="7" s="1"/>
  <c r="AE27" i="7"/>
  <c r="AH49" i="7" s="1"/>
  <c r="AE24" i="7"/>
  <c r="AH46" i="7" s="1"/>
  <c r="AM24" i="7"/>
  <c r="AN46" i="7" s="1"/>
  <c r="AJ24" i="7"/>
  <c r="AK46" i="7" s="1"/>
  <c r="AM20" i="7"/>
  <c r="AN42" i="7" s="1"/>
  <c r="AJ20" i="7"/>
  <c r="AK42" i="7" s="1"/>
  <c r="AE20" i="7"/>
  <c r="AH42" i="7" s="1"/>
  <c r="AM23" i="7"/>
  <c r="AN45" i="7" s="1"/>
  <c r="AJ23" i="7"/>
  <c r="AK45" i="7" s="1"/>
  <c r="AE23" i="7"/>
  <c r="AH45" i="7" s="1"/>
  <c r="AJ26" i="7"/>
  <c r="AK48" i="7" s="1"/>
  <c r="AE26" i="7"/>
  <c r="AH48" i="7" s="1"/>
  <c r="AM26" i="7"/>
  <c r="AN48" i="7" s="1"/>
  <c r="AM22" i="7"/>
  <c r="AN44" i="7" s="1"/>
  <c r="AJ22" i="7"/>
  <c r="AK44" i="7" s="1"/>
  <c r="AE22" i="7"/>
  <c r="AH44" i="7" s="1"/>
  <c r="AJ25" i="7"/>
  <c r="AK47" i="7" s="1"/>
  <c r="AE25" i="7"/>
  <c r="AH47" i="7" s="1"/>
  <c r="AM25" i="7"/>
  <c r="AN47" i="7" s="1"/>
  <c r="AM19" i="7"/>
  <c r="AN41" i="7" s="1"/>
  <c r="AJ19" i="7"/>
  <c r="AK41" i="7" s="1"/>
  <c r="AE19" i="7"/>
  <c r="AH41" i="7" s="1"/>
  <c r="W26" i="7"/>
  <c r="R26" i="7"/>
  <c r="AA26" i="7"/>
  <c r="AE48" i="7" s="1"/>
  <c r="AA27" i="7"/>
  <c r="AE49" i="7" s="1"/>
  <c r="W27" i="7"/>
  <c r="R27" i="7"/>
  <c r="AA22" i="7"/>
  <c r="AE44" i="7" s="1"/>
  <c r="W22" i="7"/>
  <c r="R22" i="7"/>
  <c r="M19" i="7"/>
  <c r="AA19" i="7"/>
  <c r="AE41" i="7" s="1"/>
  <c r="W19" i="7"/>
  <c r="R19" i="7"/>
  <c r="R24" i="7"/>
  <c r="W24" i="7"/>
  <c r="AA24" i="7"/>
  <c r="AE46" i="7" s="1"/>
  <c r="AA23" i="7"/>
  <c r="AE45" i="7" s="1"/>
  <c r="W23" i="7"/>
  <c r="R23" i="7"/>
  <c r="W25" i="7"/>
  <c r="R25" i="7"/>
  <c r="AA25" i="7"/>
  <c r="AE47" i="7" s="1"/>
  <c r="AA20" i="7"/>
  <c r="AE42" i="7" s="1"/>
  <c r="W20" i="7"/>
  <c r="R20" i="7"/>
  <c r="D25" i="7"/>
  <c r="M25" i="7"/>
  <c r="D19" i="7"/>
  <c r="M24" i="7"/>
  <c r="D24" i="7"/>
  <c r="M20" i="7"/>
  <c r="D20" i="7"/>
  <c r="M23" i="7"/>
  <c r="D23" i="7"/>
  <c r="D26" i="7"/>
  <c r="M26" i="7"/>
  <c r="D27" i="7"/>
  <c r="M22" i="7"/>
  <c r="D22" i="7"/>
  <c r="AB45" i="7" l="1"/>
  <c r="AB48" i="7"/>
  <c r="AB42" i="7"/>
  <c r="AB44" i="7"/>
  <c r="AB46" i="7"/>
  <c r="AB49" i="7"/>
  <c r="AB40" i="7"/>
  <c r="AB43" i="7"/>
  <c r="AB47" i="7"/>
  <c r="AB41" i="7"/>
  <c r="Y42" i="7"/>
  <c r="AZ130" i="7"/>
  <c r="Y44" i="7"/>
  <c r="AZ132" i="7"/>
  <c r="Y40" i="7"/>
  <c r="Y49" i="7"/>
  <c r="AZ137" i="7"/>
  <c r="Y48" i="7"/>
  <c r="AZ136" i="7"/>
  <c r="Y41" i="7"/>
  <c r="AZ129" i="7"/>
  <c r="Y46" i="7"/>
  <c r="AZ134" i="7"/>
  <c r="Y47" i="7"/>
  <c r="AZ135" i="7"/>
  <c r="Y45" i="7"/>
  <c r="AZ133" i="7"/>
  <c r="Y43" i="7"/>
  <c r="AZ131" i="7"/>
  <c r="BA131" i="7" s="1"/>
  <c r="V41" i="7"/>
  <c r="AW129" i="7"/>
  <c r="V42" i="7"/>
  <c r="AW130" i="7"/>
  <c r="V40" i="7"/>
  <c r="AW66" i="7"/>
  <c r="AX66" i="7" s="1"/>
  <c r="V44" i="7"/>
  <c r="AW132" i="7"/>
  <c r="V45" i="7"/>
  <c r="AW133" i="7"/>
  <c r="V46" i="7"/>
  <c r="AW134" i="7"/>
  <c r="V43" i="7"/>
  <c r="AW131" i="7"/>
  <c r="V48" i="7"/>
  <c r="AW136" i="7"/>
  <c r="V47" i="7"/>
  <c r="AW135" i="7"/>
  <c r="C43" i="7"/>
  <c r="AZ75" i="7"/>
  <c r="AZ71" i="7"/>
  <c r="AZ69" i="7"/>
  <c r="AZ74" i="7"/>
  <c r="AZ72" i="7"/>
  <c r="AZ67" i="7"/>
  <c r="AZ68" i="7"/>
  <c r="AZ70" i="7"/>
  <c r="AZ73" i="7"/>
  <c r="C41" i="7"/>
  <c r="AZ66" i="7"/>
  <c r="BA128" i="7" s="1"/>
  <c r="Z60" i="7"/>
  <c r="W98" i="7"/>
  <c r="W73" i="7"/>
  <c r="W86" i="7"/>
  <c r="W96" i="7"/>
  <c r="W84" i="7"/>
  <c r="W71" i="7"/>
  <c r="Z58" i="7"/>
  <c r="W104" i="7"/>
  <c r="W79" i="7"/>
  <c r="Z66" i="7"/>
  <c r="W92" i="7"/>
  <c r="W72" i="7"/>
  <c r="Z59" i="7"/>
  <c r="W85" i="7"/>
  <c r="W97" i="7"/>
  <c r="Z61" i="7"/>
  <c r="W74" i="7"/>
  <c r="W87" i="7"/>
  <c r="W99" i="7"/>
  <c r="W89" i="7"/>
  <c r="W101" i="7"/>
  <c r="Z63" i="7"/>
  <c r="W76" i="7"/>
  <c r="Z62" i="7"/>
  <c r="W88" i="7"/>
  <c r="W100" i="7"/>
  <c r="W75" i="7"/>
  <c r="W91" i="7"/>
  <c r="W103" i="7"/>
  <c r="W78" i="7"/>
  <c r="Z65" i="7"/>
  <c r="W90" i="7"/>
  <c r="W102" i="7"/>
  <c r="W77" i="7"/>
  <c r="Z64" i="7"/>
  <c r="W83" i="7"/>
  <c r="W70" i="7"/>
  <c r="W95" i="7"/>
  <c r="Z57" i="7"/>
  <c r="BO72" i="7"/>
  <c r="BO71" i="7"/>
  <c r="BL75" i="7"/>
  <c r="BL70" i="7"/>
  <c r="BO75" i="7"/>
  <c r="BO69" i="7"/>
  <c r="BL74" i="7"/>
  <c r="BL73" i="7"/>
  <c r="BO70" i="7"/>
  <c r="BL68" i="7"/>
  <c r="BL66" i="7"/>
  <c r="BO73" i="7"/>
  <c r="BL67" i="7"/>
  <c r="BO74" i="7"/>
  <c r="BO68" i="7"/>
  <c r="BL71" i="7"/>
  <c r="BO67" i="7"/>
  <c r="BL72" i="7"/>
  <c r="BO66" i="7"/>
  <c r="BF67" i="7"/>
  <c r="BI66" i="7"/>
  <c r="BF71" i="7"/>
  <c r="BF68" i="7"/>
  <c r="BF70" i="7"/>
  <c r="BF73" i="7"/>
  <c r="BI74" i="7"/>
  <c r="BF69" i="7"/>
  <c r="BF75" i="7"/>
  <c r="BI73" i="7"/>
  <c r="BI71" i="7"/>
  <c r="BI72" i="7"/>
  <c r="BF74" i="7"/>
  <c r="BI75" i="7"/>
  <c r="BI70" i="7"/>
  <c r="BI69" i="7"/>
  <c r="BI68" i="7"/>
  <c r="BF72" i="7"/>
  <c r="BI67" i="7"/>
  <c r="BF66" i="7"/>
  <c r="BC69" i="7"/>
  <c r="BC75" i="7"/>
  <c r="BC66" i="7"/>
  <c r="BC73" i="7"/>
  <c r="BC67" i="7"/>
  <c r="BC71" i="7"/>
  <c r="BC74" i="7"/>
  <c r="BC72" i="7"/>
  <c r="BC68" i="7"/>
  <c r="BC70" i="7"/>
  <c r="AW68" i="7"/>
  <c r="AW75" i="7"/>
  <c r="AW70" i="7"/>
  <c r="AW72" i="7"/>
  <c r="AW74" i="7"/>
  <c r="AW69" i="7"/>
  <c r="AW73" i="7"/>
  <c r="AW67" i="7"/>
  <c r="AW71" i="7"/>
  <c r="BA129" i="7" l="1"/>
  <c r="BA130" i="7"/>
  <c r="BA133" i="7" s="1"/>
  <c r="BA134" i="7"/>
  <c r="BA132" i="7"/>
  <c r="BA137" i="7" s="1"/>
  <c r="AX128" i="7"/>
  <c r="AX129" i="7" s="1"/>
  <c r="AZ139" i="7"/>
  <c r="AW139" i="7"/>
  <c r="AW140" i="7" s="1"/>
  <c r="AX67" i="7"/>
  <c r="AZ79" i="7"/>
  <c r="AS156" i="7" s="1"/>
  <c r="BA66" i="7"/>
  <c r="BA67" i="7" s="1"/>
  <c r="BA68" i="7" s="1"/>
  <c r="BA69" i="7" s="1"/>
  <c r="C42" i="7"/>
  <c r="AW79" i="7"/>
  <c r="BL59" i="7"/>
  <c r="BL60" i="7" s="1"/>
  <c r="BL61" i="7" s="1"/>
  <c r="BL62" i="7" s="1"/>
  <c r="BL63" i="7" s="1"/>
  <c r="BF60" i="7"/>
  <c r="BF61" i="7" s="1"/>
  <c r="BF62" i="7" s="1"/>
  <c r="BF63" i="7" s="1"/>
  <c r="BI63" i="7"/>
  <c r="BC79" i="7"/>
  <c r="BL79" i="7"/>
  <c r="BM66" i="7"/>
  <c r="BM67" i="7" s="1"/>
  <c r="BP66" i="7"/>
  <c r="BP67" i="7" s="1"/>
  <c r="BP68" i="7" s="1"/>
  <c r="BQ71" i="7"/>
  <c r="BQ73" i="7"/>
  <c r="BQ68" i="7"/>
  <c r="BQ69" i="7"/>
  <c r="BQ70" i="7"/>
  <c r="BQ72" i="7"/>
  <c r="BQ74" i="7"/>
  <c r="BQ67" i="7"/>
  <c r="BO79" i="7"/>
  <c r="BQ75" i="7"/>
  <c r="BJ66" i="7"/>
  <c r="BJ67" i="7" s="1"/>
  <c r="BJ68" i="7" s="1"/>
  <c r="BI79" i="7"/>
  <c r="BG66" i="7"/>
  <c r="BG67" i="7" s="1"/>
  <c r="BF79" i="7"/>
  <c r="BD66" i="7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3" i="1"/>
  <c r="D32" i="1"/>
  <c r="D30" i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BA139" i="7" l="1"/>
  <c r="BA135" i="7"/>
  <c r="BA136" i="7" s="1"/>
  <c r="AZ140" i="7"/>
  <c r="AX130" i="7"/>
  <c r="AX68" i="7"/>
  <c r="AX69" i="7" s="1"/>
  <c r="AX131" i="7"/>
  <c r="AW141" i="7"/>
  <c r="M146" i="7"/>
  <c r="M143" i="7"/>
  <c r="M140" i="7"/>
  <c r="J136" i="7"/>
  <c r="AZ80" i="7"/>
  <c r="BB80" i="7" s="1"/>
  <c r="BB79" i="7"/>
  <c r="AS146" i="7"/>
  <c r="AW80" i="7"/>
  <c r="BL80" i="7"/>
  <c r="BF80" i="7"/>
  <c r="BI80" i="7"/>
  <c r="BQ66" i="7"/>
  <c r="BQ79" i="7"/>
  <c r="BO80" i="7"/>
  <c r="BE79" i="7"/>
  <c r="BC80" i="7"/>
  <c r="BK79" i="7"/>
  <c r="BN79" i="7"/>
  <c r="BH79" i="7"/>
  <c r="BP69" i="7"/>
  <c r="BP70" i="7" s="1"/>
  <c r="BG68" i="7"/>
  <c r="BG69" i="7" s="1"/>
  <c r="BM68" i="7"/>
  <c r="BM69" i="7" s="1"/>
  <c r="BM70" i="7" s="1"/>
  <c r="BM71" i="7" s="1"/>
  <c r="BM72" i="7" s="1"/>
  <c r="BM73" i="7" s="1"/>
  <c r="BJ69" i="7"/>
  <c r="AY79" i="7"/>
  <c r="BD67" i="7"/>
  <c r="BD68" i="7" s="1"/>
  <c r="BD69" i="7" s="1"/>
  <c r="BA70" i="7"/>
  <c r="BA71" i="7" s="1"/>
  <c r="BA140" i="7" l="1"/>
  <c r="AX133" i="7"/>
  <c r="AX134" i="7" s="1"/>
  <c r="AX132" i="7"/>
  <c r="AZ141" i="7"/>
  <c r="BA141" i="7" s="1"/>
  <c r="AX135" i="7"/>
  <c r="AW142" i="7"/>
  <c r="AX142" i="7" s="1"/>
  <c r="F153" i="7"/>
  <c r="F150" i="7"/>
  <c r="C136" i="7"/>
  <c r="AZ81" i="7"/>
  <c r="AS158" i="7" s="1"/>
  <c r="AS157" i="7"/>
  <c r="M150" i="7" s="1"/>
  <c r="BK80" i="7"/>
  <c r="BH80" i="7"/>
  <c r="BN80" i="7"/>
  <c r="AW81" i="7"/>
  <c r="AS147" i="7"/>
  <c r="BF81" i="7"/>
  <c r="BO81" i="7"/>
  <c r="BI81" i="7"/>
  <c r="BL81" i="7"/>
  <c r="BQ80" i="7"/>
  <c r="BE80" i="7"/>
  <c r="BC81" i="7"/>
  <c r="BP71" i="7"/>
  <c r="BP72" i="7" s="1"/>
  <c r="BG70" i="7"/>
  <c r="BJ70" i="7"/>
  <c r="BJ71" i="7" s="1"/>
  <c r="BJ72" i="7" s="1"/>
  <c r="BJ73" i="7" s="1"/>
  <c r="BM74" i="7"/>
  <c r="BM75" i="7" s="1"/>
  <c r="BM80" i="7" s="1"/>
  <c r="BD70" i="7"/>
  <c r="BA72" i="7"/>
  <c r="AX70" i="7"/>
  <c r="D25" i="1"/>
  <c r="AX137" i="7" l="1"/>
  <c r="AX140" i="7" s="1"/>
  <c r="AZ142" i="7"/>
  <c r="AX136" i="7"/>
  <c r="AX141" i="7" s="1"/>
  <c r="F140" i="7"/>
  <c r="BB81" i="7"/>
  <c r="AZ82" i="7"/>
  <c r="AS159" i="7" s="1"/>
  <c r="AW82" i="7"/>
  <c r="AS148" i="7"/>
  <c r="BQ81" i="7"/>
  <c r="AY81" i="7"/>
  <c r="BK93" i="7"/>
  <c r="BK94" i="7"/>
  <c r="BK97" i="7"/>
  <c r="BK98" i="7"/>
  <c r="BK96" i="7"/>
  <c r="BK91" i="7"/>
  <c r="BK92" i="7"/>
  <c r="BK95" i="7"/>
  <c r="BK90" i="7"/>
  <c r="BK89" i="7"/>
  <c r="BI82" i="7"/>
  <c r="BK81" i="7"/>
  <c r="BN81" i="7"/>
  <c r="BO82" i="7"/>
  <c r="BF82" i="7"/>
  <c r="BH81" i="7"/>
  <c r="BC82" i="7"/>
  <c r="BE81" i="7"/>
  <c r="BP73" i="7"/>
  <c r="BP74" i="7" s="1"/>
  <c r="BP75" i="7" s="1"/>
  <c r="BG71" i="7"/>
  <c r="BG72" i="7" s="1"/>
  <c r="BG73" i="7" s="1"/>
  <c r="BG74" i="7" s="1"/>
  <c r="BM81" i="7"/>
  <c r="BJ74" i="7"/>
  <c r="BJ75" i="7" s="1"/>
  <c r="BD71" i="7"/>
  <c r="BD72" i="7" s="1"/>
  <c r="BD73" i="7" s="1"/>
  <c r="BM79" i="7"/>
  <c r="BA73" i="7"/>
  <c r="AX71" i="7"/>
  <c r="AX72" i="7" s="1"/>
  <c r="D29" i="1"/>
  <c r="D40" i="1"/>
  <c r="D35" i="1"/>
  <c r="D34" i="1"/>
  <c r="D31" i="1"/>
  <c r="D24" i="1"/>
  <c r="I13" i="7" s="1"/>
  <c r="AX139" i="7" l="1"/>
  <c r="BA142" i="7"/>
  <c r="AZ143" i="7"/>
  <c r="F143" i="7"/>
  <c r="BJ82" i="7"/>
  <c r="AZ83" i="7"/>
  <c r="AS160" i="7" s="1"/>
  <c r="M153" i="7" s="1"/>
  <c r="BB82" i="7"/>
  <c r="BJ89" i="7"/>
  <c r="AS149" i="7"/>
  <c r="AY82" i="7"/>
  <c r="BL90" i="7"/>
  <c r="BL98" i="7"/>
  <c r="BL96" i="7"/>
  <c r="BL91" i="7"/>
  <c r="BL94" i="7"/>
  <c r="BL97" i="7"/>
  <c r="BL92" i="7"/>
  <c r="BL93" i="7"/>
  <c r="BL95" i="7"/>
  <c r="BJ96" i="7"/>
  <c r="BJ97" i="7"/>
  <c r="BJ92" i="7"/>
  <c r="BJ98" i="7"/>
  <c r="BJ93" i="7"/>
  <c r="BJ91" i="7"/>
  <c r="BJ94" i="7"/>
  <c r="BJ95" i="7"/>
  <c r="BJ90" i="7"/>
  <c r="BL89" i="7"/>
  <c r="BA74" i="7"/>
  <c r="BA75" i="7" s="1"/>
  <c r="BA79" i="7" s="1"/>
  <c r="BO83" i="7"/>
  <c r="BQ82" i="7"/>
  <c r="BF83" i="7"/>
  <c r="BH82" i="7"/>
  <c r="BI83" i="7"/>
  <c r="BK82" i="7"/>
  <c r="BC83" i="7"/>
  <c r="BE82" i="7"/>
  <c r="BP79" i="7"/>
  <c r="BP81" i="7"/>
  <c r="BP80" i="7"/>
  <c r="BP82" i="7"/>
  <c r="BJ81" i="7"/>
  <c r="BG75" i="7"/>
  <c r="BG82" i="7" s="1"/>
  <c r="BJ79" i="7"/>
  <c r="BJ80" i="7"/>
  <c r="BD74" i="7"/>
  <c r="BD75" i="7" s="1"/>
  <c r="BD81" i="7" s="1"/>
  <c r="AX73" i="7"/>
  <c r="BA143" i="7" l="1"/>
  <c r="AZ144" i="7"/>
  <c r="AX74" i="7"/>
  <c r="AX75" i="7" s="1"/>
  <c r="F146" i="7"/>
  <c r="AZ84" i="7"/>
  <c r="BB84" i="7" s="1"/>
  <c r="BB83" i="7"/>
  <c r="AX156" i="7"/>
  <c r="AT156" i="7"/>
  <c r="BP83" i="7"/>
  <c r="BI106" i="7"/>
  <c r="BI107" i="7"/>
  <c r="BI108" i="7"/>
  <c r="BI100" i="7"/>
  <c r="BI104" i="7"/>
  <c r="BI99" i="7"/>
  <c r="BI105" i="7"/>
  <c r="BI103" i="7"/>
  <c r="BI101" i="7"/>
  <c r="BI102" i="7"/>
  <c r="BH102" i="7"/>
  <c r="BH103" i="7"/>
  <c r="BH108" i="7"/>
  <c r="BH100" i="7"/>
  <c r="BH104" i="7"/>
  <c r="BH101" i="7"/>
  <c r="BH99" i="7"/>
  <c r="BH105" i="7"/>
  <c r="BH106" i="7"/>
  <c r="BH107" i="7"/>
  <c r="BJ101" i="7"/>
  <c r="BJ102" i="7"/>
  <c r="BJ103" i="7"/>
  <c r="BJ99" i="7"/>
  <c r="BJ108" i="7"/>
  <c r="BJ105" i="7"/>
  <c r="BJ107" i="7"/>
  <c r="BJ100" i="7"/>
  <c r="BJ104" i="7"/>
  <c r="BJ106" i="7"/>
  <c r="BK105" i="7"/>
  <c r="BK106" i="7"/>
  <c r="BK103" i="7"/>
  <c r="BK108" i="7"/>
  <c r="BK100" i="7"/>
  <c r="BK102" i="7"/>
  <c r="BK99" i="7"/>
  <c r="BK107" i="7"/>
  <c r="BK104" i="7"/>
  <c r="BK101" i="7"/>
  <c r="BB98" i="7"/>
  <c r="BB97" i="7"/>
  <c r="BB99" i="7"/>
  <c r="BB100" i="7"/>
  <c r="BA99" i="7"/>
  <c r="BA97" i="7"/>
  <c r="BA100" i="7"/>
  <c r="BA98" i="7"/>
  <c r="BD98" i="7"/>
  <c r="BD100" i="7"/>
  <c r="BD97" i="7"/>
  <c r="BD99" i="7"/>
  <c r="BC100" i="7"/>
  <c r="BC97" i="7"/>
  <c r="BC99" i="7"/>
  <c r="BC98" i="7"/>
  <c r="BB96" i="7"/>
  <c r="BA96" i="7"/>
  <c r="BD96" i="7"/>
  <c r="BC96" i="7"/>
  <c r="E99" i="7"/>
  <c r="BD92" i="7"/>
  <c r="BD91" i="7"/>
  <c r="BD90" i="7"/>
  <c r="BD89" i="7"/>
  <c r="BD95" i="7"/>
  <c r="BD94" i="7"/>
  <c r="BD93" i="7"/>
  <c r="BA83" i="7"/>
  <c r="AX160" i="7" s="1"/>
  <c r="E86" i="7"/>
  <c r="AU94" i="7"/>
  <c r="AU95" i="7"/>
  <c r="AU96" i="7"/>
  <c r="AU97" i="7"/>
  <c r="AU98" i="7"/>
  <c r="AU99" i="7"/>
  <c r="AU100" i="7"/>
  <c r="AU93" i="7"/>
  <c r="BA80" i="7"/>
  <c r="BA81" i="7"/>
  <c r="AX158" i="7" s="1"/>
  <c r="AS88" i="7"/>
  <c r="AS87" i="7"/>
  <c r="AS92" i="7"/>
  <c r="AS86" i="7"/>
  <c r="AS91" i="7"/>
  <c r="AS90" i="7"/>
  <c r="AS89" i="7"/>
  <c r="BA82" i="7"/>
  <c r="AX159" i="7" s="1"/>
  <c r="E71" i="7"/>
  <c r="BF84" i="7"/>
  <c r="BH83" i="7"/>
  <c r="BK83" i="7"/>
  <c r="BJ83" i="7"/>
  <c r="BO84" i="7"/>
  <c r="BQ83" i="7"/>
  <c r="BD82" i="7"/>
  <c r="BG81" i="7"/>
  <c r="BC84" i="7"/>
  <c r="BE83" i="7"/>
  <c r="BG83" i="7"/>
  <c r="BD83" i="7"/>
  <c r="BG79" i="7"/>
  <c r="BG80" i="7"/>
  <c r="BD80" i="7"/>
  <c r="BD79" i="7"/>
  <c r="AX82" i="7"/>
  <c r="AX149" i="7" s="1"/>
  <c r="AX81" i="7"/>
  <c r="AX148" i="7" s="1"/>
  <c r="BA144" i="7" l="1"/>
  <c r="AZ145" i="7"/>
  <c r="BA145" i="7" s="1"/>
  <c r="E84" i="7"/>
  <c r="Z70" i="7"/>
  <c r="AX79" i="7"/>
  <c r="E59" i="7" s="1"/>
  <c r="BA84" i="7"/>
  <c r="AX161" i="7" s="1"/>
  <c r="AZ85" i="7"/>
  <c r="AS162" i="7" s="1"/>
  <c r="AS161" i="7"/>
  <c r="AX157" i="7"/>
  <c r="AT148" i="7"/>
  <c r="F142" i="7" s="1"/>
  <c r="AT67" i="7"/>
  <c r="AU67" i="7"/>
  <c r="BL101" i="7"/>
  <c r="BL105" i="7"/>
  <c r="AW90" i="7"/>
  <c r="AT160" i="7"/>
  <c r="BL102" i="7"/>
  <c r="BL100" i="7"/>
  <c r="AU92" i="7"/>
  <c r="AT158" i="7"/>
  <c r="AT89" i="7"/>
  <c r="AT157" i="7"/>
  <c r="BL104" i="7"/>
  <c r="BL108" i="7"/>
  <c r="BL103" i="7"/>
  <c r="BL107" i="7"/>
  <c r="BL99" i="7"/>
  <c r="AU62" i="7"/>
  <c r="AT149" i="7"/>
  <c r="F145" i="7" s="1"/>
  <c r="AV89" i="7"/>
  <c r="AT159" i="7"/>
  <c r="BL106" i="7"/>
  <c r="BE97" i="7"/>
  <c r="BE99" i="7"/>
  <c r="BE98" i="7"/>
  <c r="BE100" i="7"/>
  <c r="BE96" i="7"/>
  <c r="AD83" i="7"/>
  <c r="BG84" i="7"/>
  <c r="AF103" i="7"/>
  <c r="AF99" i="7"/>
  <c r="AF97" i="7"/>
  <c r="AF98" i="7"/>
  <c r="AF96" i="7"/>
  <c r="AF104" i="7"/>
  <c r="AF100" i="7"/>
  <c r="AF95" i="7"/>
  <c r="AF101" i="7"/>
  <c r="AF102" i="7"/>
  <c r="E97" i="7"/>
  <c r="BB90" i="7"/>
  <c r="BB95" i="7"/>
  <c r="BB94" i="7"/>
  <c r="BB93" i="7"/>
  <c r="BB92" i="7"/>
  <c r="BB89" i="7"/>
  <c r="BB91" i="7"/>
  <c r="BA95" i="7"/>
  <c r="BA94" i="7"/>
  <c r="BA93" i="7"/>
  <c r="BA92" i="7"/>
  <c r="BA91" i="7"/>
  <c r="BA90" i="7"/>
  <c r="BA89" i="7"/>
  <c r="E98" i="7"/>
  <c r="BC91" i="7"/>
  <c r="BC90" i="7"/>
  <c r="BC95" i="7"/>
  <c r="BC94" i="7"/>
  <c r="BC89" i="7"/>
  <c r="BC93" i="7"/>
  <c r="BC92" i="7"/>
  <c r="E100" i="7"/>
  <c r="BE93" i="7"/>
  <c r="BE92" i="7"/>
  <c r="BE91" i="7"/>
  <c r="BE90" i="7"/>
  <c r="BE89" i="7"/>
  <c r="BE95" i="7"/>
  <c r="BE94" i="7"/>
  <c r="AD84" i="7"/>
  <c r="AD92" i="7"/>
  <c r="AD87" i="7"/>
  <c r="AD89" i="7"/>
  <c r="AD88" i="7"/>
  <c r="AD91" i="7"/>
  <c r="AD90" i="7"/>
  <c r="AD86" i="7"/>
  <c r="AD85" i="7"/>
  <c r="AS93" i="7"/>
  <c r="AS94" i="7"/>
  <c r="AS95" i="7"/>
  <c r="AS96" i="7"/>
  <c r="AS97" i="7"/>
  <c r="AS98" i="7"/>
  <c r="AS99" i="7"/>
  <c r="AS100" i="7"/>
  <c r="E85" i="7"/>
  <c r="AT94" i="7"/>
  <c r="AT95" i="7"/>
  <c r="AT96" i="7"/>
  <c r="AT97" i="7"/>
  <c r="AT98" i="7"/>
  <c r="AT99" i="7"/>
  <c r="AT100" i="7"/>
  <c r="AT93" i="7"/>
  <c r="E88" i="7"/>
  <c r="AW93" i="7"/>
  <c r="AW94" i="7"/>
  <c r="AW95" i="7"/>
  <c r="AW96" i="7"/>
  <c r="AW97" i="7"/>
  <c r="AW98" i="7"/>
  <c r="AW99" i="7"/>
  <c r="AW100" i="7"/>
  <c r="E87" i="7"/>
  <c r="AV94" i="7"/>
  <c r="AV95" i="7"/>
  <c r="AV96" i="7"/>
  <c r="AV97" i="7"/>
  <c r="AV98" i="7"/>
  <c r="AV99" i="7"/>
  <c r="AV100" i="7"/>
  <c r="AV93" i="7"/>
  <c r="BD84" i="7"/>
  <c r="Z79" i="7"/>
  <c r="Z76" i="7"/>
  <c r="Z75" i="7"/>
  <c r="Z71" i="7"/>
  <c r="Z73" i="7"/>
  <c r="Z78" i="7"/>
  <c r="Z77" i="7"/>
  <c r="Z74" i="7"/>
  <c r="Z72" i="7"/>
  <c r="AT88" i="7"/>
  <c r="AU91" i="7"/>
  <c r="E72" i="7"/>
  <c r="AU90" i="7"/>
  <c r="AT87" i="7"/>
  <c r="AT91" i="7"/>
  <c r="AT92" i="7"/>
  <c r="AT86" i="7"/>
  <c r="AT90" i="7"/>
  <c r="AU89" i="7"/>
  <c r="AU86" i="7"/>
  <c r="AU88" i="7"/>
  <c r="E73" i="7"/>
  <c r="AU87" i="7"/>
  <c r="AW88" i="7"/>
  <c r="AW91" i="7"/>
  <c r="AW87" i="7"/>
  <c r="AW89" i="7"/>
  <c r="E75" i="7"/>
  <c r="AW92" i="7"/>
  <c r="AW86" i="7"/>
  <c r="AV92" i="7"/>
  <c r="AV90" i="7"/>
  <c r="AV87" i="7"/>
  <c r="E74" i="7"/>
  <c r="AV86" i="7"/>
  <c r="AV91" i="7"/>
  <c r="AV88" i="7"/>
  <c r="E61" i="7"/>
  <c r="AT64" i="7"/>
  <c r="AT66" i="7"/>
  <c r="AT65" i="7"/>
  <c r="AT63" i="7"/>
  <c r="AT62" i="7"/>
  <c r="E62" i="7"/>
  <c r="AU63" i="7"/>
  <c r="AU66" i="7"/>
  <c r="AU65" i="7"/>
  <c r="AU64" i="7"/>
  <c r="E96" i="7"/>
  <c r="BO85" i="7"/>
  <c r="BQ84" i="7"/>
  <c r="BP84" i="7"/>
  <c r="BF85" i="7"/>
  <c r="BH84" i="7"/>
  <c r="BC85" i="7"/>
  <c r="BE84" i="7"/>
  <c r="AY80" i="7"/>
  <c r="AX80" i="7"/>
  <c r="AX147" i="7" s="1"/>
  <c r="Z83" i="7" l="1"/>
  <c r="AR62" i="7"/>
  <c r="AR67" i="7"/>
  <c r="AT146" i="7"/>
  <c r="AR66" i="7"/>
  <c r="AR65" i="7"/>
  <c r="AR64" i="7"/>
  <c r="AR63" i="7"/>
  <c r="AX146" i="7"/>
  <c r="AX91" i="7"/>
  <c r="AT161" i="7"/>
  <c r="E76" i="7"/>
  <c r="AX90" i="7"/>
  <c r="AX92" i="7"/>
  <c r="AX87" i="7"/>
  <c r="BA85" i="7"/>
  <c r="AX162" i="7" s="1"/>
  <c r="AX86" i="7"/>
  <c r="AX89" i="7"/>
  <c r="AX88" i="7"/>
  <c r="BB85" i="7"/>
  <c r="AT147" i="7"/>
  <c r="F139" i="7" s="1"/>
  <c r="AS62" i="7"/>
  <c r="AS67" i="7"/>
  <c r="E101" i="7"/>
  <c r="BM108" i="7"/>
  <c r="BM100" i="7"/>
  <c r="BM105" i="7"/>
  <c r="BM106" i="7"/>
  <c r="BM103" i="7"/>
  <c r="BM101" i="7"/>
  <c r="BM102" i="7"/>
  <c r="BM107" i="7"/>
  <c r="BM99" i="7"/>
  <c r="BM104" i="7"/>
  <c r="BF90" i="7"/>
  <c r="BF93" i="7"/>
  <c r="BF92" i="7"/>
  <c r="BF89" i="7"/>
  <c r="BF94" i="7"/>
  <c r="BF95" i="7"/>
  <c r="BF91" i="7"/>
  <c r="AH95" i="7"/>
  <c r="AH104" i="7"/>
  <c r="AH102" i="7"/>
  <c r="AH99" i="7"/>
  <c r="AH98" i="7"/>
  <c r="AH96" i="7"/>
  <c r="AH101" i="7"/>
  <c r="AH100" i="7"/>
  <c r="AH103" i="7"/>
  <c r="AH97" i="7"/>
  <c r="AF83" i="7"/>
  <c r="AH83" i="7"/>
  <c r="Z96" i="7"/>
  <c r="Z98" i="7"/>
  <c r="Z101" i="7"/>
  <c r="Z104" i="7"/>
  <c r="Z102" i="7"/>
  <c r="Z100" i="7"/>
  <c r="Z99" i="7"/>
  <c r="Z103" i="7"/>
  <c r="Z95" i="7"/>
  <c r="Z97" i="7"/>
  <c r="AB96" i="7"/>
  <c r="AB104" i="7"/>
  <c r="AB97" i="7"/>
  <c r="AB95" i="7"/>
  <c r="AB100" i="7"/>
  <c r="AB99" i="7"/>
  <c r="AB101" i="7"/>
  <c r="AB102" i="7"/>
  <c r="AB98" i="7"/>
  <c r="AB103" i="7"/>
  <c r="BG85" i="7"/>
  <c r="AB83" i="7"/>
  <c r="AD99" i="7"/>
  <c r="AD98" i="7"/>
  <c r="AD95" i="7"/>
  <c r="AD96" i="7"/>
  <c r="AD104" i="7"/>
  <c r="AD103" i="7"/>
  <c r="AD97" i="7"/>
  <c r="AD102" i="7"/>
  <c r="AD100" i="7"/>
  <c r="AD101" i="7"/>
  <c r="BH85" i="7"/>
  <c r="AB84" i="7"/>
  <c r="AB92" i="7"/>
  <c r="AB87" i="7"/>
  <c r="AB89" i="7"/>
  <c r="AB88" i="7"/>
  <c r="AB91" i="7"/>
  <c r="AB90" i="7"/>
  <c r="AB86" i="7"/>
  <c r="AB85" i="7"/>
  <c r="AF92" i="7"/>
  <c r="AF84" i="7"/>
  <c r="AF87" i="7"/>
  <c r="AF88" i="7"/>
  <c r="AF85" i="7"/>
  <c r="AF89" i="7"/>
  <c r="AF91" i="7"/>
  <c r="AF90" i="7"/>
  <c r="AF86" i="7"/>
  <c r="AH88" i="7"/>
  <c r="AH89" i="7"/>
  <c r="AH90" i="7"/>
  <c r="AH86" i="7"/>
  <c r="AH87" i="7"/>
  <c r="AH85" i="7"/>
  <c r="AH91" i="7"/>
  <c r="AH92" i="7"/>
  <c r="AH84" i="7"/>
  <c r="Z89" i="7"/>
  <c r="Z87" i="7"/>
  <c r="Z85" i="7"/>
  <c r="Z84" i="7"/>
  <c r="Z86" i="7"/>
  <c r="Z91" i="7"/>
  <c r="Z90" i="7"/>
  <c r="Z92" i="7"/>
  <c r="Z88" i="7"/>
  <c r="E89" i="7"/>
  <c r="AX93" i="7"/>
  <c r="AX94" i="7"/>
  <c r="AX95" i="7"/>
  <c r="AX96" i="7"/>
  <c r="AX97" i="7"/>
  <c r="AX98" i="7"/>
  <c r="AX99" i="7"/>
  <c r="AX100" i="7"/>
  <c r="BC86" i="7"/>
  <c r="BE85" i="7"/>
  <c r="BD85" i="7"/>
  <c r="AH78" i="7"/>
  <c r="AH77" i="7"/>
  <c r="AH74" i="7"/>
  <c r="AH71" i="7"/>
  <c r="AH73" i="7"/>
  <c r="AH72" i="7"/>
  <c r="AH79" i="7"/>
  <c r="AH76" i="7"/>
  <c r="AH75" i="7"/>
  <c r="AF71" i="7"/>
  <c r="AF72" i="7"/>
  <c r="AF76" i="7"/>
  <c r="AF78" i="7"/>
  <c r="AF77" i="7"/>
  <c r="AF74" i="7"/>
  <c r="AF73" i="7"/>
  <c r="AF75" i="7"/>
  <c r="AF79" i="7"/>
  <c r="AD76" i="7"/>
  <c r="AD77" i="7"/>
  <c r="AD75" i="7"/>
  <c r="AD79" i="7"/>
  <c r="AD73" i="7"/>
  <c r="AD71" i="7"/>
  <c r="AD78" i="7"/>
  <c r="AD74" i="7"/>
  <c r="AD72" i="7"/>
  <c r="AB77" i="7"/>
  <c r="AB79" i="7"/>
  <c r="AB71" i="7"/>
  <c r="AB73" i="7"/>
  <c r="AB75" i="7"/>
  <c r="AB74" i="7"/>
  <c r="AB76" i="7"/>
  <c r="AB78" i="7"/>
  <c r="AB72" i="7"/>
  <c r="AB70" i="7"/>
  <c r="AD70" i="7"/>
  <c r="AH70" i="7"/>
  <c r="AF70" i="7"/>
  <c r="AI58" i="7"/>
  <c r="AG58" i="7"/>
  <c r="AG65" i="7"/>
  <c r="AG61" i="7"/>
  <c r="AG57" i="7"/>
  <c r="AG63" i="7"/>
  <c r="AG62" i="7"/>
  <c r="AG60" i="7"/>
  <c r="AG59" i="7"/>
  <c r="AG66" i="7"/>
  <c r="AG64" i="7"/>
  <c r="AI59" i="7"/>
  <c r="AI66" i="7"/>
  <c r="AI65" i="7"/>
  <c r="AI61" i="7"/>
  <c r="AI57" i="7"/>
  <c r="AI60" i="7"/>
  <c r="AI63" i="7"/>
  <c r="AI62" i="7"/>
  <c r="AI64" i="7"/>
  <c r="E60" i="7"/>
  <c r="AS66" i="7"/>
  <c r="AS64" i="7"/>
  <c r="AS65" i="7"/>
  <c r="AS63" i="7"/>
  <c r="BO86" i="7"/>
  <c r="BQ85" i="7"/>
  <c r="BP85" i="7"/>
  <c r="F149" i="7" l="1"/>
  <c r="F152" i="7"/>
  <c r="F135" i="7"/>
  <c r="AC61" i="7"/>
  <c r="AC62" i="7"/>
  <c r="AC57" i="7"/>
  <c r="AC58" i="7"/>
  <c r="AC66" i="7"/>
  <c r="AC63" i="7"/>
  <c r="AC65" i="7"/>
  <c r="AC64" i="7"/>
  <c r="AC59" i="7"/>
  <c r="AC60" i="7"/>
  <c r="AJ70" i="7"/>
  <c r="AY92" i="7"/>
  <c r="AY91" i="7"/>
  <c r="AY87" i="7"/>
  <c r="AY88" i="7"/>
  <c r="AJ75" i="7"/>
  <c r="AY89" i="7"/>
  <c r="AT162" i="7"/>
  <c r="AY86" i="7"/>
  <c r="AY90" i="7"/>
  <c r="E77" i="7"/>
  <c r="AJ76" i="7"/>
  <c r="AJ74" i="7"/>
  <c r="AJ73" i="7"/>
  <c r="AJ72" i="7"/>
  <c r="AJ71" i="7"/>
  <c r="AJ77" i="7"/>
  <c r="AJ79" i="7"/>
  <c r="AJ78" i="7"/>
  <c r="BG95" i="7"/>
  <c r="BN103" i="7"/>
  <c r="BN99" i="7"/>
  <c r="BN100" i="7"/>
  <c r="BN104" i="7"/>
  <c r="BN101" i="7"/>
  <c r="BN102" i="7"/>
  <c r="BN105" i="7"/>
  <c r="BN106" i="7"/>
  <c r="BN107" i="7"/>
  <c r="BN108" i="7"/>
  <c r="AJ104" i="7"/>
  <c r="AJ99" i="7"/>
  <c r="AJ103" i="7"/>
  <c r="AJ96" i="7"/>
  <c r="AJ101" i="7"/>
  <c r="AJ97" i="7"/>
  <c r="AJ98" i="7"/>
  <c r="AJ95" i="7"/>
  <c r="AJ102" i="7"/>
  <c r="AJ100" i="7"/>
  <c r="BG93" i="7"/>
  <c r="AJ83" i="7"/>
  <c r="BG90" i="7"/>
  <c r="BG91" i="7"/>
  <c r="BG92" i="7"/>
  <c r="E102" i="7"/>
  <c r="BG89" i="7"/>
  <c r="BG94" i="7"/>
  <c r="AJ89" i="7"/>
  <c r="AJ84" i="7"/>
  <c r="AJ92" i="7"/>
  <c r="AJ88" i="7"/>
  <c r="AJ90" i="7"/>
  <c r="AJ86" i="7"/>
  <c r="AJ87" i="7"/>
  <c r="AJ85" i="7"/>
  <c r="AJ91" i="7"/>
  <c r="E90" i="7"/>
  <c r="AY93" i="7"/>
  <c r="AY94" i="7"/>
  <c r="AY95" i="7"/>
  <c r="AY96" i="7"/>
  <c r="AY97" i="7"/>
  <c r="AY98" i="7"/>
  <c r="AY99" i="7"/>
  <c r="AY100" i="7"/>
  <c r="BD86" i="7"/>
  <c r="AE61" i="7"/>
  <c r="AE60" i="7"/>
  <c r="AE63" i="7"/>
  <c r="AE59" i="7"/>
  <c r="AE62" i="7"/>
  <c r="AE58" i="7"/>
  <c r="AE57" i="7"/>
  <c r="AE65" i="7"/>
  <c r="AE64" i="7"/>
  <c r="AE66" i="7"/>
  <c r="BO87" i="7"/>
  <c r="BQ86" i="7"/>
  <c r="BP86" i="7"/>
  <c r="AL75" i="7" l="1"/>
  <c r="AL71" i="7"/>
  <c r="AL73" i="7"/>
  <c r="AL74" i="7"/>
  <c r="AL70" i="7"/>
  <c r="AL77" i="7"/>
  <c r="AL76" i="7"/>
  <c r="AL78" i="7"/>
  <c r="AL72" i="7"/>
  <c r="AL79" i="7"/>
  <c r="E91" i="7"/>
  <c r="BO107" i="7"/>
  <c r="BO108" i="7"/>
  <c r="BO105" i="7"/>
  <c r="BO101" i="7"/>
  <c r="BO106" i="7"/>
  <c r="BO99" i="7"/>
  <c r="BO100" i="7"/>
  <c r="BO104" i="7"/>
  <c r="BO102" i="7"/>
  <c r="BO103" i="7"/>
  <c r="AL83" i="7"/>
  <c r="AL101" i="7"/>
  <c r="AL100" i="7"/>
  <c r="AL98" i="7"/>
  <c r="AL95" i="7"/>
  <c r="AL103" i="7"/>
  <c r="AL97" i="7"/>
  <c r="AL102" i="7"/>
  <c r="AL96" i="7"/>
  <c r="AL104" i="7"/>
  <c r="AL99" i="7"/>
  <c r="AL89" i="7"/>
  <c r="AL91" i="7"/>
  <c r="AL90" i="7"/>
  <c r="AL85" i="7"/>
  <c r="AL92" i="7"/>
  <c r="AL84" i="7"/>
  <c r="AL86" i="7"/>
  <c r="AL87" i="7"/>
  <c r="AL88" i="7"/>
  <c r="AZ94" i="7"/>
  <c r="AZ95" i="7"/>
  <c r="AZ96" i="7"/>
  <c r="AZ97" i="7"/>
  <c r="AZ98" i="7"/>
  <c r="AZ99" i="7"/>
  <c r="AZ100" i="7"/>
  <c r="AZ93" i="7"/>
  <c r="BO88" i="7"/>
  <c r="BQ87" i="7"/>
  <c r="BP87" i="7"/>
  <c r="BP102" i="7" l="1"/>
  <c r="BP103" i="7"/>
  <c r="BP108" i="7"/>
  <c r="BP105" i="7"/>
  <c r="BP106" i="7"/>
  <c r="BP100" i="7"/>
  <c r="BP104" i="7"/>
  <c r="BP101" i="7"/>
  <c r="BP99" i="7"/>
  <c r="BP107" i="7"/>
  <c r="AN83" i="7"/>
  <c r="AN85" i="7"/>
  <c r="AN87" i="7"/>
  <c r="AN90" i="7"/>
  <c r="AN92" i="7"/>
  <c r="AN89" i="7"/>
  <c r="AN88" i="7"/>
  <c r="AN91" i="7"/>
  <c r="AN84" i="7"/>
  <c r="AN86" i="7"/>
  <c r="BQ88" i="7"/>
  <c r="BP88" i="7"/>
  <c r="BQ106" i="7" l="1"/>
  <c r="BQ107" i="7"/>
  <c r="BQ103" i="7"/>
  <c r="BQ101" i="7"/>
  <c r="BQ104" i="7"/>
  <c r="BQ108" i="7"/>
  <c r="BQ100" i="7"/>
  <c r="BQ99" i="7"/>
  <c r="BQ105" i="7"/>
  <c r="BQ102" i="7"/>
</calcChain>
</file>

<file path=xl/sharedStrings.xml><?xml version="1.0" encoding="utf-8"?>
<sst xmlns="http://schemas.openxmlformats.org/spreadsheetml/2006/main" count="351" uniqueCount="227">
  <si>
    <t>1. Выбор допустимых вариантов промышленных контроллеров;</t>
  </si>
  <si>
    <t>2. Выбор рациональных (нехудших) вариантов;</t>
  </si>
  <si>
    <t>2.1. Выбор нехудших вариантов на основе абсолютного критерия;</t>
  </si>
  <si>
    <t>2.2. Выбор нехудших вариантов на основе метода рабочих характеристик;</t>
  </si>
  <si>
    <t>3. Выбор оптимального варианта на основе лексикографического метода.</t>
  </si>
  <si>
    <t>Исходные данные к выполнению задания:</t>
  </si>
  <si>
    <t>1. Варианты промышленных контроллеров для выбора оптимального варианта промышленного контроллера</t>
  </si>
  <si>
    <t>Варианты</t>
  </si>
  <si>
    <t>Промышленные контроллеры</t>
  </si>
  <si>
    <t>1,2,3,4,11,12,13,16,17,20</t>
  </si>
  <si>
    <t>5,6,7,8,14,18,22,23,24,25</t>
  </si>
  <si>
    <t>9,10,15,17,19,26,27,28,34,36</t>
  </si>
  <si>
    <t>18,21,29,30,33,35,37,38,39,40</t>
  </si>
  <si>
    <t>1,2,5,6,12,17,22,27,31,32</t>
  </si>
  <si>
    <t>1,2,7,8,11,13,16,18,23,34</t>
  </si>
  <si>
    <t>1,2,9,10,14,17,20,24,25,36</t>
  </si>
  <si>
    <t>1,2,15,18,19,26,28,37,38,39</t>
  </si>
  <si>
    <t>1,2,12,17,20,21,25,29,30,33</t>
  </si>
  <si>
    <t>1,2,12,16,18,27,31,32,35,40</t>
  </si>
  <si>
    <t>3,4,5,6,17,31,32,34,37,38</t>
  </si>
  <si>
    <t>3,4,7,8,18,23,25,29,30,39</t>
  </si>
  <si>
    <t>3,4,9,10,17,22,26,28,34,36</t>
  </si>
  <si>
    <t>3,4,11,13,15,18,19,36,37,38</t>
  </si>
  <si>
    <t>3,4,11,13,16,17,19,21,22,34</t>
  </si>
  <si>
    <t>3,4,18,20,21,26,28,33,36,37</t>
  </si>
  <si>
    <t>3,4,17,22,23,31,32,34,35,40</t>
  </si>
  <si>
    <t>5,6,7,8,18,27,29,30,34,38</t>
  </si>
  <si>
    <t>5,6,9,10,14,18,24,27,38,39</t>
  </si>
  <si>
    <t>5,6,12,14,15,18,19,20,28,39</t>
  </si>
  <si>
    <t>5,6,11,12,17,21,22,31,34,35</t>
  </si>
  <si>
    <t>5,6,13,16,17,20,32,33,38,40</t>
  </si>
  <si>
    <t>5,6,14,18,21,23,25,30,39,40</t>
  </si>
  <si>
    <t>5,6,7,10,13,17,25,29,37,38</t>
  </si>
  <si>
    <t>7,8,9,10,18,23,24,25,26,34</t>
  </si>
  <si>
    <t>7,8,15,16,17,19,20,22,28,29</t>
  </si>
  <si>
    <t>7,8,18,21,22,30,31,33,34,37</t>
  </si>
  <si>
    <t>7,8,17,22,25,32,34,35,36,40</t>
  </si>
  <si>
    <t>9,10,12,13,15,16,18,19,20,24</t>
  </si>
  <si>
    <t>9,10,12,17,21,22,25,28,30,33</t>
  </si>
  <si>
    <t>9,10,16,18,29,31,34,35,39,40</t>
  </si>
  <si>
    <t xml:space="preserve"> </t>
  </si>
  <si>
    <t>9,10,14,16,17,28,33,38,39,40</t>
  </si>
  <si>
    <t>13,15,18,19,20,21,23,30,33,34</t>
  </si>
  <si>
    <t>12,15,16,17,19,24,30,35,37,40</t>
  </si>
  <si>
    <t>11,13,16,18,21,33,35,38,39,40</t>
  </si>
  <si>
    <t>1,3,5,7,14,16,18,23,24,34</t>
  </si>
  <si>
    <t>2,4,6,8,14,17,20,23,32,34</t>
  </si>
  <si>
    <t>1,3,5,6,16,17,24,32,38,39</t>
  </si>
  <si>
    <t>1,3,9,10,18,22,26,32,38,39</t>
  </si>
  <si>
    <t>1,3,15,17,19,23,28,29,38,39</t>
  </si>
  <si>
    <t>1,5,15,18,19,30,32,34,36,38</t>
  </si>
  <si>
    <t>1,7,14,15,17,19,25,29,34,37</t>
  </si>
  <si>
    <t>1,7,9,10,11,18,29,36,37,38</t>
  </si>
  <si>
    <t>1,6,9,11,12,13,16,17,20,33</t>
  </si>
  <si>
    <t>1,8,10,11,18,20,25,28,34,35</t>
  </si>
  <si>
    <t>1,10,13,16,17,21,26,34,39,40</t>
  </si>
  <si>
    <t>2,9,15,18,20,25,29,31,38,40</t>
  </si>
  <si>
    <t>2,4,9,10,12,17,20,25,28,32</t>
  </si>
  <si>
    <t>2,6,8,13,14,16,17,21,22,23</t>
  </si>
  <si>
    <t>2,10,14,15,18,24,25,27,34,40</t>
  </si>
  <si>
    <t>3,6,9,14,15,18,27,29,34,38</t>
  </si>
  <si>
    <t>4,5,17,21,27,31,32,35,37,39</t>
  </si>
  <si>
    <t>4,8,10,15,18,25,26,27,29,39</t>
  </si>
  <si>
    <t>4,15,17,21,22,23,25,26,31,40</t>
  </si>
  <si>
    <t>5,9,18,21,22,23,24,27,29,35</t>
  </si>
  <si>
    <t>6,12,13,15,17,27,28,35,38,40</t>
  </si>
  <si>
    <t>8,10,11,18,21,22,27,30,35,37</t>
  </si>
  <si>
    <t>4,6,11,15,17,23,25,32,33,37</t>
  </si>
  <si>
    <t>2. Характеристики, промышленных, контроллеров, для, выбора, оптимального, варианта</t>
  </si>
  <si>
    <t>№</t>
  </si>
  <si>
    <t>Контроллер</t>
  </si>
  <si>
    <t>Частота процессора, МГц</t>
  </si>
  <si>
    <t>Оперативная память, Мб</t>
  </si>
  <si>
    <t>Flash память Мб</t>
  </si>
  <si>
    <t>Число слот, шт</t>
  </si>
  <si>
    <t>Интерфейс, RS-232/485, шт</t>
  </si>
  <si>
    <t>Ethernet, шт</t>
  </si>
  <si>
    <t>Стоимость, руб</t>
  </si>
  <si>
    <t>WP-5441-EN</t>
  </si>
  <si>
    <t>WP-8431-EN-G</t>
  </si>
  <si>
    <t>WP-8436-EN-1500</t>
  </si>
  <si>
    <t>LP-8141-EN-G</t>
  </si>
  <si>
    <t>WP-8146-EN-G</t>
  </si>
  <si>
    <t>WP-8441-EN-G</t>
  </si>
  <si>
    <t>WP-8831-EN-G</t>
  </si>
  <si>
    <t>WP-8841-EN-G</t>
  </si>
  <si>
    <t>WP-8846-EN-G</t>
  </si>
  <si>
    <t>WP-8849-EN-G</t>
  </si>
  <si>
    <t>XP-8341</t>
  </si>
  <si>
    <t>XP-8741-ATOM-CE6</t>
  </si>
  <si>
    <t>XP-8347-CE6</t>
  </si>
  <si>
    <t>WP-8847-EN-G</t>
  </si>
  <si>
    <t>XP-8341-ATOM</t>
  </si>
  <si>
    <t>W-8741-G</t>
  </si>
  <si>
    <t>W-8341-G</t>
  </si>
  <si>
    <t>WP-8437</t>
  </si>
  <si>
    <t>XP-8749-Atom-CE6</t>
  </si>
  <si>
    <t>WP-5149</t>
  </si>
  <si>
    <t>XP-8747-CE6,</t>
  </si>
  <si>
    <t>XP-8141-Atom-CE6</t>
  </si>
  <si>
    <t>XP-8041</t>
  </si>
  <si>
    <t>XP-8131-XPE</t>
  </si>
  <si>
    <t>XP-8741</t>
  </si>
  <si>
    <t>WP-8821,CE7</t>
  </si>
  <si>
    <t>XP-8041-FDA,</t>
  </si>
  <si>
    <t>XP-8341-FDA</t>
  </si>
  <si>
    <t>XP-8741-FDA</t>
  </si>
  <si>
    <t>XP-8349-CE6</t>
  </si>
  <si>
    <t>XP-8749-CE6</t>
  </si>
  <si>
    <t>WP-8137,EN</t>
  </si>
  <si>
    <t>LP-8421</t>
  </si>
  <si>
    <t>LP-8431</t>
  </si>
  <si>
    <t>LP-8821</t>
  </si>
  <si>
    <t>LX-8131</t>
  </si>
  <si>
    <t>LX-8331</t>
  </si>
  <si>
    <t>LX-8731</t>
  </si>
  <si>
    <t>LP-8441-FDA</t>
  </si>
  <si>
    <t>LP-8081-FDA-LP</t>
  </si>
  <si>
    <t xml:space="preserve">Контроллер </t>
  </si>
  <si>
    <t>Flash память, Мб</t>
  </si>
  <si>
    <t>Число слот</t>
  </si>
  <si>
    <t xml:space="preserve">       Задание к расчетно-графической работе                                                                   «Выбор оптимального варианта промышленного контроллера»:</t>
  </si>
  <si>
    <t>Вариант</t>
  </si>
  <si>
    <t xml:space="preserve">       1. Варианты промышленных контроллеров для выбора оптимального варианта промышленного контроллера</t>
  </si>
  <si>
    <t>Относи- тельная стоимость</t>
  </si>
  <si>
    <t>Ether- net</t>
  </si>
  <si>
    <t>Порядок выполнения работы.</t>
  </si>
  <si>
    <t xml:space="preserve">Матрица для выбора допустимых вариантов сформулирована в соответствии с </t>
  </si>
  <si>
    <t>Элементы матрицы определены в соответствии с</t>
  </si>
  <si>
    <t>i/j</t>
  </si>
  <si>
    <t>Последо- вательный интерфейс RS-232</t>
  </si>
  <si>
    <t>Частота процес- сора, МГц</t>
  </si>
  <si>
    <t>Операти- вная память, Мб</t>
  </si>
  <si>
    <t xml:space="preserve">  </t>
  </si>
  <si>
    <t>вариант</t>
  </si>
  <si>
    <t>Последовательный интерфейс RS-232</t>
  </si>
  <si>
    <t>Ethernet</t>
  </si>
  <si>
    <t>Относительная стоимость</t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</si>
  <si>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</si>
  <si>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</si>
  <si>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</si>
  <si>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1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</si>
  <si>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</si>
  <si>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</si>
  <si>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</si>
  <si>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</si>
  <si>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</si>
  <si>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</si>
  <si>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</si>
  <si>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</si>
  <si>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</si>
  <si>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</si>
  <si>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vertAlign val="superscript"/>
        <sz val="12"/>
        <color theme="1"/>
        <rFont val="Times New Roman"/>
        <family val="1"/>
        <charset val="204"/>
      </rPr>
      <t>4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</si>
  <si>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vertAlign val="superscript"/>
        <sz val="12"/>
        <color theme="1"/>
        <rFont val="Times New Roman"/>
        <family val="1"/>
        <charset val="204"/>
      </rPr>
      <t>4</t>
    </r>
  </si>
  <si>
    <t>K1</t>
  </si>
  <si>
    <t>K2</t>
  </si>
  <si>
    <t>K3</t>
  </si>
  <si>
    <t>K4</t>
  </si>
  <si>
    <r>
      <t>K</t>
    </r>
    <r>
      <rPr>
        <vertAlign val="subscript"/>
        <sz val="12"/>
        <color theme="1"/>
        <rFont val="Times New Roman"/>
        <family val="1"/>
        <charset val="204"/>
      </rPr>
      <t>4</t>
    </r>
    <r>
      <rPr>
        <vertAlign val="superscript"/>
        <sz val="12"/>
        <color theme="1"/>
        <rFont val="Times New Roman"/>
        <family val="1"/>
        <charset val="204"/>
      </rPr>
      <t>4</t>
    </r>
  </si>
  <si>
    <t>K5</t>
  </si>
  <si>
    <t>K6</t>
  </si>
  <si>
    <t>заполнить матрицу =7минут</t>
  </si>
  <si>
    <t>7,16,18,20,21,27,32,35,38,40</t>
  </si>
  <si>
    <t>8,9,13,15,17,20,23,34,36,40</t>
  </si>
  <si>
    <r>
      <t>K</t>
    </r>
    <r>
      <rPr>
        <vertAlign val="subscript"/>
        <sz val="12"/>
        <rFont val="Times New Roman"/>
        <family val="1"/>
        <charset val="204"/>
      </rPr>
      <t>6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</si>
  <si>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7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</si>
  <si>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6</t>
    </r>
    <r>
      <rPr>
        <vertAlign val="superscript"/>
        <sz val="12"/>
        <rFont val="Times New Roman"/>
        <family val="1"/>
        <charset val="204"/>
      </rPr>
      <t>4</t>
    </r>
  </si>
  <si>
    <r>
      <t>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˄ 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</si>
  <si>
    <t>˄</t>
  </si>
  <si>
    <t>˅</t>
  </si>
  <si>
    <r>
      <t>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=</t>
    </r>
  </si>
  <si>
    <r>
      <t>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</si>
  <si>
    <t>что соответствует показателям эффективности</t>
  </si>
  <si>
    <t>получена первая точка по рабочей характеристике.</t>
  </si>
  <si>
    <r>
      <t xml:space="preserve">       После получения первого решения необходимо выполнить логическое умножение матрицы 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sz val="9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 на второй столбец матрицы 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sz val="9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.</t>
    </r>
  </si>
  <si>
    <r>
      <t xml:space="preserve">       Столбцы матрицы 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sz val="9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 логически умножаются на каждый столбец матриц  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sz val="9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, 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sz val="9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 , …, 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sz val="9"/>
        <color theme="1"/>
        <rFont val="Times New Roman"/>
        <family val="1"/>
        <charset val="204"/>
      </rPr>
      <t>m</t>
    </r>
    <r>
      <rPr>
        <sz val="14"/>
        <color theme="1"/>
        <rFont val="Times New Roman"/>
        <family val="1"/>
        <charset val="204"/>
      </rPr>
      <t xml:space="preserve">   до получения решения (совпадения хотя бы одного из единичных элементов  столбцов)</t>
    </r>
  </si>
  <si>
    <t>0 (решений нет)</t>
  </si>
  <si>
    <r>
      <t>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˄ X</t>
    </r>
    <r>
      <rPr>
        <vertAlign val="subscript"/>
        <sz val="14"/>
        <color theme="1"/>
        <rFont val="Times New Roman"/>
        <family val="1"/>
        <charset val="204"/>
      </rPr>
      <t>2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</si>
  <si>
    <r>
      <t>X</t>
    </r>
    <r>
      <rPr>
        <vertAlign val="subscript"/>
        <sz val="14"/>
        <color theme="1"/>
        <rFont val="Times New Roman"/>
        <family val="1"/>
        <charset val="204"/>
      </rPr>
      <t>2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</si>
  <si>
    <t>WP-8141-EN-G</t>
  </si>
  <si>
    <t>WP-8147-EN-G</t>
  </si>
  <si>
    <t>W-8131-G</t>
  </si>
  <si>
    <t>WP-8446-EN-G</t>
  </si>
  <si>
    <t>W-8731-G</t>
  </si>
  <si>
    <r>
      <t>K</t>
    </r>
    <r>
      <rPr>
        <vertAlign val="subscript"/>
        <sz val="12"/>
        <color theme="0"/>
        <rFont val="Times New Roman"/>
        <family val="1"/>
        <charset val="204"/>
      </rPr>
      <t>7</t>
    </r>
    <r>
      <rPr>
        <vertAlign val="superscript"/>
        <sz val="12"/>
        <color theme="0"/>
        <rFont val="Times New Roman"/>
        <family val="1"/>
        <charset val="204"/>
      </rPr>
      <t>2</t>
    </r>
  </si>
  <si>
    <r>
      <t>K</t>
    </r>
    <r>
      <rPr>
        <vertAlign val="subscript"/>
        <sz val="12"/>
        <color theme="0"/>
        <rFont val="Times New Roman"/>
        <family val="1"/>
        <charset val="204"/>
      </rPr>
      <t>6</t>
    </r>
    <r>
      <rPr>
        <vertAlign val="superscript"/>
        <sz val="12"/>
        <color theme="0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</si>
  <si>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0"/>
        <rFont val="Times New Roman"/>
        <family val="1"/>
        <charset val="204"/>
      </rPr>
      <t>7</t>
    </r>
    <r>
      <rPr>
        <vertAlign val="superscript"/>
        <sz val="12"/>
        <color theme="0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</si>
  <si>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0"/>
        <rFont val="Times New Roman"/>
        <family val="1"/>
        <charset val="204"/>
      </rPr>
      <t>8</t>
    </r>
    <r>
      <rPr>
        <vertAlign val="superscript"/>
        <sz val="12"/>
        <color theme="0"/>
        <rFont val="Times New Roman"/>
        <family val="1"/>
        <charset val="204"/>
      </rPr>
      <t>3</t>
    </r>
  </si>
  <si>
    <r>
      <t>K</t>
    </r>
    <r>
      <rPr>
        <vertAlign val="subscript"/>
        <sz val="12"/>
        <color theme="0"/>
        <rFont val="Times New Roman"/>
        <family val="1"/>
        <charset val="204"/>
      </rPr>
      <t>7</t>
    </r>
    <r>
      <rPr>
        <vertAlign val="superscript"/>
        <sz val="12"/>
        <color theme="0"/>
        <rFont val="Times New Roman"/>
        <family val="1"/>
        <charset val="204"/>
      </rPr>
      <t>4</t>
    </r>
  </si>
  <si>
    <t xml:space="preserve">Точкой, принадлежащей правой границе выделенного множества является точка, которой соответствуют варианты </t>
  </si>
  <si>
    <t>Множество нехудших вариантов в координатах рабочей характеристики К1=f (К2) в данном случае можно записать</t>
  </si>
  <si>
    <r>
      <t>K</t>
    </r>
    <r>
      <rPr>
        <vertAlign val="subscript"/>
        <sz val="12"/>
        <rFont val="Times New Roman"/>
        <family val="1"/>
        <charset val="204"/>
      </rPr>
      <t>3</t>
    </r>
    <r>
      <rPr>
        <vertAlign val="superscript"/>
        <sz val="12"/>
        <rFont val="Times New Roman"/>
        <family val="1"/>
        <charset val="204"/>
      </rPr>
      <t>1</t>
    </r>
  </si>
  <si>
    <r>
      <t>K</t>
    </r>
    <r>
      <rPr>
        <vertAlign val="subscript"/>
        <sz val="12"/>
        <rFont val="Times New Roman"/>
        <family val="1"/>
        <charset val="204"/>
      </rPr>
      <t>4</t>
    </r>
    <r>
      <rPr>
        <vertAlign val="superscript"/>
        <sz val="12"/>
        <rFont val="Times New Roman"/>
        <family val="1"/>
        <charset val="204"/>
      </rPr>
      <t>1</t>
    </r>
  </si>
  <si>
    <r>
      <t>K</t>
    </r>
    <r>
      <rPr>
        <vertAlign val="subscript"/>
        <sz val="12"/>
        <rFont val="Times New Roman"/>
        <family val="1"/>
        <charset val="204"/>
      </rPr>
      <t>3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</si>
  <si>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4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</si>
  <si>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5</t>
    </r>
    <r>
      <rPr>
        <vertAlign val="superscript"/>
        <sz val="12"/>
        <rFont val="Times New Roman"/>
        <family val="1"/>
        <charset val="204"/>
      </rPr>
      <t>2</t>
    </r>
  </si>
  <si>
    <r>
      <t>K</t>
    </r>
    <r>
      <rPr>
        <vertAlign val="subscript"/>
        <sz val="12"/>
        <rFont val="Times New Roman"/>
        <family val="1"/>
        <charset val="204"/>
      </rPr>
      <t>4</t>
    </r>
    <r>
      <rPr>
        <vertAlign val="superscript"/>
        <sz val="12"/>
        <rFont val="Times New Roman"/>
        <family val="1"/>
        <charset val="204"/>
      </rPr>
      <t>3</t>
    </r>
  </si>
  <si>
    <r>
      <t>K</t>
    </r>
    <r>
      <rPr>
        <vertAlign val="subscript"/>
        <sz val="12"/>
        <rFont val="Times New Roman"/>
        <family val="1"/>
        <charset val="204"/>
      </rPr>
      <t>5</t>
    </r>
    <r>
      <rPr>
        <vertAlign val="superscript"/>
        <sz val="12"/>
        <rFont val="Times New Roman"/>
        <family val="1"/>
        <charset val="204"/>
      </rPr>
      <t>3</t>
    </r>
  </si>
  <si>
    <t>≥</t>
  </si>
  <si>
    <t>МГц</t>
  </si>
  <si>
    <t>Mb</t>
  </si>
  <si>
    <t>шт.</t>
  </si>
  <si>
    <t>руб</t>
  </si>
  <si>
    <t>Выбор по критерию</t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</si>
  <si>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</si>
  <si>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2"/>
        <charset val="204"/>
      </rPr>
      <t/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</si>
  <si>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2"/>
        <charset val="204"/>
      </rPr>
      <t/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</si>
  <si>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2"/>
        <color theme="1"/>
        <rFont val="Times New Roman"/>
        <family val="2"/>
        <charset val="204"/>
      </rPr>
      <t/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</si>
  <si>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2"/>
        <charset val="204"/>
      </rPr>
      <t/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</si>
  <si>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6</t>
    </r>
    <r>
      <rPr>
        <sz val="12"/>
        <color theme="1"/>
        <rFont val="Times New Roman"/>
        <family val="2"/>
        <charset val="204"/>
      </rPr>
      <t/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</si>
  <si>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Т</t>
    </r>
    <r>
      <rPr>
        <vertAlign val="superscript"/>
        <sz val="14"/>
        <color theme="1"/>
        <rFont val="Times New Roman"/>
        <family val="1"/>
        <charset val="204"/>
      </rPr>
      <t>7</t>
    </r>
    <r>
      <rPr>
        <sz val="12"/>
        <color theme="1"/>
        <rFont val="Times New Roman"/>
        <family val="2"/>
        <charset val="204"/>
      </rPr>
      <t/>
    </r>
  </si>
  <si>
    <t>шт. портов</t>
  </si>
  <si>
    <t xml:space="preserve">       1) Формирование упорядоченного ряда и матрицы, значения показателей эффективности сформированы по убыванию.</t>
  </si>
  <si>
    <r>
      <t>A</t>
    </r>
    <r>
      <rPr>
        <vertAlign val="subscript"/>
        <sz val="14"/>
        <color theme="1"/>
        <rFont val="Times New Roman"/>
        <family val="1"/>
        <charset val="204"/>
      </rPr>
      <t>g</t>
    </r>
    <r>
      <rPr>
        <sz val="14"/>
        <color theme="1"/>
        <rFont val="Times New Roman"/>
        <family val="1"/>
        <charset val="204"/>
      </rPr>
      <t xml:space="preserve"> = </t>
    </r>
  </si>
  <si>
    <r>
      <t>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</si>
  <si>
    <r>
      <t>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=</t>
    </r>
  </si>
  <si>
    <r>
      <t>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=</t>
    </r>
  </si>
  <si>
    <r>
      <t>A</t>
    </r>
    <r>
      <rPr>
        <vertAlign val="subscript"/>
        <sz val="14"/>
        <color theme="1"/>
        <rFont val="Times New Roman"/>
        <family val="1"/>
        <charset val="204"/>
      </rPr>
      <t>k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=</t>
    </r>
  </si>
  <si>
    <t>1) Метод выбора допустимых вариантов</t>
  </si>
  <si>
    <t xml:space="preserve">2.2) Выбор нехудших вариантов на основе метода рабочих характеристик </t>
  </si>
  <si>
    <r>
      <t>Для матрицы  А</t>
    </r>
    <r>
      <rPr>
        <b/>
        <vertAlign val="subscript"/>
        <sz val="16"/>
        <color theme="1"/>
        <rFont val="Times New Roman"/>
        <family val="1"/>
        <charset val="204"/>
      </rPr>
      <t>К</t>
    </r>
    <r>
      <rPr>
        <b/>
        <sz val="16"/>
        <color theme="1"/>
        <rFont val="Times New Roman"/>
        <family val="1"/>
        <charset val="204"/>
      </rPr>
      <t>1, А</t>
    </r>
    <r>
      <rPr>
        <b/>
        <vertAlign val="subscript"/>
        <sz val="16"/>
        <color theme="1"/>
        <rFont val="Times New Roman"/>
        <family val="1"/>
        <charset val="204"/>
      </rPr>
      <t>К</t>
    </r>
    <r>
      <rPr>
        <b/>
        <sz val="16"/>
        <color theme="1"/>
        <rFont val="Times New Roman"/>
        <family val="1"/>
        <charset val="204"/>
      </rPr>
      <t xml:space="preserve">2 </t>
    </r>
  </si>
  <si>
    <r>
      <t>(X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= (X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2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3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4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</t>
    </r>
  </si>
  <si>
    <r>
      <t>(X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= (X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2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3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X12) ˅ (X</t>
    </r>
    <r>
      <rPr>
        <b/>
        <vertAlign val="subscript"/>
        <sz val="14"/>
        <color theme="1"/>
        <rFont val="Times New Roman"/>
        <family val="1"/>
        <charset val="204"/>
      </rPr>
      <t>4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</t>
    </r>
  </si>
  <si>
    <r>
      <t>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˄ X</t>
    </r>
    <r>
      <rPr>
        <vertAlign val="subscript"/>
        <sz val="14"/>
        <color theme="1"/>
        <rFont val="Times New Roman"/>
        <family val="1"/>
        <charset val="204"/>
      </rPr>
      <t>3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</si>
  <si>
    <r>
      <t>(X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= (X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2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3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X12) ˅ (X</t>
    </r>
    <r>
      <rPr>
        <b/>
        <vertAlign val="subscript"/>
        <sz val="14"/>
        <color theme="1"/>
        <rFont val="Times New Roman"/>
        <family val="1"/>
        <charset val="204"/>
      </rPr>
      <t>4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</t>
    </r>
  </si>
  <si>
    <r>
      <t>(X</t>
    </r>
    <r>
      <rPr>
        <b/>
        <vertAlign val="subscript"/>
        <sz val="14"/>
        <color theme="1"/>
        <rFont val="Times New Roman"/>
        <family val="1"/>
        <charset val="204"/>
      </rPr>
      <t>j2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j1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= (X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2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 ˅ (X</t>
    </r>
    <r>
      <rPr>
        <b/>
        <vertAlign val="subscript"/>
        <sz val="14"/>
        <color theme="1"/>
        <rFont val="Times New Roman"/>
        <family val="1"/>
        <charset val="204"/>
      </rPr>
      <t>3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X12) ˅ (X</t>
    </r>
    <r>
      <rPr>
        <b/>
        <vertAlign val="subscript"/>
        <sz val="14"/>
        <color theme="1"/>
        <rFont val="Times New Roman"/>
        <family val="1"/>
        <charset val="204"/>
      </rPr>
      <t>4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 xml:space="preserve"> ˄ X</t>
    </r>
    <r>
      <rPr>
        <b/>
        <vertAlign val="subscript"/>
        <sz val="14"/>
        <color theme="1"/>
        <rFont val="Times New Roman"/>
        <family val="1"/>
        <charset val="204"/>
      </rPr>
      <t>1</t>
    </r>
    <r>
      <rPr>
        <b/>
        <vertAlign val="superscript"/>
        <sz val="14"/>
        <color theme="1"/>
        <rFont val="Times New Roman"/>
        <family val="1"/>
        <charset val="204"/>
      </rPr>
      <t>2</t>
    </r>
    <r>
      <rPr>
        <b/>
        <sz val="14"/>
        <color theme="1"/>
        <rFont val="Times New Roman"/>
        <family val="1"/>
        <charset val="204"/>
      </rPr>
      <t>)</t>
    </r>
  </si>
  <si>
    <r>
      <t>X</t>
    </r>
    <r>
      <rPr>
        <vertAlign val="subscript"/>
        <sz val="14"/>
        <color theme="1"/>
        <rFont val="Times New Roman"/>
        <family val="1"/>
        <charset val="204"/>
      </rPr>
      <t>1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˄ X</t>
    </r>
    <r>
      <rPr>
        <vertAlign val="subscript"/>
        <sz val="14"/>
        <color theme="1"/>
        <rFont val="Times New Roman"/>
        <family val="1"/>
        <charset val="204"/>
      </rPr>
      <t>4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</si>
</sst>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vertAlign val="subscript"/>
      <sz val="12"/>
      <color theme="0"/>
      <name val="Times New Roman"/>
      <family val="1"/>
      <charset val="204"/>
    </font>
    <font>
      <vertAlign val="superscript"/>
      <sz val="12"/>
      <color theme="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vertAlign val="subscript"/>
      <sz val="14"/>
      <color theme="1"/>
      <name val="Times New Roman"/>
      <family val="1"/>
      <charset val="204"/>
    </font>
    <font>
      <b/>
      <vertAlign val="subscript"/>
      <sz val="16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FBAE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8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/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/>
    <xf numFmtId="0" fontId="4" fillId="0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3" fontId="4" fillId="11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Fill="1" applyBorder="1" applyAlignment="1">
      <alignment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2" xfId="0" applyFont="1" applyFill="1" applyBorder="1"/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Fill="1" applyBorder="1"/>
    <xf numFmtId="0" fontId="4" fillId="0" borderId="25" xfId="0" applyFont="1" applyBorder="1"/>
    <xf numFmtId="0" fontId="2" fillId="4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3" fillId="7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26" xfId="0" applyFont="1" applyBorder="1"/>
    <xf numFmtId="0" fontId="3" fillId="7" borderId="26" xfId="0" applyFont="1" applyFill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0" fillId="6" borderId="0" xfId="0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6" fillId="1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6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7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37" fillId="10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FBA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T$27" max="61" min="1" page="10" val="30"/>
</file>

<file path=xl/ctrlProps/ctrlProp2.xml><?xml version="1.0" encoding="utf-8"?>
<formControlPr xmlns="http://schemas.microsoft.com/office/spreadsheetml/2009/9/main" objectType="Spin" dx="16" fmlaLink="$AT$27" max="60" min="1" page="10" val="3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125337</xdr:colOff>
      <xdr:row>31</xdr:row>
      <xdr:rowOff>265421</xdr:rowOff>
    </xdr:from>
    <xdr:to>
      <xdr:col>37</xdr:col>
      <xdr:colOff>49378</xdr:colOff>
      <xdr:row>34</xdr:row>
      <xdr:rowOff>108856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587980" y="11559350"/>
              <a:ext cx="5162791" cy="6598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𝑔</m:t>
                        </m:r>
                      </m:sub>
                    </m:sSub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|"/>
                        <m:endChr m:val="|"/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𝑖𝑔</m:t>
                            </m:r>
                          </m:sub>
                        </m:sSub>
                      </m:e>
                    </m:d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𝑖</m:t>
                    </m:r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=1,2,…,</m:t>
                    </m:r>
                    <m:sSub>
                      <m:sSub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𝑁</m:t>
                        </m:r>
                      </m:e>
                      <m:sub>
                        <m:r>
                          <a:rPr lang="ru-RU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исх</m:t>
                        </m:r>
                      </m:sub>
                    </m:sSub>
                    <m:r>
                      <a:rPr lang="ru-RU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b>
                      <m:sSubPr>
                        <m:ctrlPr>
                          <a:rPr lang="ru-RU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𝑁</m:t>
                        </m:r>
                      </m:e>
                      <m:sub>
                        <m:r>
                          <a:rPr lang="ru-RU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исх</m:t>
                        </m:r>
                      </m:sub>
                    </m:sSub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=7, </m:t>
                    </m:r>
                    <m:sSub>
                      <m:sSub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𝐵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begChr m:val="{"/>
                        <m:endChr m:val="}"/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,</m:t>
                        </m:r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,….,</m:t>
                        </m:r>
                        <m:sSub>
                          <m:sSubPr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b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7</m:t>
                            </m:r>
                          </m:sub>
                        </m:sSub>
                      </m:e>
                    </m:d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</m:oMath>
                </m:oMathPara>
              </a14:m>
              <a:endParaRPr lang="en-US" sz="1400" b="0" i="1">
                <a:solidFill>
                  <a:schemeClr val="tx1"/>
                </a:solidFill>
                <a:effectLst/>
                <a:latin typeface="Cambria Math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𝑗</m:t>
                    </m:r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=1,2…., 7=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𝐾</m:t>
                        </m:r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p>
                    </m:sSubSup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 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bSup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,…</m:t>
                    </m:r>
                    <m:sSubSup>
                      <m:sSubSupPr>
                        <m:ctrlP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sup>
                    </m:sSubSup>
                    <m:r>
                      <a:rPr lang="en-US" sz="14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</m:oMath>
                </m:oMathPara>
              </a14:m>
              <a:endParaRPr lang="ru-RU" sz="1400" i="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587980" y="11559350"/>
              <a:ext cx="5162791" cy="6598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𝐴</a:t>
              </a:r>
              <a:r>
                <a:rPr lang="ru-RU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𝑔=|𝑎_𝑖𝑔 |, 𝑖=1,2,…,𝑁_</a:t>
              </a:r>
              <a:r>
                <a:rPr lang="ru-RU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исх, 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</a:t>
              </a:r>
              <a:r>
                <a:rPr lang="ru-RU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_исх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=7, 𝐵_𝑖={𝐵_1,𝐵_2,….,𝐵_7 }, </a:t>
              </a:r>
              <a:endParaRPr lang="en-US" sz="1400" b="0" i="1">
                <a:solidFill>
                  <a:schemeClr val="tx1"/>
                </a:solidFill>
                <a:effectLst/>
                <a:latin typeface="Cambria Math"/>
                <a:ea typeface="+mn-ea"/>
                <a:cs typeface="+mn-cs"/>
              </a:endParaRPr>
            </a:p>
            <a:p>
              <a:pPr/>
              <a:r>
                <a:rPr lang="en-US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𝑗=1,2…., 7=𝐾_𝑇^1, 𝐾 ̂_𝑇^2,…𝐾 ̂_𝑇^𝑚.</a:t>
              </a:r>
              <a:endParaRPr lang="ru-RU" sz="1400" i="0"/>
            </a:p>
          </xdr:txBody>
        </xdr:sp>
      </mc:Fallback>
    </mc:AlternateContent>
    <xdr:clientData/>
  </xdr:twoCellAnchor>
  <xdr:oneCellAnchor>
    <xdr:from>
      <xdr:col>21</xdr:col>
      <xdr:colOff>58646</xdr:colOff>
      <xdr:row>37</xdr:row>
      <xdr:rowOff>264113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103036" y="1292074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103036" y="1292074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𝑇^1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24</xdr:col>
      <xdr:colOff>45049</xdr:colOff>
      <xdr:row>37</xdr:row>
      <xdr:rowOff>258175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2521549" y="1291480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2521549" y="1291480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𝑇^2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27</xdr:col>
      <xdr:colOff>41413</xdr:colOff>
      <xdr:row>37</xdr:row>
      <xdr:rowOff>259185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2950023" y="1291581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950023" y="12915819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𝑇^3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30</xdr:col>
      <xdr:colOff>46060</xdr:colOff>
      <xdr:row>37</xdr:row>
      <xdr:rowOff>258174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3386780" y="1291480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386780" y="1291480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𝑇^4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33</xdr:col>
      <xdr:colOff>49696</xdr:colOff>
      <xdr:row>37</xdr:row>
      <xdr:rowOff>271103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3822525" y="1292773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5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3822525" y="12927737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𝑇^5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36</xdr:col>
      <xdr:colOff>45050</xdr:colOff>
      <xdr:row>37</xdr:row>
      <xdr:rowOff>262821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4249989" y="1291945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6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4249989" y="12919455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𝑇^6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39</xdr:col>
      <xdr:colOff>35756</xdr:colOff>
      <xdr:row>37</xdr:row>
      <xdr:rowOff>272114</xdr:rowOff>
    </xdr:from>
    <xdr:ext cx="334518" cy="3219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672805" y="1292874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1400" i="1">
                            <a:latin typeface="Cambria Math"/>
                          </a:rPr>
                        </m:ctrlPr>
                      </m:sSubSupPr>
                      <m:e>
                        <m:acc>
                          <m:accPr>
                            <m:chr m:val="̂"/>
                            <m:ctrlPr>
                              <a:rPr lang="ru-RU" sz="140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𝐾</m:t>
                            </m:r>
                          </m:e>
                        </m:acc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sub>
                      <m:sup>
                        <m:r>
                          <a:rPr lang="en-US" sz="1400" b="0" i="1">
                            <a:latin typeface="Cambria Math"/>
                          </a:rPr>
                          <m:t>7</m:t>
                        </m:r>
                      </m:sup>
                    </m:sSubSup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672805" y="12928748"/>
              <a:ext cx="334518" cy="3219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𝐾</a:t>
              </a:r>
              <a:r>
                <a:rPr lang="ru-RU" sz="1400" b="0" i="0">
                  <a:latin typeface="Cambria Math"/>
                </a:rPr>
                <a:t> ̂_</a:t>
              </a:r>
              <a:r>
                <a:rPr lang="en-US" sz="1400" b="0" i="0">
                  <a:latin typeface="Cambria Math"/>
                </a:rPr>
                <a:t>𝑇^7</a:t>
              </a:r>
              <a:endParaRPr lang="ru-RU" sz="1100"/>
            </a:p>
          </xdr:txBody>
        </xdr:sp>
      </mc:Fallback>
    </mc:AlternateContent>
    <xdr:clientData/>
  </xdr:oneCellAnchor>
  <xdr:twoCellAnchor editAs="absolute">
    <xdr:from>
      <xdr:col>6</xdr:col>
      <xdr:colOff>122086</xdr:colOff>
      <xdr:row>35</xdr:row>
      <xdr:rowOff>29722</xdr:rowOff>
    </xdr:from>
    <xdr:to>
      <xdr:col>32</xdr:col>
      <xdr:colOff>64892</xdr:colOff>
      <xdr:row>37</xdr:row>
      <xdr:rowOff>415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1140847" y="12412222"/>
              <a:ext cx="3603719" cy="5173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𝑖𝑗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1,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если </m:t>
                            </m:r>
                            <m:sSub>
                              <m:sSubPr>
                                <m:ctrlPr>
                                  <a:rPr lang="ru-RU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𝐵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ru-RU" sz="1400" b="0" i="1">
                                <a:latin typeface="Cambria Math"/>
                                <a:ea typeface="Cambria Math"/>
                              </a:rPr>
                              <m:t>∈</m:t>
                            </m:r>
                            <m:d>
                              <m:dPr>
                                <m:ctrlPr>
                                  <a:rPr lang="ru-RU" sz="1400" b="0" i="1">
                                    <a:latin typeface="Cambria Math"/>
                                    <a:ea typeface="Cambria Math"/>
                                  </a:rPr>
                                </m:ctrlPr>
                              </m:dPr>
                              <m:e>
                                <m:sSubSup>
                                  <m:sSubSupPr>
                                    <m:ctrlPr>
                                      <a:rPr lang="ru-RU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ru-RU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1</m:t>
                                    </m:r>
                                  </m:sup>
                                </m:sSubSup>
                                <m:r>
                                  <a:rPr lang="ru-RU" sz="1400" b="0" i="1">
                                    <a:latin typeface="Cambria Math"/>
                                    <a:ea typeface="Cambria Math"/>
                                  </a:rPr>
                                  <m:t>∨</m:t>
                                </m:r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 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2</m:t>
                                    </m:r>
                                  </m:sup>
                                </m:sSubSup>
                                <m:r>
                                  <a:rPr lang="en-US" sz="1400" b="0" i="1">
                                    <a:latin typeface="Cambria Math"/>
                                    <a:ea typeface="Cambria Math"/>
                                  </a:rPr>
                                  <m:t>∨…</m:t>
                                </m:r>
                                <m:sSubSup>
                                  <m:sSubSupPr>
                                    <m:ctrlP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</m:ctrlPr>
                                  </m:sSubSupPr>
                                  <m:e>
                                    <m:acc>
                                      <m:accPr>
                                        <m:chr m:val="̂"/>
                                        <m:ctrlP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400" b="0" i="1">
                                            <a:latin typeface="Cambria Math"/>
                                            <a:ea typeface="Cambria Math"/>
                                          </a:rPr>
                                          <m:t>𝐾</m:t>
                                        </m:r>
                                      </m:e>
                                    </m:acc>
                                  </m:e>
                                  <m:sub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𝑇</m:t>
                                    </m:r>
                                  </m:sub>
                                  <m:sup>
                                    <m:r>
                                      <a:rPr lang="en-US" sz="1400" b="0" i="1">
                                        <a:latin typeface="Cambria Math"/>
                                        <a:ea typeface="Cambria Math"/>
                                      </a:rPr>
                                      <m:t>7</m:t>
                                    </m:r>
                                  </m:sup>
                                </m:sSubSup>
                              </m:e>
                            </m:d>
                          </m:e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0,</m:t>
                            </m:r>
                            <m:r>
                              <a:rPr lang="ru-RU" sz="1400" b="0" i="1">
                                <a:latin typeface="Cambria Math"/>
                              </a:rPr>
                              <m:t> в противном случае              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140847" y="12412222"/>
              <a:ext cx="3603719" cy="5173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400" b="0" i="0">
                  <a:latin typeface="Cambria Math"/>
                </a:rPr>
                <a:t>𝑎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𝑖𝑗={█(1,</a:t>
              </a:r>
              <a:r>
                <a:rPr lang="ru-RU" sz="1400" b="0" i="0">
                  <a:latin typeface="Cambria Math"/>
                </a:rPr>
                <a:t>если </a:t>
              </a:r>
              <a:r>
                <a:rPr lang="en-US" sz="1400" b="0" i="0">
                  <a:latin typeface="Cambria Math"/>
                </a:rPr>
                <a:t>𝐵</a:t>
              </a:r>
              <a:r>
                <a:rPr lang="ru-RU" sz="1400" b="0" i="0">
                  <a:latin typeface="Cambria Math"/>
                </a:rPr>
                <a:t>_</a:t>
              </a:r>
              <a:r>
                <a:rPr lang="en-US" sz="1400" b="0" i="0">
                  <a:latin typeface="Cambria Math"/>
                </a:rPr>
                <a:t>1</a:t>
              </a:r>
              <a:r>
                <a:rPr lang="ru-RU" sz="1400" b="0" i="0">
                  <a:latin typeface="Cambria Math"/>
                  <a:ea typeface="Cambria Math"/>
                </a:rPr>
                <a:t>∈(</a:t>
              </a:r>
              <a:r>
                <a:rPr lang="en-US" sz="1400" b="0" i="0">
                  <a:latin typeface="Cambria Math"/>
                  <a:ea typeface="Cambria Math"/>
                </a:rPr>
                <a:t>𝐾</a:t>
              </a:r>
              <a:r>
                <a:rPr lang="ru-RU" sz="1400" b="0" i="0">
                  <a:latin typeface="Cambria Math"/>
                  <a:ea typeface="Cambria Math"/>
                </a:rPr>
                <a:t> ̂_</a:t>
              </a:r>
              <a:r>
                <a:rPr lang="en-US" sz="1400" b="0" i="0">
                  <a:latin typeface="Cambria Math"/>
                  <a:ea typeface="Cambria Math"/>
                </a:rPr>
                <a:t>𝑇^1</a:t>
              </a:r>
              <a:r>
                <a:rPr lang="ru-RU" sz="1400" b="0" i="0">
                  <a:latin typeface="Cambria Math"/>
                  <a:ea typeface="Cambria Math"/>
                </a:rPr>
                <a:t>∨</a:t>
              </a:r>
              <a:r>
                <a:rPr lang="en-US" sz="1400" b="0" i="0">
                  <a:latin typeface="Cambria Math"/>
                  <a:ea typeface="Cambria Math"/>
                </a:rPr>
                <a:t> 𝐾 ̂_𝑇^2∨…𝐾 ̂_𝑇^7 )@</a:t>
              </a:r>
              <a:r>
                <a:rPr lang="en-US" sz="1400" b="0" i="0">
                  <a:latin typeface="Cambria Math"/>
                </a:rPr>
                <a:t>0,</a:t>
              </a:r>
              <a:r>
                <a:rPr lang="ru-RU" sz="1400" b="0" i="0">
                  <a:latin typeface="Cambria Math"/>
                </a:rPr>
                <a:t> в противном случае              )┤</a:t>
              </a:r>
              <a:endParaRPr lang="ru-RU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323850</xdr:colOff>
          <xdr:row>23</xdr:row>
          <xdr:rowOff>247650</xdr:rowOff>
        </xdr:from>
        <xdr:to>
          <xdr:col>45</xdr:col>
          <xdr:colOff>504825</xdr:colOff>
          <xdr:row>25</xdr:row>
          <xdr:rowOff>409575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152400</xdr:colOff>
          <xdr:row>134</xdr:row>
          <xdr:rowOff>28575</xdr:rowOff>
        </xdr:from>
        <xdr:to>
          <xdr:col>45</xdr:col>
          <xdr:colOff>438150</xdr:colOff>
          <xdr:row>135</xdr:row>
          <xdr:rowOff>238125</xdr:rowOff>
        </xdr:to>
        <xdr:sp macro="" textlink="">
          <xdr:nvSpPr>
            <xdr:cNvPr id="8194" name="Spinner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110636</xdr:colOff>
      <xdr:row>125</xdr:row>
      <xdr:rowOff>167787</xdr:rowOff>
    </xdr:from>
    <xdr:to>
      <xdr:col>33</xdr:col>
      <xdr:colOff>2931</xdr:colOff>
      <xdr:row>127</xdr:row>
      <xdr:rowOff>43962</xdr:rowOff>
    </xdr:to>
    <xdr:pic>
      <xdr:nvPicPr>
        <xdr:cNvPr id="49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309" y="62197518"/>
          <a:ext cx="4141910" cy="330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159"/>
  <sheetViews>
    <sheetView zoomScale="70" zoomScaleNormal="70" workbookViewId="0">
      <selection activeCell="D2" sqref="D2"/>
    </sheetView>
  </sheetViews>
  <sheetFormatPr defaultRowHeight="15.75" outlineLevelRow="1" outlineLevelCol="1" x14ac:dyDescent="0.25"/>
  <cols>
    <col min="1" max="1" width="9.140625" style="5"/>
    <col min="2" max="2" width="12.140625" style="5" customWidth="1"/>
    <col min="3" max="3" width="30.28515625" style="5" customWidth="1"/>
    <col min="4" max="4" width="38.7109375" style="5" customWidth="1" outlineLevel="1"/>
    <col min="5" max="14" width="8.7109375" style="5" customWidth="1"/>
    <col min="15" max="15" width="4" style="5" customWidth="1"/>
  </cols>
  <sheetData>
    <row r="1" spans="1:14" x14ac:dyDescent="0.25">
      <c r="A1" s="6"/>
      <c r="B1" s="6"/>
    </row>
    <row r="2" spans="1:14" x14ac:dyDescent="0.25">
      <c r="B2" s="6"/>
    </row>
    <row r="3" spans="1:14" ht="20.25" x14ac:dyDescent="0.25">
      <c r="A3" s="6"/>
      <c r="B3" s="190" t="s">
        <v>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 ht="16.5" thickBot="1" x14ac:dyDescent="0.3"/>
    <row r="5" spans="1:14" ht="21" customHeight="1" thickBot="1" x14ac:dyDescent="0.3">
      <c r="B5" s="2" t="s">
        <v>7</v>
      </c>
      <c r="C5" s="3" t="s">
        <v>8</v>
      </c>
      <c r="D5" s="188" t="s">
        <v>6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6.5" thickBot="1" x14ac:dyDescent="0.3">
      <c r="B6" s="4">
        <v>1</v>
      </c>
      <c r="C6" s="103" t="s">
        <v>9</v>
      </c>
      <c r="D6" s="39" t="str">
        <f t="shared" ref="D6:D23" si="0">"B"&amp;E6&amp;", "&amp;"B"&amp;F6&amp;", "&amp;"B"&amp;G6&amp;", "&amp;"B"&amp;H6&amp;", "&amp;"B"&amp;I6&amp;", "&amp;"B"&amp;J6&amp;", "&amp;"B"&amp;K6&amp;", "&amp;"B"&amp;L6&amp;", "&amp;"B"&amp;M6&amp;", "&amp;"B"&amp;N6</f>
        <v>B1, B2, B3, B4, B11, B12, B13, B16, B17, B20</v>
      </c>
      <c r="E6" s="42">
        <v>1</v>
      </c>
      <c r="F6" s="42">
        <v>2</v>
      </c>
      <c r="G6" s="42">
        <v>3</v>
      </c>
      <c r="H6" s="42">
        <v>4</v>
      </c>
      <c r="I6" s="42">
        <v>11</v>
      </c>
      <c r="J6" s="42">
        <v>12</v>
      </c>
      <c r="K6" s="42">
        <v>13</v>
      </c>
      <c r="L6" s="42">
        <v>16</v>
      </c>
      <c r="M6" s="42">
        <v>17</v>
      </c>
      <c r="N6" s="42">
        <v>20</v>
      </c>
    </row>
    <row r="7" spans="1:14" ht="16.5" thickBot="1" x14ac:dyDescent="0.3">
      <c r="B7" s="4">
        <v>2</v>
      </c>
      <c r="C7" s="103" t="s">
        <v>10</v>
      </c>
      <c r="D7" s="39" t="str">
        <f t="shared" si="0"/>
        <v>B5, B6, B7, B8, B14, B18, B22, B23, B24, B25</v>
      </c>
      <c r="E7" s="42">
        <v>5</v>
      </c>
      <c r="F7" s="42">
        <v>6</v>
      </c>
      <c r="G7" s="42">
        <v>7</v>
      </c>
      <c r="H7" s="42">
        <v>8</v>
      </c>
      <c r="I7" s="42">
        <v>14</v>
      </c>
      <c r="J7" s="42">
        <v>18</v>
      </c>
      <c r="K7" s="42">
        <v>22</v>
      </c>
      <c r="L7" s="42">
        <v>23</v>
      </c>
      <c r="M7" s="42">
        <v>24</v>
      </c>
      <c r="N7" s="42">
        <v>25</v>
      </c>
    </row>
    <row r="8" spans="1:14" ht="16.5" thickBot="1" x14ac:dyDescent="0.3">
      <c r="B8" s="4">
        <v>3</v>
      </c>
      <c r="C8" s="103" t="s">
        <v>11</v>
      </c>
      <c r="D8" s="39" t="str">
        <f t="shared" si="0"/>
        <v>B9, B10, B15, B17, B19, B26, B27, B28, B34, B36</v>
      </c>
      <c r="E8" s="42">
        <v>9</v>
      </c>
      <c r="F8" s="42">
        <v>10</v>
      </c>
      <c r="G8" s="42">
        <v>15</v>
      </c>
      <c r="H8" s="42">
        <v>17</v>
      </c>
      <c r="I8" s="42">
        <v>19</v>
      </c>
      <c r="J8" s="42">
        <v>26</v>
      </c>
      <c r="K8" s="42">
        <v>27</v>
      </c>
      <c r="L8" s="42">
        <v>28</v>
      </c>
      <c r="M8" s="42">
        <v>34</v>
      </c>
      <c r="N8" s="42">
        <v>36</v>
      </c>
    </row>
    <row r="9" spans="1:14" ht="16.5" thickBot="1" x14ac:dyDescent="0.3">
      <c r="B9" s="4">
        <v>4</v>
      </c>
      <c r="C9" s="103" t="s">
        <v>12</v>
      </c>
      <c r="D9" s="39" t="str">
        <f t="shared" si="0"/>
        <v>B18, B21, B29, B30, B33, B35, B37, B38, B39, B40</v>
      </c>
      <c r="E9" s="42">
        <v>18</v>
      </c>
      <c r="F9" s="42">
        <v>21</v>
      </c>
      <c r="G9" s="42">
        <v>29</v>
      </c>
      <c r="H9" s="42">
        <v>30</v>
      </c>
      <c r="I9" s="42">
        <v>33</v>
      </c>
      <c r="J9" s="42">
        <v>35</v>
      </c>
      <c r="K9" s="42">
        <v>37</v>
      </c>
      <c r="L9" s="42">
        <v>38</v>
      </c>
      <c r="M9" s="42">
        <v>39</v>
      </c>
      <c r="N9" s="42">
        <v>40</v>
      </c>
    </row>
    <row r="10" spans="1:14" ht="16.5" thickBot="1" x14ac:dyDescent="0.3">
      <c r="B10" s="4">
        <v>5</v>
      </c>
      <c r="C10" s="103" t="s">
        <v>13</v>
      </c>
      <c r="D10" s="39" t="str">
        <f t="shared" si="0"/>
        <v>B1, B2, B5, B6, B12, B17, B22, B27, B31, B32</v>
      </c>
      <c r="E10" s="42">
        <v>1</v>
      </c>
      <c r="F10" s="42">
        <v>2</v>
      </c>
      <c r="G10" s="42">
        <v>5</v>
      </c>
      <c r="H10" s="42">
        <v>6</v>
      </c>
      <c r="I10" s="42">
        <v>12</v>
      </c>
      <c r="J10" s="42">
        <v>17</v>
      </c>
      <c r="K10" s="42">
        <v>22</v>
      </c>
      <c r="L10" s="42">
        <v>27</v>
      </c>
      <c r="M10" s="42">
        <v>31</v>
      </c>
      <c r="N10" s="42">
        <v>32</v>
      </c>
    </row>
    <row r="11" spans="1:14" ht="16.5" thickBot="1" x14ac:dyDescent="0.3">
      <c r="B11" s="4">
        <v>6</v>
      </c>
      <c r="C11" s="103" t="s">
        <v>14</v>
      </c>
      <c r="D11" s="39" t="str">
        <f t="shared" si="0"/>
        <v>B1, B2, B7, B8, B11, B13, B16, B18, B23, B34</v>
      </c>
      <c r="E11" s="42">
        <v>1</v>
      </c>
      <c r="F11" s="42">
        <v>2</v>
      </c>
      <c r="G11" s="42">
        <v>7</v>
      </c>
      <c r="H11" s="42">
        <v>8</v>
      </c>
      <c r="I11" s="42">
        <v>11</v>
      </c>
      <c r="J11" s="42">
        <v>13</v>
      </c>
      <c r="K11" s="42">
        <v>16</v>
      </c>
      <c r="L11" s="42">
        <v>18</v>
      </c>
      <c r="M11" s="42">
        <v>23</v>
      </c>
      <c r="N11" s="42">
        <v>34</v>
      </c>
    </row>
    <row r="12" spans="1:14" ht="16.5" thickBot="1" x14ac:dyDescent="0.3">
      <c r="B12" s="4">
        <v>7</v>
      </c>
      <c r="C12" s="103" t="s">
        <v>15</v>
      </c>
      <c r="D12" s="39" t="str">
        <f t="shared" si="0"/>
        <v>B1, B2, B9, B10, B14, B17, B20, B24, B25, B36</v>
      </c>
      <c r="E12" s="42">
        <v>1</v>
      </c>
      <c r="F12" s="42">
        <v>2</v>
      </c>
      <c r="G12" s="42">
        <v>9</v>
      </c>
      <c r="H12" s="42">
        <v>10</v>
      </c>
      <c r="I12" s="42">
        <v>14</v>
      </c>
      <c r="J12" s="42">
        <v>17</v>
      </c>
      <c r="K12" s="42">
        <v>20</v>
      </c>
      <c r="L12" s="42">
        <v>24</v>
      </c>
      <c r="M12" s="42">
        <v>25</v>
      </c>
      <c r="N12" s="42">
        <v>36</v>
      </c>
    </row>
    <row r="13" spans="1:14" ht="16.5" thickBot="1" x14ac:dyDescent="0.3">
      <c r="B13" s="4">
        <v>8</v>
      </c>
      <c r="C13" s="103" t="s">
        <v>16</v>
      </c>
      <c r="D13" s="39" t="str">
        <f t="shared" si="0"/>
        <v>B1, B2, B15, B18, B19, B26, B28, B37, B38, B39</v>
      </c>
      <c r="E13" s="42">
        <v>1</v>
      </c>
      <c r="F13" s="42">
        <v>2</v>
      </c>
      <c r="G13" s="42">
        <v>15</v>
      </c>
      <c r="H13" s="42">
        <v>18</v>
      </c>
      <c r="I13" s="42">
        <v>19</v>
      </c>
      <c r="J13" s="42">
        <v>26</v>
      </c>
      <c r="K13" s="42">
        <v>28</v>
      </c>
      <c r="L13" s="42">
        <v>37</v>
      </c>
      <c r="M13" s="42">
        <v>38</v>
      </c>
      <c r="N13" s="42">
        <v>39</v>
      </c>
    </row>
    <row r="14" spans="1:14" ht="16.5" thickBot="1" x14ac:dyDescent="0.3">
      <c r="B14" s="4">
        <v>9</v>
      </c>
      <c r="C14" s="103" t="s">
        <v>17</v>
      </c>
      <c r="D14" s="39" t="str">
        <f t="shared" si="0"/>
        <v>B1, B2, B12, B17, B20, B21, B25, B29, B30, B33</v>
      </c>
      <c r="E14" s="42">
        <v>1</v>
      </c>
      <c r="F14" s="42">
        <v>2</v>
      </c>
      <c r="G14" s="42">
        <v>12</v>
      </c>
      <c r="H14" s="42">
        <v>17</v>
      </c>
      <c r="I14" s="42">
        <v>20</v>
      </c>
      <c r="J14" s="42">
        <v>21</v>
      </c>
      <c r="K14" s="42">
        <v>25</v>
      </c>
      <c r="L14" s="42">
        <v>29</v>
      </c>
      <c r="M14" s="42">
        <v>30</v>
      </c>
      <c r="N14" s="42">
        <v>33</v>
      </c>
    </row>
    <row r="15" spans="1:14" ht="16.5" thickBot="1" x14ac:dyDescent="0.3">
      <c r="B15" s="4">
        <v>10</v>
      </c>
      <c r="C15" s="103" t="s">
        <v>18</v>
      </c>
      <c r="D15" s="39" t="str">
        <f t="shared" si="0"/>
        <v>B1, B2, B12, B16, B18, B27, B31, B32, B35, B40</v>
      </c>
      <c r="E15" s="42">
        <v>1</v>
      </c>
      <c r="F15" s="42">
        <v>2</v>
      </c>
      <c r="G15" s="42">
        <v>12</v>
      </c>
      <c r="H15" s="42">
        <v>16</v>
      </c>
      <c r="I15" s="42">
        <v>18</v>
      </c>
      <c r="J15" s="42">
        <v>27</v>
      </c>
      <c r="K15" s="42">
        <v>31</v>
      </c>
      <c r="L15" s="42">
        <v>32</v>
      </c>
      <c r="M15" s="42">
        <v>35</v>
      </c>
      <c r="N15" s="42">
        <v>40</v>
      </c>
    </row>
    <row r="16" spans="1:14" ht="16.5" thickBot="1" x14ac:dyDescent="0.3">
      <c r="B16" s="4">
        <v>11</v>
      </c>
      <c r="C16" s="103" t="s">
        <v>19</v>
      </c>
      <c r="D16" s="39" t="str">
        <f t="shared" si="0"/>
        <v>B3, B4, B5, B6, B17, B31, B32, B34, B37, B38</v>
      </c>
      <c r="E16" s="42">
        <v>3</v>
      </c>
      <c r="F16" s="42">
        <v>4</v>
      </c>
      <c r="G16" s="42">
        <v>5</v>
      </c>
      <c r="H16" s="42">
        <v>6</v>
      </c>
      <c r="I16" s="42">
        <v>17</v>
      </c>
      <c r="J16" s="42">
        <v>31</v>
      </c>
      <c r="K16" s="42">
        <v>32</v>
      </c>
      <c r="L16" s="42">
        <v>34</v>
      </c>
      <c r="M16" s="42">
        <v>37</v>
      </c>
      <c r="N16" s="42">
        <v>38</v>
      </c>
    </row>
    <row r="17" spans="2:14" ht="16.5" thickBot="1" x14ac:dyDescent="0.3">
      <c r="B17" s="4">
        <v>12</v>
      </c>
      <c r="C17" s="103" t="s">
        <v>20</v>
      </c>
      <c r="D17" s="39" t="str">
        <f t="shared" si="0"/>
        <v>B3, B4, B7, B8, B18, B23, B25, B29, B30, B39</v>
      </c>
      <c r="E17" s="42">
        <v>3</v>
      </c>
      <c r="F17" s="42">
        <v>4</v>
      </c>
      <c r="G17" s="42">
        <v>7</v>
      </c>
      <c r="H17" s="42">
        <v>8</v>
      </c>
      <c r="I17" s="42">
        <v>18</v>
      </c>
      <c r="J17" s="42">
        <v>23</v>
      </c>
      <c r="K17" s="42">
        <v>25</v>
      </c>
      <c r="L17" s="42">
        <v>29</v>
      </c>
      <c r="M17" s="42">
        <v>30</v>
      </c>
      <c r="N17" s="42">
        <v>39</v>
      </c>
    </row>
    <row r="18" spans="2:14" ht="16.5" thickBot="1" x14ac:dyDescent="0.3">
      <c r="B18" s="4">
        <v>13</v>
      </c>
      <c r="C18" s="103" t="s">
        <v>21</v>
      </c>
      <c r="D18" s="39" t="str">
        <f t="shared" si="0"/>
        <v>B3, B4, B9, B10, B17, B22, B26, B28, B34, B36</v>
      </c>
      <c r="E18" s="42">
        <v>3</v>
      </c>
      <c r="F18" s="42">
        <v>4</v>
      </c>
      <c r="G18" s="42">
        <v>9</v>
      </c>
      <c r="H18" s="42">
        <v>10</v>
      </c>
      <c r="I18" s="42">
        <v>17</v>
      </c>
      <c r="J18" s="42">
        <v>22</v>
      </c>
      <c r="K18" s="42">
        <v>26</v>
      </c>
      <c r="L18" s="42">
        <v>28</v>
      </c>
      <c r="M18" s="42">
        <v>34</v>
      </c>
      <c r="N18" s="42">
        <v>36</v>
      </c>
    </row>
    <row r="19" spans="2:14" ht="16.5" thickBot="1" x14ac:dyDescent="0.3">
      <c r="B19" s="4">
        <v>14</v>
      </c>
      <c r="C19" s="103" t="s">
        <v>22</v>
      </c>
      <c r="D19" s="39" t="str">
        <f t="shared" si="0"/>
        <v>B3, B4, B11, B13, B15, B18, B19, B36, B37, B38</v>
      </c>
      <c r="E19" s="42">
        <v>3</v>
      </c>
      <c r="F19" s="42">
        <v>4</v>
      </c>
      <c r="G19" s="42">
        <v>11</v>
      </c>
      <c r="H19" s="42">
        <v>13</v>
      </c>
      <c r="I19" s="42">
        <v>15</v>
      </c>
      <c r="J19" s="42">
        <v>18</v>
      </c>
      <c r="K19" s="42">
        <v>19</v>
      </c>
      <c r="L19" s="42">
        <v>36</v>
      </c>
      <c r="M19" s="42">
        <v>37</v>
      </c>
      <c r="N19" s="42">
        <v>38</v>
      </c>
    </row>
    <row r="20" spans="2:14" ht="16.5" thickBot="1" x14ac:dyDescent="0.3">
      <c r="B20" s="4">
        <v>15</v>
      </c>
      <c r="C20" s="103" t="s">
        <v>23</v>
      </c>
      <c r="D20" s="39" t="str">
        <f t="shared" si="0"/>
        <v>B3, B4, B11, B13, B16, B17, B19, B21, B22, B34</v>
      </c>
      <c r="E20" s="42">
        <v>3</v>
      </c>
      <c r="F20" s="42">
        <v>4</v>
      </c>
      <c r="G20" s="42">
        <v>11</v>
      </c>
      <c r="H20" s="42">
        <v>13</v>
      </c>
      <c r="I20" s="42">
        <v>16</v>
      </c>
      <c r="J20" s="42">
        <v>17</v>
      </c>
      <c r="K20" s="42">
        <v>19</v>
      </c>
      <c r="L20" s="42">
        <v>21</v>
      </c>
      <c r="M20" s="42">
        <v>22</v>
      </c>
      <c r="N20" s="42">
        <v>34</v>
      </c>
    </row>
    <row r="21" spans="2:14" ht="16.5" thickBot="1" x14ac:dyDescent="0.3">
      <c r="B21" s="4">
        <v>16</v>
      </c>
      <c r="C21" s="103" t="s">
        <v>24</v>
      </c>
      <c r="D21" s="39" t="str">
        <f t="shared" si="0"/>
        <v>B3, B4, B18, B20, B21, B26, B28, B33, B36, B37</v>
      </c>
      <c r="E21" s="42">
        <v>3</v>
      </c>
      <c r="F21" s="42">
        <v>4</v>
      </c>
      <c r="G21" s="42">
        <v>18</v>
      </c>
      <c r="H21" s="42">
        <v>20</v>
      </c>
      <c r="I21" s="42">
        <v>21</v>
      </c>
      <c r="J21" s="42">
        <v>26</v>
      </c>
      <c r="K21" s="42">
        <v>28</v>
      </c>
      <c r="L21" s="42">
        <v>33</v>
      </c>
      <c r="M21" s="42">
        <v>36</v>
      </c>
      <c r="N21" s="42">
        <v>37</v>
      </c>
    </row>
    <row r="22" spans="2:14" ht="16.5" thickBot="1" x14ac:dyDescent="0.3">
      <c r="B22" s="4">
        <v>17</v>
      </c>
      <c r="C22" s="103" t="s">
        <v>25</v>
      </c>
      <c r="D22" s="39" t="str">
        <f t="shared" si="0"/>
        <v>B3, B4, B17, B22, B23, B31, B32, B34, B35, B40</v>
      </c>
      <c r="E22" s="42">
        <v>3</v>
      </c>
      <c r="F22" s="42">
        <v>4</v>
      </c>
      <c r="G22" s="42">
        <v>17</v>
      </c>
      <c r="H22" s="42">
        <v>22</v>
      </c>
      <c r="I22" s="42">
        <v>23</v>
      </c>
      <c r="J22" s="42">
        <v>31</v>
      </c>
      <c r="K22" s="42">
        <v>32</v>
      </c>
      <c r="L22" s="42">
        <v>34</v>
      </c>
      <c r="M22" s="42">
        <v>35</v>
      </c>
      <c r="N22" s="42">
        <v>40</v>
      </c>
    </row>
    <row r="23" spans="2:14" ht="16.5" thickBot="1" x14ac:dyDescent="0.3">
      <c r="B23" s="4">
        <v>18</v>
      </c>
      <c r="C23" s="103" t="s">
        <v>26</v>
      </c>
      <c r="D23" s="39" t="str">
        <f t="shared" si="0"/>
        <v>B5, B6, B7, B8, B18, B27, B29, B30, B34, B38</v>
      </c>
      <c r="E23" s="42">
        <v>5</v>
      </c>
      <c r="F23" s="42">
        <v>6</v>
      </c>
      <c r="G23" s="42">
        <v>7</v>
      </c>
      <c r="H23" s="42">
        <v>8</v>
      </c>
      <c r="I23" s="42">
        <v>18</v>
      </c>
      <c r="J23" s="42">
        <v>27</v>
      </c>
      <c r="K23" s="42">
        <v>29</v>
      </c>
      <c r="L23" s="42">
        <v>30</v>
      </c>
      <c r="M23" s="42">
        <v>34</v>
      </c>
      <c r="N23" s="42">
        <v>38</v>
      </c>
    </row>
    <row r="24" spans="2:14" ht="16.5" thickBot="1" x14ac:dyDescent="0.3">
      <c r="B24" s="16">
        <v>19</v>
      </c>
      <c r="C24" s="104" t="s">
        <v>27</v>
      </c>
      <c r="D24" s="40" t="str">
        <f>"B"&amp;E24&amp;", "&amp;"B"&amp;F24&amp;", "&amp;"B"&amp;G24&amp;", "&amp;"B"&amp;H24&amp;", "&amp;"B"&amp;I24&amp;", "&amp;"B"&amp;J24&amp;", "&amp;"B"&amp;K24&amp;", "&amp;"B"&amp;L24&amp;", "&amp;"B"&amp;M24&amp;", "&amp;"B"&amp;N24</f>
        <v>B5, B6, B9, B10, B14, B18, B24, B27, B38, B39</v>
      </c>
      <c r="E24" s="43">
        <v>5</v>
      </c>
      <c r="F24" s="43">
        <v>6</v>
      </c>
      <c r="G24" s="43">
        <v>9</v>
      </c>
      <c r="H24" s="43">
        <v>10</v>
      </c>
      <c r="I24" s="43">
        <v>14</v>
      </c>
      <c r="J24" s="43">
        <v>18</v>
      </c>
      <c r="K24" s="43">
        <v>24</v>
      </c>
      <c r="L24" s="43">
        <v>27</v>
      </c>
      <c r="M24" s="43">
        <v>38</v>
      </c>
      <c r="N24" s="43">
        <v>39</v>
      </c>
    </row>
    <row r="25" spans="2:14" ht="16.5" thickBot="1" x14ac:dyDescent="0.3">
      <c r="B25" s="4">
        <v>20</v>
      </c>
      <c r="C25" s="103" t="s">
        <v>28</v>
      </c>
      <c r="D25" s="39" t="str">
        <f>"B"&amp;E25&amp;", "&amp;"B"&amp;F25&amp;", "&amp;"B"&amp;G25&amp;", "&amp;"B"&amp;H25&amp;", "&amp;"B"&amp;I25&amp;", "&amp;"B"&amp;J25&amp;", "&amp;"B"&amp;K25&amp;", "&amp;"B"&amp;L25&amp;", "&amp;"B"&amp;M25&amp;", "&amp;"B"&amp;N25</f>
        <v>B5, B6, B12, B14, B15, B18, B19, B20, B28, B39</v>
      </c>
      <c r="E25" s="42">
        <v>5</v>
      </c>
      <c r="F25" s="42">
        <v>6</v>
      </c>
      <c r="G25" s="42">
        <v>12</v>
      </c>
      <c r="H25" s="42">
        <v>14</v>
      </c>
      <c r="I25" s="42">
        <v>15</v>
      </c>
      <c r="J25" s="42">
        <v>18</v>
      </c>
      <c r="K25" s="42">
        <v>19</v>
      </c>
      <c r="L25" s="42">
        <v>20</v>
      </c>
      <c r="M25" s="42">
        <v>28</v>
      </c>
      <c r="N25" s="42">
        <v>39</v>
      </c>
    </row>
    <row r="26" spans="2:14" ht="16.5" thickBot="1" x14ac:dyDescent="0.3">
      <c r="B26" s="4">
        <v>21</v>
      </c>
      <c r="C26" s="105" t="s">
        <v>29</v>
      </c>
      <c r="D26" s="39" t="str">
        <f t="shared" ref="D26:D28" si="1">"B"&amp;E26&amp;", "&amp;"B"&amp;F26&amp;", "&amp;"B"&amp;G26&amp;", "&amp;"B"&amp;H26&amp;", "&amp;"B"&amp;I26&amp;", "&amp;"B"&amp;J26&amp;", "&amp;"B"&amp;K26&amp;", "&amp;"B"&amp;L26&amp;", "&amp;"B"&amp;M26&amp;", "&amp;"B"&amp;N26</f>
        <v>B5, B6, B11, B12, B17, B21, B22, B31, B34, B35</v>
      </c>
      <c r="E26" s="18">
        <v>5</v>
      </c>
      <c r="F26" s="18">
        <v>6</v>
      </c>
      <c r="G26" s="18">
        <v>11</v>
      </c>
      <c r="H26" s="18">
        <v>12</v>
      </c>
      <c r="I26" s="18">
        <v>17</v>
      </c>
      <c r="J26" s="18">
        <v>21</v>
      </c>
      <c r="K26" s="18">
        <v>22</v>
      </c>
      <c r="L26" s="18">
        <v>31</v>
      </c>
      <c r="M26" s="18">
        <v>34</v>
      </c>
      <c r="N26" s="18">
        <v>35</v>
      </c>
    </row>
    <row r="27" spans="2:14" ht="16.5" thickBot="1" x14ac:dyDescent="0.3">
      <c r="B27" s="4">
        <v>22</v>
      </c>
      <c r="C27" s="105" t="s">
        <v>30</v>
      </c>
      <c r="D27" s="39" t="str">
        <f t="shared" si="1"/>
        <v>B5, B6, B13, B16, B17, B20, B32, B33, B38, B40</v>
      </c>
      <c r="E27" s="18">
        <v>5</v>
      </c>
      <c r="F27" s="18">
        <v>6</v>
      </c>
      <c r="G27" s="18">
        <v>13</v>
      </c>
      <c r="H27" s="18">
        <v>16</v>
      </c>
      <c r="I27" s="18">
        <v>17</v>
      </c>
      <c r="J27" s="18">
        <v>20</v>
      </c>
      <c r="K27" s="18">
        <v>32</v>
      </c>
      <c r="L27" s="18">
        <v>33</v>
      </c>
      <c r="M27" s="18">
        <v>38</v>
      </c>
      <c r="N27" s="18">
        <v>40</v>
      </c>
    </row>
    <row r="28" spans="2:14" ht="16.5" thickBot="1" x14ac:dyDescent="0.3">
      <c r="B28" s="4">
        <v>23</v>
      </c>
      <c r="C28" s="105" t="s">
        <v>31</v>
      </c>
      <c r="D28" s="39" t="str">
        <f t="shared" si="1"/>
        <v>B5, B6, B14, B18, B21, B23, B25, B30, B39, B40</v>
      </c>
      <c r="E28" s="18">
        <v>5</v>
      </c>
      <c r="F28" s="18">
        <v>6</v>
      </c>
      <c r="G28" s="18">
        <v>14</v>
      </c>
      <c r="H28" s="18">
        <v>18</v>
      </c>
      <c r="I28" s="18">
        <v>21</v>
      </c>
      <c r="J28" s="18">
        <v>23</v>
      </c>
      <c r="K28" s="18">
        <v>25</v>
      </c>
      <c r="L28" s="18">
        <v>30</v>
      </c>
      <c r="M28" s="18">
        <v>39</v>
      </c>
      <c r="N28" s="18">
        <v>40</v>
      </c>
    </row>
    <row r="29" spans="2:14" ht="16.5" thickBot="1" x14ac:dyDescent="0.3">
      <c r="B29" s="16">
        <v>24</v>
      </c>
      <c r="C29" s="104" t="s">
        <v>32</v>
      </c>
      <c r="D29" s="40" t="str">
        <f>"B"&amp;E29&amp;", "&amp;"B"&amp;F29&amp;", "&amp;"B"&amp;G29&amp;", "&amp;"B"&amp;H29&amp;", "&amp;"B"&amp;I29&amp;", "&amp;"B"&amp;J29&amp;", "&amp;"B"&amp;K29&amp;", "&amp;"B"&amp;L29&amp;", "&amp;"B"&amp;M29&amp;", "&amp;"B"&amp;N29</f>
        <v>B5, B6, B7, B10, B13, B17, B25, B29, B37, B38</v>
      </c>
      <c r="E29" s="43">
        <v>5</v>
      </c>
      <c r="F29" s="43">
        <v>6</v>
      </c>
      <c r="G29" s="43">
        <v>7</v>
      </c>
      <c r="H29" s="43">
        <v>10</v>
      </c>
      <c r="I29" s="43">
        <v>13</v>
      </c>
      <c r="J29" s="43">
        <v>17</v>
      </c>
      <c r="K29" s="43">
        <v>25</v>
      </c>
      <c r="L29" s="43">
        <v>29</v>
      </c>
      <c r="M29" s="43">
        <v>37</v>
      </c>
      <c r="N29" s="43">
        <v>38</v>
      </c>
    </row>
    <row r="30" spans="2:14" ht="16.5" thickBot="1" x14ac:dyDescent="0.3">
      <c r="B30" s="4">
        <v>25</v>
      </c>
      <c r="C30" s="105" t="s">
        <v>33</v>
      </c>
      <c r="D30" s="39" t="str">
        <f>"B"&amp;E30&amp;", "&amp;"B"&amp;F30&amp;", "&amp;"B"&amp;G30&amp;", "&amp;"B"&amp;H30&amp;", "&amp;"B"&amp;I30&amp;", "&amp;"B"&amp;J30&amp;", "&amp;"B"&amp;K30&amp;", "&amp;"B"&amp;L30&amp;", "&amp;"B"&amp;M30&amp;", "&amp;"B"&amp;N30</f>
        <v>B7, B8, B9, B10, B18, B23, B24, B25, B26, B34</v>
      </c>
      <c r="E30" s="18">
        <v>7</v>
      </c>
      <c r="F30" s="18">
        <v>8</v>
      </c>
      <c r="G30" s="18">
        <v>9</v>
      </c>
      <c r="H30" s="18">
        <v>10</v>
      </c>
      <c r="I30" s="18">
        <v>18</v>
      </c>
      <c r="J30" s="18">
        <v>23</v>
      </c>
      <c r="K30" s="18">
        <v>24</v>
      </c>
      <c r="L30" s="18">
        <v>25</v>
      </c>
      <c r="M30" s="18">
        <v>26</v>
      </c>
      <c r="N30" s="18">
        <v>34</v>
      </c>
    </row>
    <row r="31" spans="2:14" ht="16.5" thickBot="1" x14ac:dyDescent="0.3">
      <c r="B31" s="16">
        <v>26</v>
      </c>
      <c r="C31" s="104" t="s">
        <v>34</v>
      </c>
      <c r="D31" s="40" t="str">
        <f>"B"&amp;E31&amp;", "&amp;"B"&amp;F31&amp;", "&amp;"B"&amp;G31&amp;", "&amp;"B"&amp;H31&amp;", "&amp;"B"&amp;I31&amp;", "&amp;"B"&amp;J31&amp;", "&amp;"B"&amp;K31&amp;", "&amp;"B"&amp;L31&amp;", "&amp;"B"&amp;M31&amp;", "&amp;"B"&amp;N31</f>
        <v>B7, B8, B15, B16, B17, B19, B20, B22, B28, B29</v>
      </c>
      <c r="E31" s="43">
        <v>7</v>
      </c>
      <c r="F31" s="43">
        <v>8</v>
      </c>
      <c r="G31" s="43">
        <v>15</v>
      </c>
      <c r="H31" s="43">
        <v>16</v>
      </c>
      <c r="I31" s="43">
        <v>17</v>
      </c>
      <c r="J31" s="43">
        <v>19</v>
      </c>
      <c r="K31" s="43">
        <v>20</v>
      </c>
      <c r="L31" s="43">
        <v>22</v>
      </c>
      <c r="M31" s="43">
        <v>28</v>
      </c>
      <c r="N31" s="43">
        <v>29</v>
      </c>
    </row>
    <row r="32" spans="2:14" ht="16.5" thickBot="1" x14ac:dyDescent="0.3">
      <c r="B32" s="4">
        <v>27</v>
      </c>
      <c r="C32" s="105" t="s">
        <v>35</v>
      </c>
      <c r="D32" s="39" t="str">
        <f t="shared" ref="D32:D33" si="2">"B"&amp;E32&amp;", "&amp;"B"&amp;F32&amp;", "&amp;"B"&amp;G32&amp;", "&amp;"B"&amp;H32&amp;", "&amp;"B"&amp;I32&amp;", "&amp;"B"&amp;J32&amp;", "&amp;"B"&amp;K32&amp;", "&amp;"B"&amp;L32&amp;", "&amp;"B"&amp;M32&amp;", "&amp;"B"&amp;N32</f>
        <v>B7, B8, B18, B21, B22, B30, B31, B33, B34, B37</v>
      </c>
      <c r="E32" s="18">
        <v>7</v>
      </c>
      <c r="F32" s="18">
        <v>8</v>
      </c>
      <c r="G32" s="18">
        <v>18</v>
      </c>
      <c r="H32" s="18">
        <v>21</v>
      </c>
      <c r="I32" s="18">
        <v>22</v>
      </c>
      <c r="J32" s="18">
        <v>30</v>
      </c>
      <c r="K32" s="18">
        <v>31</v>
      </c>
      <c r="L32" s="18">
        <v>33</v>
      </c>
      <c r="M32" s="18">
        <v>34</v>
      </c>
      <c r="N32" s="18">
        <v>37</v>
      </c>
    </row>
    <row r="33" spans="2:21" ht="16.5" thickBot="1" x14ac:dyDescent="0.3">
      <c r="B33" s="4">
        <v>28</v>
      </c>
      <c r="C33" s="105" t="s">
        <v>36</v>
      </c>
      <c r="D33" s="39" t="str">
        <f t="shared" si="2"/>
        <v>B7, B8, B17, B22, B25, B32, B34, B35, B36, B40</v>
      </c>
      <c r="E33" s="18">
        <v>7</v>
      </c>
      <c r="F33" s="18">
        <v>8</v>
      </c>
      <c r="G33" s="18">
        <v>17</v>
      </c>
      <c r="H33" s="18">
        <v>22</v>
      </c>
      <c r="I33" s="18">
        <v>25</v>
      </c>
      <c r="J33" s="18">
        <v>32</v>
      </c>
      <c r="K33" s="18">
        <v>34</v>
      </c>
      <c r="L33" s="18">
        <v>35</v>
      </c>
      <c r="M33" s="18">
        <v>36</v>
      </c>
      <c r="N33" s="18">
        <v>40</v>
      </c>
    </row>
    <row r="34" spans="2:21" ht="16.5" thickBot="1" x14ac:dyDescent="0.3">
      <c r="B34" s="16">
        <v>29</v>
      </c>
      <c r="C34" s="104" t="s">
        <v>37</v>
      </c>
      <c r="D34" s="40" t="str">
        <f>"B"&amp;E34&amp;", "&amp;"B"&amp;F34&amp;", "&amp;"B"&amp;G34&amp;", "&amp;"B"&amp;H34&amp;", "&amp;"B"&amp;I34&amp;", "&amp;"B"&amp;J34&amp;", "&amp;"B"&amp;K34&amp;", "&amp;"B"&amp;L34&amp;", "&amp;"B"&amp;M34&amp;", "&amp;"B"&amp;N34</f>
        <v>B9, B10, B12, B13, B15, B16, B18, B19, B20, B24</v>
      </c>
      <c r="E34" s="43">
        <v>9</v>
      </c>
      <c r="F34" s="43">
        <v>10</v>
      </c>
      <c r="G34" s="43">
        <v>12</v>
      </c>
      <c r="H34" s="43">
        <v>13</v>
      </c>
      <c r="I34" s="43">
        <v>15</v>
      </c>
      <c r="J34" s="43">
        <v>16</v>
      </c>
      <c r="K34" s="43">
        <v>18</v>
      </c>
      <c r="L34" s="43">
        <v>19</v>
      </c>
      <c r="M34" s="43">
        <v>20</v>
      </c>
      <c r="N34" s="43">
        <v>24</v>
      </c>
    </row>
    <row r="35" spans="2:21" ht="16.5" thickBot="1" x14ac:dyDescent="0.3">
      <c r="B35" s="16">
        <v>30</v>
      </c>
      <c r="C35" s="104" t="s">
        <v>38</v>
      </c>
      <c r="D35" s="40" t="str">
        <f>"B"&amp;E35&amp;", "&amp;"B"&amp;F35&amp;", "&amp;"B"&amp;G35&amp;", "&amp;"B"&amp;H35&amp;", "&amp;"B"&amp;I35&amp;", "&amp;"B"&amp;J35&amp;", "&amp;"B"&amp;K35&amp;", "&amp;"B"&amp;L35&amp;", "&amp;"B"&amp;M35&amp;", "&amp;"B"&amp;N35</f>
        <v>B9, B10, B12, B17, B21, B22, B25, B28, B30, B33</v>
      </c>
      <c r="E35" s="43">
        <v>9</v>
      </c>
      <c r="F35" s="43">
        <v>10</v>
      </c>
      <c r="G35" s="43">
        <v>12</v>
      </c>
      <c r="H35" s="43">
        <v>17</v>
      </c>
      <c r="I35" s="43">
        <v>21</v>
      </c>
      <c r="J35" s="43">
        <v>22</v>
      </c>
      <c r="K35" s="43">
        <v>25</v>
      </c>
      <c r="L35" s="43">
        <v>28</v>
      </c>
      <c r="M35" s="43">
        <v>30</v>
      </c>
      <c r="N35" s="43">
        <v>33</v>
      </c>
    </row>
    <row r="36" spans="2:21" ht="16.5" thickBot="1" x14ac:dyDescent="0.3">
      <c r="B36" s="4">
        <v>31</v>
      </c>
      <c r="C36" s="105" t="s">
        <v>39</v>
      </c>
      <c r="D36" s="39" t="str">
        <f t="shared" ref="D36:D39" si="3">"B"&amp;E36&amp;", "&amp;"B"&amp;F36&amp;", "&amp;"B"&amp;G36&amp;", "&amp;"B"&amp;H36&amp;", "&amp;"B"&amp;I36&amp;", "&amp;"B"&amp;J36&amp;", "&amp;"B"&amp;K36&amp;", "&amp;"B"&amp;L36&amp;", "&amp;"B"&amp;M36&amp;", "&amp;"B"&amp;N36</f>
        <v>B9, B10, B16, B18, B29, B31, B34, B35, B39, B40</v>
      </c>
      <c r="E36" s="18">
        <v>9</v>
      </c>
      <c r="F36" s="18">
        <v>10</v>
      </c>
      <c r="G36" s="18">
        <v>16</v>
      </c>
      <c r="H36" s="18">
        <v>18</v>
      </c>
      <c r="I36" s="18">
        <v>29</v>
      </c>
      <c r="J36" s="18">
        <v>31</v>
      </c>
      <c r="K36" s="18">
        <v>34</v>
      </c>
      <c r="L36" s="18">
        <v>35</v>
      </c>
      <c r="M36" s="18">
        <v>39</v>
      </c>
      <c r="N36" s="18">
        <v>40</v>
      </c>
      <c r="S36" s="41"/>
      <c r="T36" s="41"/>
      <c r="U36" s="41"/>
    </row>
    <row r="37" spans="2:21" ht="16.5" thickBot="1" x14ac:dyDescent="0.3">
      <c r="B37" s="4">
        <v>32</v>
      </c>
      <c r="C37" s="105" t="s">
        <v>41</v>
      </c>
      <c r="D37" s="39" t="str">
        <f t="shared" si="3"/>
        <v>B9, B10, B14, B16, B17, B28, B33, B38, B39, B40</v>
      </c>
      <c r="E37" s="18">
        <v>9</v>
      </c>
      <c r="F37" s="18">
        <v>10</v>
      </c>
      <c r="G37" s="18">
        <v>14</v>
      </c>
      <c r="H37" s="18">
        <v>16</v>
      </c>
      <c r="I37" s="18">
        <v>17</v>
      </c>
      <c r="J37" s="18">
        <v>28</v>
      </c>
      <c r="K37" s="18">
        <v>33</v>
      </c>
      <c r="L37" s="18">
        <v>38</v>
      </c>
      <c r="M37" s="18">
        <v>39</v>
      </c>
      <c r="N37" s="18">
        <v>40</v>
      </c>
      <c r="S37" s="41"/>
      <c r="T37" s="41"/>
      <c r="U37" s="41"/>
    </row>
    <row r="38" spans="2:21" ht="16.5" thickBot="1" x14ac:dyDescent="0.3">
      <c r="B38" s="4">
        <v>33</v>
      </c>
      <c r="C38" s="105" t="s">
        <v>42</v>
      </c>
      <c r="D38" s="39" t="str">
        <f t="shared" si="3"/>
        <v>B13, B15, B18, B19, B20, B21, B23, B30, B33, B34</v>
      </c>
      <c r="E38" s="18">
        <v>13</v>
      </c>
      <c r="F38" s="18">
        <v>15</v>
      </c>
      <c r="G38" s="18">
        <v>18</v>
      </c>
      <c r="H38" s="18">
        <v>19</v>
      </c>
      <c r="I38" s="18">
        <v>20</v>
      </c>
      <c r="J38" s="18">
        <v>21</v>
      </c>
      <c r="K38" s="18">
        <v>23</v>
      </c>
      <c r="L38" s="18">
        <v>30</v>
      </c>
      <c r="M38" s="18">
        <v>33</v>
      </c>
      <c r="N38" s="18">
        <v>34</v>
      </c>
      <c r="S38" s="41"/>
      <c r="T38" s="41"/>
      <c r="U38" s="41"/>
    </row>
    <row r="39" spans="2:21" ht="16.5" thickBot="1" x14ac:dyDescent="0.3">
      <c r="B39" s="4">
        <v>34</v>
      </c>
      <c r="C39" s="105" t="s">
        <v>43</v>
      </c>
      <c r="D39" s="39" t="str">
        <f t="shared" si="3"/>
        <v>B12, B15, B16, B17, B19, B24, B30, B35, B37, B40</v>
      </c>
      <c r="E39" s="18">
        <v>12</v>
      </c>
      <c r="F39" s="18">
        <v>15</v>
      </c>
      <c r="G39" s="18">
        <v>16</v>
      </c>
      <c r="H39" s="18">
        <v>17</v>
      </c>
      <c r="I39" s="18">
        <v>19</v>
      </c>
      <c r="J39" s="18">
        <v>24</v>
      </c>
      <c r="K39" s="18">
        <v>30</v>
      </c>
      <c r="L39" s="18">
        <v>35</v>
      </c>
      <c r="M39" s="18">
        <v>37</v>
      </c>
      <c r="N39" s="18">
        <v>40</v>
      </c>
      <c r="S39" s="41"/>
      <c r="T39" s="41"/>
      <c r="U39" s="41"/>
    </row>
    <row r="40" spans="2:21" ht="16.5" thickBot="1" x14ac:dyDescent="0.3">
      <c r="B40" s="16">
        <v>35</v>
      </c>
      <c r="C40" s="104" t="s">
        <v>44</v>
      </c>
      <c r="D40" s="40" t="str">
        <f>"B"&amp;E40&amp;", "&amp;"B"&amp;F40&amp;", "&amp;"B"&amp;G40&amp;", "&amp;"B"&amp;H40&amp;", "&amp;"B"&amp;I40&amp;", "&amp;"B"&amp;J40&amp;", "&amp;"B"&amp;K40&amp;", "&amp;"B"&amp;L40&amp;", "&amp;"B"&amp;M40&amp;", "&amp;"B"&amp;N40</f>
        <v>B11, B13, B16, B18, B21, B33, B35, B38, B39, B40</v>
      </c>
      <c r="E40" s="43">
        <v>11</v>
      </c>
      <c r="F40" s="43">
        <v>13</v>
      </c>
      <c r="G40" s="43">
        <v>16</v>
      </c>
      <c r="H40" s="43">
        <v>18</v>
      </c>
      <c r="I40" s="43">
        <v>21</v>
      </c>
      <c r="J40" s="43">
        <v>33</v>
      </c>
      <c r="K40" s="43">
        <v>35</v>
      </c>
      <c r="L40" s="43">
        <v>38</v>
      </c>
      <c r="M40" s="43">
        <v>39</v>
      </c>
      <c r="N40" s="43">
        <v>40</v>
      </c>
    </row>
    <row r="41" spans="2:21" ht="16.5" thickBot="1" x14ac:dyDescent="0.3">
      <c r="B41" s="4">
        <v>36</v>
      </c>
      <c r="C41" s="105" t="s">
        <v>45</v>
      </c>
      <c r="D41" s="39" t="str">
        <f t="shared" ref="D41:D65" si="4">"B"&amp;E41&amp;", "&amp;"B"&amp;F41&amp;", "&amp;"B"&amp;G41&amp;", "&amp;"B"&amp;H41&amp;", "&amp;"B"&amp;I41&amp;", "&amp;"B"&amp;J41&amp;", "&amp;"B"&amp;K41&amp;", "&amp;"B"&amp;L41&amp;", "&amp;"B"&amp;M41&amp;", "&amp;"B"&amp;N41</f>
        <v>B1, B3, B5, B7, B14, B16, B18, B23, B24, B34</v>
      </c>
      <c r="E41" s="18">
        <v>1</v>
      </c>
      <c r="F41" s="18">
        <v>3</v>
      </c>
      <c r="G41" s="18">
        <v>5</v>
      </c>
      <c r="H41" s="18">
        <v>7</v>
      </c>
      <c r="I41" s="18">
        <v>14</v>
      </c>
      <c r="J41" s="18">
        <v>16</v>
      </c>
      <c r="K41" s="18">
        <v>18</v>
      </c>
      <c r="L41" s="18">
        <v>23</v>
      </c>
      <c r="M41" s="18">
        <v>24</v>
      </c>
      <c r="N41" s="18">
        <v>34</v>
      </c>
      <c r="S41" s="41"/>
    </row>
    <row r="42" spans="2:21" ht="16.5" thickBot="1" x14ac:dyDescent="0.3">
      <c r="B42" s="4">
        <v>37</v>
      </c>
      <c r="C42" s="105" t="s">
        <v>46</v>
      </c>
      <c r="D42" s="39" t="str">
        <f t="shared" si="4"/>
        <v>B2, B4, B6, B8, B14, B17, B20, B23, B32, B34</v>
      </c>
      <c r="E42" s="18">
        <v>2</v>
      </c>
      <c r="F42" s="18">
        <v>4</v>
      </c>
      <c r="G42" s="18">
        <v>6</v>
      </c>
      <c r="H42" s="18">
        <v>8</v>
      </c>
      <c r="I42" s="18">
        <v>14</v>
      </c>
      <c r="J42" s="18">
        <v>17</v>
      </c>
      <c r="K42" s="18">
        <v>20</v>
      </c>
      <c r="L42" s="18">
        <v>23</v>
      </c>
      <c r="M42" s="18">
        <v>32</v>
      </c>
      <c r="N42" s="18">
        <v>34</v>
      </c>
    </row>
    <row r="43" spans="2:21" ht="16.5" thickBot="1" x14ac:dyDescent="0.3">
      <c r="B43" s="4">
        <v>38</v>
      </c>
      <c r="C43" s="105" t="s">
        <v>47</v>
      </c>
      <c r="D43" s="39" t="str">
        <f t="shared" si="4"/>
        <v>B1, B3, B5, B6, B16, B17, B24, B32, B38, B39</v>
      </c>
      <c r="E43" s="99">
        <v>1</v>
      </c>
      <c r="F43" s="99">
        <v>3</v>
      </c>
      <c r="G43" s="99">
        <v>5</v>
      </c>
      <c r="H43" s="18">
        <v>6</v>
      </c>
      <c r="I43" s="18">
        <v>16</v>
      </c>
      <c r="J43" s="18">
        <v>17</v>
      </c>
      <c r="K43" s="18">
        <v>24</v>
      </c>
      <c r="L43" s="18">
        <v>32</v>
      </c>
      <c r="M43" s="18">
        <v>38</v>
      </c>
      <c r="N43" s="18">
        <v>39</v>
      </c>
    </row>
    <row r="44" spans="2:21" ht="16.5" thickBot="1" x14ac:dyDescent="0.3">
      <c r="B44" s="4">
        <v>39</v>
      </c>
      <c r="C44" s="105" t="s">
        <v>48</v>
      </c>
      <c r="D44" s="39" t="str">
        <f t="shared" si="4"/>
        <v>B1, B3, B9, B10, B18, B22, B26, B32, B38, B39</v>
      </c>
      <c r="E44" s="18">
        <v>1</v>
      </c>
      <c r="F44" s="18">
        <v>3</v>
      </c>
      <c r="G44" s="18">
        <v>9</v>
      </c>
      <c r="H44" s="18">
        <v>10</v>
      </c>
      <c r="I44" s="18">
        <v>18</v>
      </c>
      <c r="J44" s="18">
        <v>22</v>
      </c>
      <c r="K44" s="18">
        <v>26</v>
      </c>
      <c r="L44" s="18">
        <v>32</v>
      </c>
      <c r="M44" s="18">
        <v>38</v>
      </c>
      <c r="N44" s="18">
        <v>39</v>
      </c>
    </row>
    <row r="45" spans="2:21" ht="16.5" thickBot="1" x14ac:dyDescent="0.3">
      <c r="B45" s="4">
        <v>40</v>
      </c>
      <c r="C45" s="105" t="s">
        <v>49</v>
      </c>
      <c r="D45" s="39" t="str">
        <f t="shared" si="4"/>
        <v>B1, B3, B15, B17, B19, B23, B28, B29, B38, B39</v>
      </c>
      <c r="E45" s="18">
        <v>1</v>
      </c>
      <c r="F45" s="18">
        <v>3</v>
      </c>
      <c r="G45" s="18">
        <v>15</v>
      </c>
      <c r="H45" s="18">
        <v>17</v>
      </c>
      <c r="I45" s="18">
        <v>19</v>
      </c>
      <c r="J45" s="18">
        <v>23</v>
      </c>
      <c r="K45" s="18">
        <v>28</v>
      </c>
      <c r="L45" s="18">
        <v>29</v>
      </c>
      <c r="M45" s="18">
        <v>38</v>
      </c>
      <c r="N45" s="18">
        <v>39</v>
      </c>
    </row>
    <row r="46" spans="2:21" ht="16.5" thickBot="1" x14ac:dyDescent="0.3">
      <c r="B46" s="4">
        <v>41</v>
      </c>
      <c r="C46" s="105" t="s">
        <v>50</v>
      </c>
      <c r="D46" s="39" t="str">
        <f t="shared" si="4"/>
        <v>B1, B5, B15, B18, B19, B30, B32, B34, B36, B38</v>
      </c>
      <c r="E46" s="18">
        <v>1</v>
      </c>
      <c r="F46" s="18">
        <v>5</v>
      </c>
      <c r="G46" s="18">
        <v>15</v>
      </c>
      <c r="H46" s="18">
        <v>18</v>
      </c>
      <c r="I46" s="18">
        <v>19</v>
      </c>
      <c r="J46" s="18">
        <v>30</v>
      </c>
      <c r="K46" s="18">
        <v>32</v>
      </c>
      <c r="L46" s="18">
        <v>34</v>
      </c>
      <c r="M46" s="18">
        <v>36</v>
      </c>
      <c r="N46" s="18">
        <v>38</v>
      </c>
    </row>
    <row r="47" spans="2:21" ht="16.5" thickBot="1" x14ac:dyDescent="0.3">
      <c r="B47" s="4">
        <v>42</v>
      </c>
      <c r="C47" s="105" t="s">
        <v>51</v>
      </c>
      <c r="D47" s="39" t="str">
        <f t="shared" si="4"/>
        <v>B1, B7, B14, B15, B17, B19, B25, B29, B34, B37</v>
      </c>
      <c r="E47" s="18">
        <v>1</v>
      </c>
      <c r="F47" s="18">
        <v>7</v>
      </c>
      <c r="G47" s="18">
        <v>14</v>
      </c>
      <c r="H47" s="18">
        <v>15</v>
      </c>
      <c r="I47" s="18">
        <v>17</v>
      </c>
      <c r="J47" s="18">
        <v>19</v>
      </c>
      <c r="K47" s="18">
        <v>25</v>
      </c>
      <c r="L47" s="18">
        <v>29</v>
      </c>
      <c r="M47" s="18">
        <v>34</v>
      </c>
      <c r="N47" s="18">
        <v>37</v>
      </c>
    </row>
    <row r="48" spans="2:21" ht="16.5" thickBot="1" x14ac:dyDescent="0.3">
      <c r="B48" s="4">
        <v>43</v>
      </c>
      <c r="C48" s="105" t="s">
        <v>52</v>
      </c>
      <c r="D48" s="39" t="str">
        <f t="shared" si="4"/>
        <v>B1, B7, B9, B10, B11, B18, B29, B36, B37, B38</v>
      </c>
      <c r="E48" s="18">
        <v>1</v>
      </c>
      <c r="F48" s="18">
        <v>7</v>
      </c>
      <c r="G48" s="18">
        <v>9</v>
      </c>
      <c r="H48" s="18">
        <v>10</v>
      </c>
      <c r="I48" s="18">
        <v>11</v>
      </c>
      <c r="J48" s="18">
        <v>18</v>
      </c>
      <c r="K48" s="18">
        <v>29</v>
      </c>
      <c r="L48" s="18">
        <v>36</v>
      </c>
      <c r="M48" s="18">
        <v>37</v>
      </c>
      <c r="N48" s="18">
        <v>38</v>
      </c>
    </row>
    <row r="49" spans="2:18" ht="16.5" thickBot="1" x14ac:dyDescent="0.3">
      <c r="B49" s="4">
        <v>44</v>
      </c>
      <c r="C49" s="105" t="s">
        <v>53</v>
      </c>
      <c r="D49" s="39" t="str">
        <f t="shared" si="4"/>
        <v>B1, B6, B9, B11, B12, B13, B16, B17, B20, B33</v>
      </c>
      <c r="E49" s="18">
        <v>1</v>
      </c>
      <c r="F49" s="18">
        <v>6</v>
      </c>
      <c r="G49" s="18">
        <v>9</v>
      </c>
      <c r="H49" s="18">
        <v>11</v>
      </c>
      <c r="I49" s="18">
        <v>12</v>
      </c>
      <c r="J49" s="18">
        <v>13</v>
      </c>
      <c r="K49" s="18">
        <v>16</v>
      </c>
      <c r="L49" s="18">
        <v>17</v>
      </c>
      <c r="M49" s="18">
        <v>20</v>
      </c>
      <c r="N49" s="18">
        <v>33</v>
      </c>
    </row>
    <row r="50" spans="2:18" ht="16.5" thickBot="1" x14ac:dyDescent="0.3">
      <c r="B50" s="4">
        <v>45</v>
      </c>
      <c r="C50" s="105" t="s">
        <v>54</v>
      </c>
      <c r="D50" s="39" t="str">
        <f t="shared" si="4"/>
        <v>B1, B8, B10, B11, B18, B20, B25, B28, B34, B35</v>
      </c>
      <c r="E50" s="18">
        <v>1</v>
      </c>
      <c r="F50" s="18">
        <v>8</v>
      </c>
      <c r="G50" s="18">
        <v>10</v>
      </c>
      <c r="H50" s="18">
        <v>11</v>
      </c>
      <c r="I50" s="18">
        <v>18</v>
      </c>
      <c r="J50" s="18">
        <v>20</v>
      </c>
      <c r="K50" s="18">
        <v>25</v>
      </c>
      <c r="L50" s="18">
        <v>28</v>
      </c>
      <c r="M50" s="18">
        <v>34</v>
      </c>
      <c r="N50" s="18">
        <v>35</v>
      </c>
      <c r="R50" t="s">
        <v>40</v>
      </c>
    </row>
    <row r="51" spans="2:18" ht="16.5" thickBot="1" x14ac:dyDescent="0.3">
      <c r="B51" s="4">
        <v>46</v>
      </c>
      <c r="C51" s="105" t="s">
        <v>55</v>
      </c>
      <c r="D51" s="39" t="str">
        <f t="shared" si="4"/>
        <v>B1, B10, B13, B16, B17, B21, B26, B34, B39, B40</v>
      </c>
      <c r="E51" s="18">
        <v>1</v>
      </c>
      <c r="F51" s="18">
        <v>10</v>
      </c>
      <c r="G51" s="18">
        <v>13</v>
      </c>
      <c r="H51" s="18">
        <v>16</v>
      </c>
      <c r="I51" s="18">
        <v>17</v>
      </c>
      <c r="J51" s="18">
        <v>21</v>
      </c>
      <c r="K51" s="18">
        <v>26</v>
      </c>
      <c r="L51" s="18">
        <v>34</v>
      </c>
      <c r="M51" s="18">
        <v>39</v>
      </c>
      <c r="N51" s="18">
        <v>40</v>
      </c>
    </row>
    <row r="52" spans="2:18" ht="16.5" thickBot="1" x14ac:dyDescent="0.3">
      <c r="B52" s="4">
        <v>47</v>
      </c>
      <c r="C52" s="105" t="s">
        <v>56</v>
      </c>
      <c r="D52" s="39" t="str">
        <f t="shared" si="4"/>
        <v>B2, B9, B15, B18, B20, B25, B29, B31, B38, B40</v>
      </c>
      <c r="E52" s="18">
        <v>2</v>
      </c>
      <c r="F52" s="18">
        <v>9</v>
      </c>
      <c r="G52" s="18">
        <v>15</v>
      </c>
      <c r="H52" s="18">
        <v>18</v>
      </c>
      <c r="I52" s="18">
        <v>20</v>
      </c>
      <c r="J52" s="18">
        <v>25</v>
      </c>
      <c r="K52" s="18">
        <v>29</v>
      </c>
      <c r="L52" s="18">
        <v>31</v>
      </c>
      <c r="M52" s="18">
        <v>38</v>
      </c>
      <c r="N52" s="18">
        <v>40</v>
      </c>
    </row>
    <row r="53" spans="2:18" ht="16.5" thickBot="1" x14ac:dyDescent="0.3">
      <c r="B53" s="4">
        <v>48</v>
      </c>
      <c r="C53" s="105" t="s">
        <v>57</v>
      </c>
      <c r="D53" s="39" t="str">
        <f t="shared" si="4"/>
        <v>B2, B4, B9, B10, B12, B17, B20, B25, B28, B32</v>
      </c>
      <c r="E53" s="18">
        <v>2</v>
      </c>
      <c r="F53" s="18">
        <v>4</v>
      </c>
      <c r="G53" s="18">
        <v>9</v>
      </c>
      <c r="H53" s="18">
        <v>10</v>
      </c>
      <c r="I53" s="18">
        <v>12</v>
      </c>
      <c r="J53" s="18">
        <v>17</v>
      </c>
      <c r="K53" s="18">
        <v>20</v>
      </c>
      <c r="L53" s="18">
        <v>25</v>
      </c>
      <c r="M53" s="18">
        <v>28</v>
      </c>
      <c r="N53" s="18">
        <v>32</v>
      </c>
    </row>
    <row r="54" spans="2:18" ht="16.5" thickBot="1" x14ac:dyDescent="0.3">
      <c r="B54" s="4">
        <v>49</v>
      </c>
      <c r="C54" s="105" t="s">
        <v>58</v>
      </c>
      <c r="D54" s="39" t="str">
        <f t="shared" si="4"/>
        <v>B2, B6, B8, B13, B14, B16, B17, B21, B22, B23</v>
      </c>
      <c r="E54" s="18">
        <v>2</v>
      </c>
      <c r="F54" s="18">
        <v>6</v>
      </c>
      <c r="G54" s="18">
        <v>8</v>
      </c>
      <c r="H54" s="18">
        <v>13</v>
      </c>
      <c r="I54" s="18">
        <v>14</v>
      </c>
      <c r="J54" s="18">
        <v>16</v>
      </c>
      <c r="K54" s="18">
        <v>17</v>
      </c>
      <c r="L54" s="18">
        <v>21</v>
      </c>
      <c r="M54" s="18">
        <v>22</v>
      </c>
      <c r="N54" s="18">
        <v>23</v>
      </c>
    </row>
    <row r="55" spans="2:18" ht="16.5" thickBot="1" x14ac:dyDescent="0.3">
      <c r="B55" s="4">
        <v>50</v>
      </c>
      <c r="C55" s="105" t="s">
        <v>59</v>
      </c>
      <c r="D55" s="39" t="str">
        <f t="shared" si="4"/>
        <v>B2, B10, B14, B15, B18, B24, B25, B27, B34, B40</v>
      </c>
      <c r="E55" s="18">
        <v>2</v>
      </c>
      <c r="F55" s="18">
        <v>10</v>
      </c>
      <c r="G55" s="18">
        <v>14</v>
      </c>
      <c r="H55" s="18">
        <v>15</v>
      </c>
      <c r="I55" s="18">
        <v>18</v>
      </c>
      <c r="J55" s="18">
        <v>24</v>
      </c>
      <c r="K55" s="18">
        <v>25</v>
      </c>
      <c r="L55" s="18">
        <v>27</v>
      </c>
      <c r="M55" s="18">
        <v>34</v>
      </c>
      <c r="N55" s="18">
        <v>40</v>
      </c>
    </row>
    <row r="56" spans="2:18" ht="16.5" thickBot="1" x14ac:dyDescent="0.3">
      <c r="B56" s="4">
        <v>51</v>
      </c>
      <c r="C56" s="105" t="s">
        <v>60</v>
      </c>
      <c r="D56" s="39" t="str">
        <f t="shared" si="4"/>
        <v>B3, B6, B9, B14, B15, B18, B27, B29, B34, B38</v>
      </c>
      <c r="E56" s="18">
        <v>3</v>
      </c>
      <c r="F56" s="18">
        <v>6</v>
      </c>
      <c r="G56" s="18">
        <v>9</v>
      </c>
      <c r="H56" s="18">
        <v>14</v>
      </c>
      <c r="I56" s="18">
        <v>15</v>
      </c>
      <c r="J56" s="18">
        <v>18</v>
      </c>
      <c r="K56" s="18">
        <v>27</v>
      </c>
      <c r="L56" s="18">
        <v>29</v>
      </c>
      <c r="M56" s="18">
        <v>34</v>
      </c>
      <c r="N56" s="18">
        <v>38</v>
      </c>
    </row>
    <row r="57" spans="2:18" ht="16.5" thickBot="1" x14ac:dyDescent="0.3">
      <c r="B57" s="4">
        <v>52</v>
      </c>
      <c r="C57" s="105" t="s">
        <v>61</v>
      </c>
      <c r="D57" s="39" t="str">
        <f t="shared" si="4"/>
        <v>B4, B5, B17, B21, B27, B31, B32, B35, B37, B39</v>
      </c>
      <c r="E57" s="18">
        <v>4</v>
      </c>
      <c r="F57" s="18">
        <v>5</v>
      </c>
      <c r="G57" s="18">
        <v>17</v>
      </c>
      <c r="H57" s="18">
        <v>21</v>
      </c>
      <c r="I57" s="18">
        <v>27</v>
      </c>
      <c r="J57" s="18">
        <v>31</v>
      </c>
      <c r="K57" s="18">
        <v>32</v>
      </c>
      <c r="L57" s="18">
        <v>35</v>
      </c>
      <c r="M57" s="18">
        <v>37</v>
      </c>
      <c r="N57" s="18">
        <v>39</v>
      </c>
    </row>
    <row r="58" spans="2:18" ht="16.5" thickBot="1" x14ac:dyDescent="0.3">
      <c r="B58" s="4">
        <v>53</v>
      </c>
      <c r="C58" s="105" t="s">
        <v>62</v>
      </c>
      <c r="D58" s="39" t="str">
        <f t="shared" si="4"/>
        <v>B4, B8, B10, B15, B18, B25, B26, B27, B29, B39</v>
      </c>
      <c r="E58" s="18">
        <v>4</v>
      </c>
      <c r="F58" s="18">
        <v>8</v>
      </c>
      <c r="G58" s="18">
        <v>10</v>
      </c>
      <c r="H58" s="18">
        <v>15</v>
      </c>
      <c r="I58" s="18">
        <v>18</v>
      </c>
      <c r="J58" s="18">
        <v>25</v>
      </c>
      <c r="K58" s="18">
        <v>26</v>
      </c>
      <c r="L58" s="18">
        <v>27</v>
      </c>
      <c r="M58" s="18">
        <v>29</v>
      </c>
      <c r="N58" s="18">
        <v>39</v>
      </c>
    </row>
    <row r="59" spans="2:18" ht="16.5" thickBot="1" x14ac:dyDescent="0.3">
      <c r="B59" s="4">
        <v>54</v>
      </c>
      <c r="C59" s="105" t="s">
        <v>63</v>
      </c>
      <c r="D59" s="39" t="str">
        <f t="shared" si="4"/>
        <v>B4, B15, B17, B21, B22, B23, B25, B26, B31, B40</v>
      </c>
      <c r="E59" s="18">
        <v>4</v>
      </c>
      <c r="F59" s="18">
        <v>15</v>
      </c>
      <c r="G59" s="18">
        <v>17</v>
      </c>
      <c r="H59" s="18">
        <v>21</v>
      </c>
      <c r="I59" s="18">
        <v>22</v>
      </c>
      <c r="J59" s="18">
        <v>23</v>
      </c>
      <c r="K59" s="18">
        <v>25</v>
      </c>
      <c r="L59" s="18">
        <v>26</v>
      </c>
      <c r="M59" s="18">
        <v>31</v>
      </c>
      <c r="N59" s="18">
        <v>40</v>
      </c>
    </row>
    <row r="60" spans="2:18" ht="16.5" thickBot="1" x14ac:dyDescent="0.3">
      <c r="B60" s="4">
        <v>55</v>
      </c>
      <c r="C60" s="105" t="s">
        <v>64</v>
      </c>
      <c r="D60" s="39" t="str">
        <f t="shared" si="4"/>
        <v>B5, B9, B19, B21, B22, B23, B24, B27, B29, B35</v>
      </c>
      <c r="E60" s="18">
        <v>5</v>
      </c>
      <c r="F60" s="18">
        <v>9</v>
      </c>
      <c r="G60" s="18">
        <v>19</v>
      </c>
      <c r="H60" s="18">
        <v>21</v>
      </c>
      <c r="I60" s="18">
        <v>22</v>
      </c>
      <c r="J60" s="18">
        <v>23</v>
      </c>
      <c r="K60" s="18">
        <v>24</v>
      </c>
      <c r="L60" s="18">
        <v>27</v>
      </c>
      <c r="M60" s="18">
        <v>29</v>
      </c>
      <c r="N60" s="18">
        <v>35</v>
      </c>
    </row>
    <row r="61" spans="2:18" ht="16.5" thickBot="1" x14ac:dyDescent="0.3">
      <c r="B61" s="4">
        <v>56</v>
      </c>
      <c r="C61" s="105" t="s">
        <v>65</v>
      </c>
      <c r="D61" s="39" t="str">
        <f t="shared" si="4"/>
        <v>B6, B12, B13, B15, B17, B27, B28, B35, B38, B40</v>
      </c>
      <c r="E61" s="18">
        <v>6</v>
      </c>
      <c r="F61" s="18">
        <v>12</v>
      </c>
      <c r="G61" s="18">
        <v>13</v>
      </c>
      <c r="H61" s="18">
        <v>15</v>
      </c>
      <c r="I61" s="18">
        <v>17</v>
      </c>
      <c r="J61" s="18">
        <v>27</v>
      </c>
      <c r="K61" s="18">
        <v>28</v>
      </c>
      <c r="L61" s="18">
        <v>35</v>
      </c>
      <c r="M61" s="18">
        <v>38</v>
      </c>
      <c r="N61" s="18">
        <v>40</v>
      </c>
    </row>
    <row r="62" spans="2:18" ht="16.5" thickBot="1" x14ac:dyDescent="0.3">
      <c r="B62" s="4">
        <v>57</v>
      </c>
      <c r="C62" s="105" t="s">
        <v>162</v>
      </c>
      <c r="D62" s="39" t="str">
        <f t="shared" si="4"/>
        <v>B7, B16, B18, B20, B21, B27, B32, B35, B38, B40</v>
      </c>
      <c r="E62" s="18">
        <v>7</v>
      </c>
      <c r="F62" s="18">
        <v>16</v>
      </c>
      <c r="G62" s="18">
        <v>18</v>
      </c>
      <c r="H62" s="18">
        <v>20</v>
      </c>
      <c r="I62" s="18">
        <v>21</v>
      </c>
      <c r="J62" s="18">
        <v>27</v>
      </c>
      <c r="K62" s="18">
        <v>32</v>
      </c>
      <c r="L62" s="18">
        <v>35</v>
      </c>
      <c r="M62" s="18">
        <v>38</v>
      </c>
      <c r="N62" s="18">
        <v>40</v>
      </c>
    </row>
    <row r="63" spans="2:18" ht="16.5" thickBot="1" x14ac:dyDescent="0.3">
      <c r="B63" s="4">
        <v>58</v>
      </c>
      <c r="C63" s="105" t="s">
        <v>163</v>
      </c>
      <c r="D63" s="39" t="str">
        <f t="shared" si="4"/>
        <v>B8, B9, B13, B15, B17, B20, B23, B34, B36, B40</v>
      </c>
      <c r="E63" s="18">
        <v>8</v>
      </c>
      <c r="F63" s="18">
        <v>9</v>
      </c>
      <c r="G63" s="18">
        <v>13</v>
      </c>
      <c r="H63" s="18">
        <v>15</v>
      </c>
      <c r="I63" s="18">
        <v>17</v>
      </c>
      <c r="J63" s="18">
        <v>20</v>
      </c>
      <c r="K63" s="18">
        <v>23</v>
      </c>
      <c r="L63" s="18">
        <v>34</v>
      </c>
      <c r="M63" s="18">
        <v>36</v>
      </c>
      <c r="N63" s="18">
        <v>40</v>
      </c>
    </row>
    <row r="64" spans="2:18" ht="16.5" thickBot="1" x14ac:dyDescent="0.3">
      <c r="B64" s="4">
        <v>59</v>
      </c>
      <c r="C64" s="105" t="s">
        <v>66</v>
      </c>
      <c r="D64" s="39" t="str">
        <f t="shared" si="4"/>
        <v>B8, B10, B11, B18, B21, B22, B27, B30, B35, B37</v>
      </c>
      <c r="E64" s="18">
        <v>8</v>
      </c>
      <c r="F64" s="18">
        <v>10</v>
      </c>
      <c r="G64" s="18">
        <v>11</v>
      </c>
      <c r="H64" s="18">
        <v>18</v>
      </c>
      <c r="I64" s="18">
        <v>21</v>
      </c>
      <c r="J64" s="18">
        <v>22</v>
      </c>
      <c r="K64" s="18">
        <v>27</v>
      </c>
      <c r="L64" s="18">
        <v>30</v>
      </c>
      <c r="M64" s="18">
        <v>35</v>
      </c>
      <c r="N64" s="18">
        <v>37</v>
      </c>
    </row>
    <row r="65" spans="1:15" ht="16.5" thickBot="1" x14ac:dyDescent="0.3">
      <c r="B65" s="4">
        <v>60</v>
      </c>
      <c r="C65" s="105" t="s">
        <v>67</v>
      </c>
      <c r="D65" s="44" t="str">
        <f t="shared" si="4"/>
        <v>B4, B6, B11, B15, B17, B23, B25, B32, B33, B37</v>
      </c>
      <c r="E65" s="18">
        <v>4</v>
      </c>
      <c r="F65" s="18">
        <v>6</v>
      </c>
      <c r="G65" s="18">
        <v>11</v>
      </c>
      <c r="H65" s="18">
        <v>15</v>
      </c>
      <c r="I65" s="18">
        <v>17</v>
      </c>
      <c r="J65" s="18">
        <v>23</v>
      </c>
      <c r="K65" s="18">
        <v>25</v>
      </c>
      <c r="L65" s="18">
        <v>32</v>
      </c>
      <c r="M65" s="18">
        <v>33</v>
      </c>
      <c r="N65" s="18">
        <v>37</v>
      </c>
    </row>
    <row r="66" spans="1:15" ht="16.5" thickBot="1" x14ac:dyDescent="0.3">
      <c r="A66" s="120"/>
      <c r="B66" s="4">
        <v>61</v>
      </c>
      <c r="C66" s="123" t="s">
        <v>67</v>
      </c>
      <c r="D66" s="124" t="str">
        <f t="shared" ref="D66" si="5">"B"&amp;E66&amp;", "&amp;"B"&amp;F66&amp;", "&amp;"B"&amp;G66&amp;", "&amp;"B"&amp;H66&amp;", "&amp;"B"&amp;I66&amp;", "&amp;"B"&amp;J66&amp;", "&amp;"B"&amp;K66&amp;", "&amp;"B"&amp;L66&amp;", "&amp;"B"&amp;M66&amp;", "&amp;"B"&amp;N66</f>
        <v>B1, B3, B5, B7, B9, B11, B14, B16, B17, B19</v>
      </c>
      <c r="E66" s="125">
        <v>1</v>
      </c>
      <c r="F66" s="125">
        <v>3</v>
      </c>
      <c r="G66" s="125">
        <v>5</v>
      </c>
      <c r="H66" s="125">
        <v>7</v>
      </c>
      <c r="I66" s="125">
        <v>9</v>
      </c>
      <c r="J66" s="125">
        <v>11</v>
      </c>
      <c r="K66" s="125">
        <v>14</v>
      </c>
      <c r="L66" s="125">
        <v>16</v>
      </c>
      <c r="M66" s="125">
        <v>17</v>
      </c>
      <c r="N66" s="125">
        <v>19</v>
      </c>
      <c r="O66" s="120"/>
    </row>
    <row r="69" spans="1:15" ht="19.5" thickBot="1" x14ac:dyDescent="0.3">
      <c r="B69" s="10" t="s">
        <v>68</v>
      </c>
    </row>
    <row r="70" spans="1:15" ht="75" customHeight="1" thickBot="1" x14ac:dyDescent="0.3">
      <c r="B70" s="8" t="s">
        <v>69</v>
      </c>
      <c r="C70" s="9" t="s">
        <v>70</v>
      </c>
      <c r="D70" s="9" t="s">
        <v>71</v>
      </c>
      <c r="E70" s="9" t="s">
        <v>72</v>
      </c>
      <c r="F70" s="9" t="s">
        <v>73</v>
      </c>
      <c r="G70" s="9" t="s">
        <v>74</v>
      </c>
      <c r="H70" s="9" t="s">
        <v>75</v>
      </c>
      <c r="I70" s="9" t="s">
        <v>76</v>
      </c>
      <c r="J70" s="9" t="s">
        <v>77</v>
      </c>
    </row>
    <row r="71" spans="1:15" ht="16.5" thickBot="1" x14ac:dyDescent="0.3">
      <c r="B71" s="22">
        <v>1</v>
      </c>
      <c r="C71" s="7" t="s">
        <v>78</v>
      </c>
      <c r="D71" s="1">
        <v>520</v>
      </c>
      <c r="E71" s="1">
        <v>63</v>
      </c>
      <c r="F71" s="1">
        <v>128</v>
      </c>
      <c r="G71" s="1">
        <v>4</v>
      </c>
      <c r="H71" s="1">
        <v>2</v>
      </c>
      <c r="I71" s="1">
        <v>2</v>
      </c>
      <c r="J71" s="1">
        <v>34609</v>
      </c>
    </row>
    <row r="72" spans="1:15" ht="16.5" thickBot="1" x14ac:dyDescent="0.3">
      <c r="B72" s="23">
        <v>2</v>
      </c>
      <c r="C72" s="7" t="s">
        <v>79</v>
      </c>
      <c r="D72" s="1">
        <v>520</v>
      </c>
      <c r="E72" s="1">
        <v>128</v>
      </c>
      <c r="F72" s="1">
        <v>128</v>
      </c>
      <c r="G72" s="1">
        <v>4</v>
      </c>
      <c r="H72" s="1">
        <v>2</v>
      </c>
      <c r="I72" s="1">
        <v>2</v>
      </c>
      <c r="J72" s="1">
        <v>49497</v>
      </c>
    </row>
    <row r="73" spans="1:15" ht="16.5" thickBot="1" x14ac:dyDescent="0.3">
      <c r="B73" s="22">
        <v>3</v>
      </c>
      <c r="C73" s="7" t="s">
        <v>80</v>
      </c>
      <c r="D73" s="1">
        <v>520</v>
      </c>
      <c r="E73" s="1">
        <v>128</v>
      </c>
      <c r="F73" s="1">
        <v>128</v>
      </c>
      <c r="G73" s="1">
        <v>4</v>
      </c>
      <c r="H73" s="1">
        <v>2</v>
      </c>
      <c r="I73" s="1">
        <v>2</v>
      </c>
      <c r="J73" s="1">
        <v>85495</v>
      </c>
    </row>
    <row r="74" spans="1:15" ht="16.5" thickBot="1" x14ac:dyDescent="0.3">
      <c r="B74" s="23">
        <v>4</v>
      </c>
      <c r="C74" s="7" t="s">
        <v>81</v>
      </c>
      <c r="D74" s="1">
        <v>520</v>
      </c>
      <c r="E74" s="1">
        <v>128</v>
      </c>
      <c r="F74" s="1">
        <v>48</v>
      </c>
      <c r="G74" s="1">
        <v>1</v>
      </c>
      <c r="H74" s="1">
        <v>2</v>
      </c>
      <c r="I74" s="1">
        <v>1</v>
      </c>
      <c r="J74" s="1">
        <v>41293</v>
      </c>
    </row>
    <row r="75" spans="1:15" ht="16.5" thickBot="1" x14ac:dyDescent="0.3">
      <c r="B75" s="22">
        <v>5</v>
      </c>
      <c r="C75" s="7" t="s">
        <v>82</v>
      </c>
      <c r="D75" s="1">
        <v>520</v>
      </c>
      <c r="E75" s="1">
        <v>128</v>
      </c>
      <c r="F75" s="1">
        <v>96</v>
      </c>
      <c r="G75" s="1">
        <v>1</v>
      </c>
      <c r="H75" s="1">
        <v>1</v>
      </c>
      <c r="I75" s="1">
        <v>2</v>
      </c>
      <c r="J75" s="1">
        <v>60996</v>
      </c>
    </row>
    <row r="76" spans="1:15" ht="16.5" thickBot="1" x14ac:dyDescent="0.3">
      <c r="B76" s="23">
        <v>6</v>
      </c>
      <c r="C76" s="7" t="s">
        <v>83</v>
      </c>
      <c r="D76" s="1">
        <v>520</v>
      </c>
      <c r="E76" s="1">
        <v>96</v>
      </c>
      <c r="F76" s="1">
        <v>128</v>
      </c>
      <c r="G76" s="1">
        <v>4</v>
      </c>
      <c r="H76" s="1">
        <v>2</v>
      </c>
      <c r="I76" s="1">
        <v>2</v>
      </c>
      <c r="J76" s="1">
        <v>45997</v>
      </c>
    </row>
    <row r="77" spans="1:15" ht="16.5" thickBot="1" x14ac:dyDescent="0.3">
      <c r="B77" s="22">
        <v>7</v>
      </c>
      <c r="C77" s="7" t="s">
        <v>84</v>
      </c>
      <c r="D77" s="1">
        <v>520</v>
      </c>
      <c r="E77" s="1">
        <v>128</v>
      </c>
      <c r="F77" s="1">
        <v>128</v>
      </c>
      <c r="G77" s="1">
        <v>8</v>
      </c>
      <c r="H77" s="1">
        <v>2</v>
      </c>
      <c r="I77" s="1">
        <v>2</v>
      </c>
      <c r="J77" s="1">
        <v>52997</v>
      </c>
    </row>
    <row r="78" spans="1:15" ht="16.5" thickBot="1" x14ac:dyDescent="0.3">
      <c r="B78" s="23">
        <v>8</v>
      </c>
      <c r="C78" s="7" t="s">
        <v>85</v>
      </c>
      <c r="D78" s="1">
        <v>520</v>
      </c>
      <c r="E78" s="1">
        <v>96</v>
      </c>
      <c r="F78" s="1">
        <v>128</v>
      </c>
      <c r="G78" s="1">
        <v>8</v>
      </c>
      <c r="H78" s="1">
        <v>2</v>
      </c>
      <c r="I78" s="1">
        <v>2</v>
      </c>
      <c r="J78" s="1">
        <v>49497</v>
      </c>
    </row>
    <row r="79" spans="1:15" ht="16.5" thickBot="1" x14ac:dyDescent="0.3">
      <c r="B79" s="22">
        <v>9</v>
      </c>
      <c r="C79" s="7" t="s">
        <v>86</v>
      </c>
      <c r="D79" s="1">
        <v>520</v>
      </c>
      <c r="E79" s="1">
        <v>96</v>
      </c>
      <c r="F79" s="1">
        <v>128</v>
      </c>
      <c r="G79" s="1">
        <v>8</v>
      </c>
      <c r="H79" s="1">
        <v>2</v>
      </c>
      <c r="I79" s="1">
        <v>2</v>
      </c>
      <c r="J79" s="1">
        <v>66496</v>
      </c>
    </row>
    <row r="80" spans="1:15" ht="16.5" thickBot="1" x14ac:dyDescent="0.3">
      <c r="B80" s="23">
        <v>10</v>
      </c>
      <c r="C80" s="7" t="s">
        <v>87</v>
      </c>
      <c r="D80" s="1">
        <v>520</v>
      </c>
      <c r="E80" s="1">
        <v>96</v>
      </c>
      <c r="F80" s="1">
        <v>128</v>
      </c>
      <c r="G80" s="1">
        <v>8</v>
      </c>
      <c r="H80" s="1">
        <v>3</v>
      </c>
      <c r="I80" s="1">
        <v>2</v>
      </c>
      <c r="J80" s="1">
        <v>64496</v>
      </c>
    </row>
    <row r="81" spans="2:14" ht="16.5" thickBot="1" x14ac:dyDescent="0.3">
      <c r="B81" s="22">
        <v>11</v>
      </c>
      <c r="C81" s="7" t="s">
        <v>88</v>
      </c>
      <c r="D81" s="1">
        <v>500</v>
      </c>
      <c r="E81" s="1">
        <v>1024</v>
      </c>
      <c r="F81" s="1">
        <v>4096</v>
      </c>
      <c r="G81" s="1">
        <v>3</v>
      </c>
      <c r="H81" s="1">
        <v>3</v>
      </c>
      <c r="I81" s="1">
        <v>2</v>
      </c>
      <c r="J81" s="1">
        <v>63496</v>
      </c>
      <c r="N81" s="5" t="s">
        <v>40</v>
      </c>
    </row>
    <row r="82" spans="2:14" ht="16.5" thickBot="1" x14ac:dyDescent="0.3">
      <c r="B82" s="24">
        <v>12</v>
      </c>
      <c r="C82" s="7" t="s">
        <v>89</v>
      </c>
      <c r="D82" s="1">
        <v>1100</v>
      </c>
      <c r="E82" s="1">
        <v>512</v>
      </c>
      <c r="F82" s="1">
        <v>4096</v>
      </c>
      <c r="G82" s="1">
        <v>4</v>
      </c>
      <c r="H82" s="1">
        <v>3</v>
      </c>
      <c r="I82" s="1">
        <v>3</v>
      </c>
      <c r="J82" s="1">
        <v>69102</v>
      </c>
    </row>
    <row r="83" spans="2:14" ht="16.5" thickBot="1" x14ac:dyDescent="0.3">
      <c r="B83" s="23">
        <v>13</v>
      </c>
      <c r="C83" s="7" t="s">
        <v>90</v>
      </c>
      <c r="D83" s="1">
        <v>500</v>
      </c>
      <c r="E83" s="1">
        <v>1024</v>
      </c>
      <c r="F83" s="1">
        <v>4096</v>
      </c>
      <c r="G83" s="1">
        <v>3</v>
      </c>
      <c r="H83" s="1">
        <v>3</v>
      </c>
      <c r="I83" s="1">
        <v>2</v>
      </c>
      <c r="J83" s="1">
        <v>65397</v>
      </c>
    </row>
    <row r="84" spans="2:14" ht="16.5" thickBot="1" x14ac:dyDescent="0.3">
      <c r="B84" s="22">
        <v>14</v>
      </c>
      <c r="C84" s="7" t="s">
        <v>117</v>
      </c>
      <c r="D84" s="1">
        <v>500</v>
      </c>
      <c r="E84" s="1">
        <v>1024</v>
      </c>
      <c r="F84" s="1">
        <v>4096</v>
      </c>
      <c r="G84" s="1">
        <v>6</v>
      </c>
      <c r="H84" s="1">
        <v>2</v>
      </c>
      <c r="I84" s="1">
        <v>2</v>
      </c>
      <c r="J84" s="1">
        <v>82781</v>
      </c>
    </row>
    <row r="85" spans="2:14" ht="16.5" thickBot="1" x14ac:dyDescent="0.3">
      <c r="B85" s="24">
        <v>15</v>
      </c>
      <c r="C85" s="7" t="s">
        <v>91</v>
      </c>
      <c r="D85" s="1">
        <v>520</v>
      </c>
      <c r="E85" s="1">
        <v>128</v>
      </c>
      <c r="F85" s="1">
        <v>128</v>
      </c>
      <c r="G85" s="1">
        <v>8</v>
      </c>
      <c r="H85" s="1">
        <v>2</v>
      </c>
      <c r="I85" s="1">
        <v>2</v>
      </c>
      <c r="J85" s="1">
        <v>51497</v>
      </c>
    </row>
    <row r="86" spans="2:14" ht="16.5" thickBot="1" x14ac:dyDescent="0.3">
      <c r="B86" s="22">
        <v>16</v>
      </c>
      <c r="C86" s="7" t="s">
        <v>92</v>
      </c>
      <c r="D86" s="1">
        <v>1100</v>
      </c>
      <c r="E86" s="1">
        <v>512</v>
      </c>
      <c r="F86" s="1">
        <v>4096</v>
      </c>
      <c r="G86" s="1">
        <v>3</v>
      </c>
      <c r="H86" s="1">
        <v>3</v>
      </c>
      <c r="I86" s="1">
        <v>2</v>
      </c>
      <c r="J86" s="1">
        <v>57496</v>
      </c>
    </row>
    <row r="87" spans="2:14" ht="16.5" thickBot="1" x14ac:dyDescent="0.3">
      <c r="B87" s="22">
        <v>17</v>
      </c>
      <c r="C87" s="7" t="s">
        <v>93</v>
      </c>
      <c r="D87" s="1">
        <v>206</v>
      </c>
      <c r="E87" s="1">
        <v>64</v>
      </c>
      <c r="F87" s="1">
        <v>32</v>
      </c>
      <c r="G87" s="1">
        <v>7</v>
      </c>
      <c r="H87" s="1">
        <v>1</v>
      </c>
      <c r="I87" s="1">
        <v>2</v>
      </c>
      <c r="J87" s="1">
        <v>35842</v>
      </c>
    </row>
    <row r="88" spans="2:14" ht="16.5" thickBot="1" x14ac:dyDescent="0.3">
      <c r="B88" s="24">
        <v>18</v>
      </c>
      <c r="C88" s="7" t="s">
        <v>94</v>
      </c>
      <c r="D88" s="1">
        <v>206</v>
      </c>
      <c r="E88" s="1">
        <v>64</v>
      </c>
      <c r="F88" s="1">
        <v>32</v>
      </c>
      <c r="G88" s="1">
        <v>7</v>
      </c>
      <c r="H88" s="1">
        <v>2</v>
      </c>
      <c r="I88" s="1">
        <v>2</v>
      </c>
      <c r="J88" s="1">
        <v>38850</v>
      </c>
    </row>
    <row r="89" spans="2:14" ht="16.5" thickBot="1" x14ac:dyDescent="0.3">
      <c r="B89" s="25">
        <v>19</v>
      </c>
      <c r="C89" s="7" t="s">
        <v>95</v>
      </c>
      <c r="D89" s="1">
        <v>520</v>
      </c>
      <c r="E89" s="1">
        <v>128</v>
      </c>
      <c r="F89" s="1">
        <v>128</v>
      </c>
      <c r="G89" s="1">
        <v>4</v>
      </c>
      <c r="H89" s="1">
        <v>2</v>
      </c>
      <c r="I89" s="1">
        <v>2</v>
      </c>
      <c r="J89" s="1">
        <v>51497</v>
      </c>
    </row>
    <row r="90" spans="2:14" ht="16.5" thickBot="1" x14ac:dyDescent="0.3">
      <c r="B90" s="4">
        <v>20</v>
      </c>
      <c r="C90" s="7" t="s">
        <v>96</v>
      </c>
      <c r="D90" s="1">
        <v>1100</v>
      </c>
      <c r="E90" s="1">
        <v>512</v>
      </c>
      <c r="F90" s="1">
        <v>4096</v>
      </c>
      <c r="G90" s="1">
        <v>7</v>
      </c>
      <c r="H90" s="1">
        <v>3</v>
      </c>
      <c r="I90" s="1">
        <v>2</v>
      </c>
      <c r="J90" s="1">
        <v>84941</v>
      </c>
    </row>
    <row r="91" spans="2:14" ht="16.5" thickBot="1" x14ac:dyDescent="0.3">
      <c r="B91" s="4">
        <v>21</v>
      </c>
      <c r="C91" s="7" t="s">
        <v>97</v>
      </c>
      <c r="D91" s="1">
        <v>520</v>
      </c>
      <c r="E91" s="1">
        <v>128</v>
      </c>
      <c r="F91" s="1">
        <v>64</v>
      </c>
      <c r="G91" s="1">
        <v>2</v>
      </c>
      <c r="H91" s="1">
        <v>2</v>
      </c>
      <c r="I91" s="1">
        <v>1</v>
      </c>
      <c r="J91" s="1">
        <v>32924</v>
      </c>
    </row>
    <row r="92" spans="2:14" ht="16.5" thickBot="1" x14ac:dyDescent="0.3">
      <c r="B92" s="4">
        <v>22</v>
      </c>
      <c r="C92" s="7" t="s">
        <v>98</v>
      </c>
      <c r="D92" s="1">
        <v>1100</v>
      </c>
      <c r="E92" s="1">
        <v>512</v>
      </c>
      <c r="F92" s="1">
        <v>4096</v>
      </c>
      <c r="G92" s="1">
        <v>7</v>
      </c>
      <c r="H92" s="1">
        <v>3</v>
      </c>
      <c r="I92" s="1">
        <v>2</v>
      </c>
      <c r="J92" s="1">
        <v>65088</v>
      </c>
    </row>
    <row r="93" spans="2:14" ht="16.5" thickBot="1" x14ac:dyDescent="0.3">
      <c r="B93" s="4">
        <v>23</v>
      </c>
      <c r="C93" s="7" t="s">
        <v>99</v>
      </c>
      <c r="D93" s="1">
        <v>1100</v>
      </c>
      <c r="E93" s="1">
        <v>512</v>
      </c>
      <c r="F93" s="1">
        <v>4096</v>
      </c>
      <c r="G93" s="1">
        <v>1</v>
      </c>
      <c r="H93" s="1">
        <v>3</v>
      </c>
      <c r="I93" s="1">
        <v>2</v>
      </c>
      <c r="J93" s="1">
        <v>64355</v>
      </c>
    </row>
    <row r="94" spans="2:14" ht="16.5" thickBot="1" x14ac:dyDescent="0.3">
      <c r="B94" s="4">
        <v>24</v>
      </c>
      <c r="C94" s="7" t="s">
        <v>100</v>
      </c>
      <c r="D94" s="1">
        <v>500</v>
      </c>
      <c r="E94" s="1">
        <v>1024</v>
      </c>
      <c r="F94" s="1">
        <v>4096</v>
      </c>
      <c r="G94" s="1">
        <v>2</v>
      </c>
      <c r="H94" s="1">
        <v>5</v>
      </c>
      <c r="I94" s="1">
        <v>2</v>
      </c>
      <c r="J94" s="1">
        <v>63830</v>
      </c>
    </row>
    <row r="95" spans="2:14" ht="16.5" thickBot="1" x14ac:dyDescent="0.3">
      <c r="B95" s="4">
        <v>25</v>
      </c>
      <c r="C95" s="7" t="s">
        <v>101</v>
      </c>
      <c r="D95" s="1">
        <v>1100</v>
      </c>
      <c r="E95" s="1">
        <v>2048</v>
      </c>
      <c r="F95" s="1">
        <v>32768</v>
      </c>
      <c r="G95" s="1">
        <v>1</v>
      </c>
      <c r="H95" s="1">
        <v>4</v>
      </c>
      <c r="I95" s="1">
        <v>2</v>
      </c>
      <c r="J95" s="1">
        <v>86356</v>
      </c>
    </row>
    <row r="96" spans="2:14" ht="16.5" thickBot="1" x14ac:dyDescent="0.3">
      <c r="B96" s="4">
        <v>26</v>
      </c>
      <c r="C96" s="7" t="s">
        <v>102</v>
      </c>
      <c r="D96" s="1">
        <v>500</v>
      </c>
      <c r="E96" s="1">
        <v>1024</v>
      </c>
      <c r="F96" s="1">
        <v>4096</v>
      </c>
      <c r="G96" s="1">
        <v>7</v>
      </c>
      <c r="H96" s="1">
        <v>4</v>
      </c>
      <c r="I96" s="1">
        <v>2</v>
      </c>
      <c r="J96" s="1">
        <v>75702</v>
      </c>
    </row>
    <row r="97" spans="2:10" ht="16.5" thickBot="1" x14ac:dyDescent="0.3">
      <c r="B97" s="4">
        <v>27</v>
      </c>
      <c r="C97" s="7" t="s">
        <v>103</v>
      </c>
      <c r="D97" s="1">
        <v>1100</v>
      </c>
      <c r="E97" s="1">
        <v>256</v>
      </c>
      <c r="F97" s="1">
        <v>512</v>
      </c>
      <c r="G97" s="1">
        <v>8</v>
      </c>
      <c r="H97" s="1">
        <v>4</v>
      </c>
      <c r="I97" s="1">
        <v>2</v>
      </c>
      <c r="J97" s="1">
        <v>57850</v>
      </c>
    </row>
    <row r="98" spans="2:10" ht="16.5" thickBot="1" x14ac:dyDescent="0.3">
      <c r="B98" s="4">
        <v>28</v>
      </c>
      <c r="C98" s="7" t="s">
        <v>104</v>
      </c>
      <c r="D98" s="1">
        <v>500</v>
      </c>
      <c r="E98" s="1">
        <v>1024</v>
      </c>
      <c r="F98" s="1">
        <v>4096</v>
      </c>
      <c r="G98" s="1">
        <v>6</v>
      </c>
      <c r="H98" s="1">
        <v>5</v>
      </c>
      <c r="I98" s="1">
        <v>2</v>
      </c>
      <c r="J98" s="1">
        <v>93275</v>
      </c>
    </row>
    <row r="99" spans="2:10" ht="16.5" thickBot="1" x14ac:dyDescent="0.3">
      <c r="B99" s="4">
        <v>29</v>
      </c>
      <c r="C99" s="7" t="s">
        <v>105</v>
      </c>
      <c r="D99" s="1">
        <v>500</v>
      </c>
      <c r="E99" s="1">
        <v>1024</v>
      </c>
      <c r="F99" s="1">
        <v>4096</v>
      </c>
      <c r="G99" s="1">
        <v>3</v>
      </c>
      <c r="H99" s="1">
        <v>3</v>
      </c>
      <c r="I99" s="1">
        <v>2</v>
      </c>
      <c r="J99" s="1">
        <v>96012</v>
      </c>
    </row>
    <row r="100" spans="2:10" ht="16.5" thickBot="1" x14ac:dyDescent="0.3">
      <c r="B100" s="4">
        <v>30</v>
      </c>
      <c r="C100" s="7" t="s">
        <v>106</v>
      </c>
      <c r="D100" s="1">
        <v>500</v>
      </c>
      <c r="E100" s="1">
        <v>1024</v>
      </c>
      <c r="F100" s="1">
        <v>4096</v>
      </c>
      <c r="G100" s="1">
        <v>7</v>
      </c>
      <c r="H100" s="1">
        <v>4</v>
      </c>
      <c r="I100" s="1">
        <v>2</v>
      </c>
      <c r="J100" s="1">
        <v>102570</v>
      </c>
    </row>
    <row r="101" spans="2:10" ht="16.5" thickBot="1" x14ac:dyDescent="0.3">
      <c r="B101" s="4">
        <v>31</v>
      </c>
      <c r="C101" s="7" t="s">
        <v>107</v>
      </c>
      <c r="D101" s="1">
        <v>500</v>
      </c>
      <c r="E101" s="1">
        <v>512</v>
      </c>
      <c r="F101" s="1">
        <v>4096</v>
      </c>
      <c r="G101" s="1">
        <v>3</v>
      </c>
      <c r="H101" s="1">
        <v>5</v>
      </c>
      <c r="I101" s="1">
        <v>2</v>
      </c>
      <c r="J101" s="1">
        <v>97955</v>
      </c>
    </row>
    <row r="102" spans="2:10" ht="16.5" thickBot="1" x14ac:dyDescent="0.3">
      <c r="B102" s="4">
        <v>32</v>
      </c>
      <c r="C102" s="7" t="s">
        <v>108</v>
      </c>
      <c r="D102" s="1">
        <v>500</v>
      </c>
      <c r="E102" s="1">
        <v>512</v>
      </c>
      <c r="F102" s="1">
        <v>4096</v>
      </c>
      <c r="G102" s="1">
        <v>7</v>
      </c>
      <c r="H102" s="1">
        <v>5</v>
      </c>
      <c r="I102" s="1">
        <v>2</v>
      </c>
      <c r="J102" s="1">
        <v>107185</v>
      </c>
    </row>
    <row r="103" spans="2:10" ht="16.5" thickBot="1" x14ac:dyDescent="0.3">
      <c r="B103" s="4">
        <v>33</v>
      </c>
      <c r="C103" s="7" t="s">
        <v>109</v>
      </c>
      <c r="D103" s="1">
        <v>520</v>
      </c>
      <c r="E103" s="1">
        <v>128</v>
      </c>
      <c r="F103" s="1">
        <v>128</v>
      </c>
      <c r="G103" s="1">
        <v>1</v>
      </c>
      <c r="H103" s="1">
        <v>3</v>
      </c>
      <c r="I103" s="1">
        <v>2</v>
      </c>
      <c r="J103" s="1">
        <v>68250</v>
      </c>
    </row>
    <row r="104" spans="2:10" ht="16.5" thickBot="1" x14ac:dyDescent="0.3">
      <c r="B104" s="4">
        <v>34</v>
      </c>
      <c r="C104" s="7" t="s">
        <v>110</v>
      </c>
      <c r="D104" s="1">
        <v>1100</v>
      </c>
      <c r="E104" s="1">
        <v>512</v>
      </c>
      <c r="F104" s="1">
        <v>512</v>
      </c>
      <c r="G104" s="1">
        <v>4</v>
      </c>
      <c r="H104" s="1">
        <v>5</v>
      </c>
      <c r="I104" s="1">
        <v>2</v>
      </c>
      <c r="J104" s="1">
        <v>63310</v>
      </c>
    </row>
    <row r="105" spans="2:10" ht="16.5" thickBot="1" x14ac:dyDescent="0.3">
      <c r="B105" s="4">
        <v>35</v>
      </c>
      <c r="C105" s="7" t="s">
        <v>111</v>
      </c>
      <c r="D105" s="1">
        <v>520</v>
      </c>
      <c r="E105" s="1">
        <v>128</v>
      </c>
      <c r="F105" s="1">
        <v>128</v>
      </c>
      <c r="G105" s="1">
        <v>4</v>
      </c>
      <c r="H105" s="1">
        <v>4</v>
      </c>
      <c r="I105" s="1">
        <v>1</v>
      </c>
      <c r="J105" s="1">
        <v>52715</v>
      </c>
    </row>
    <row r="106" spans="2:10" ht="16.5" thickBot="1" x14ac:dyDescent="0.3">
      <c r="B106" s="4">
        <v>36</v>
      </c>
      <c r="C106" s="7" t="s">
        <v>112</v>
      </c>
      <c r="D106" s="1">
        <v>1100</v>
      </c>
      <c r="E106" s="1">
        <v>512</v>
      </c>
      <c r="F106" s="1">
        <v>512</v>
      </c>
      <c r="G106" s="1">
        <v>8</v>
      </c>
      <c r="H106" s="1">
        <v>5</v>
      </c>
      <c r="I106" s="1">
        <v>2</v>
      </c>
      <c r="J106" s="1">
        <v>52780</v>
      </c>
    </row>
    <row r="107" spans="2:10" ht="16.5" thickBot="1" x14ac:dyDescent="0.3">
      <c r="B107" s="4">
        <v>37</v>
      </c>
      <c r="C107" s="7" t="s">
        <v>113</v>
      </c>
      <c r="D107" s="1">
        <v>1100</v>
      </c>
      <c r="E107" s="1">
        <v>2048</v>
      </c>
      <c r="F107" s="1">
        <v>32768</v>
      </c>
      <c r="G107" s="1">
        <v>1</v>
      </c>
      <c r="H107" s="1">
        <v>5</v>
      </c>
      <c r="I107" s="1">
        <v>2</v>
      </c>
      <c r="J107" s="1">
        <v>85150</v>
      </c>
    </row>
    <row r="108" spans="2:10" ht="16.5" thickBot="1" x14ac:dyDescent="0.3">
      <c r="B108" s="4">
        <v>38</v>
      </c>
      <c r="C108" s="7" t="s">
        <v>114</v>
      </c>
      <c r="D108" s="1">
        <v>1100</v>
      </c>
      <c r="E108" s="1">
        <v>2048</v>
      </c>
      <c r="F108" s="1">
        <v>32768</v>
      </c>
      <c r="G108" s="1">
        <v>3</v>
      </c>
      <c r="H108" s="1">
        <v>4</v>
      </c>
      <c r="I108" s="1">
        <v>2</v>
      </c>
      <c r="J108" s="1">
        <v>86320</v>
      </c>
    </row>
    <row r="109" spans="2:10" ht="16.5" thickBot="1" x14ac:dyDescent="0.3">
      <c r="B109" s="4">
        <v>39</v>
      </c>
      <c r="C109" s="7" t="s">
        <v>115</v>
      </c>
      <c r="D109" s="1">
        <v>1100</v>
      </c>
      <c r="E109" s="1">
        <v>2048</v>
      </c>
      <c r="F109" s="1">
        <v>32768</v>
      </c>
      <c r="G109" s="1">
        <v>7</v>
      </c>
      <c r="H109" s="1">
        <v>5</v>
      </c>
      <c r="I109" s="1">
        <v>2</v>
      </c>
      <c r="J109" s="1">
        <v>89765</v>
      </c>
    </row>
    <row r="110" spans="2:10" ht="16.5" thickBot="1" x14ac:dyDescent="0.3">
      <c r="B110" s="4">
        <v>40</v>
      </c>
      <c r="C110" s="7" t="s">
        <v>116</v>
      </c>
      <c r="D110" s="1">
        <v>520</v>
      </c>
      <c r="E110" s="1">
        <v>512</v>
      </c>
      <c r="F110" s="1">
        <v>48</v>
      </c>
      <c r="G110" s="1">
        <v>4</v>
      </c>
      <c r="H110" s="1">
        <v>4</v>
      </c>
      <c r="I110" s="1">
        <v>2</v>
      </c>
      <c r="J110" s="1">
        <v>78195</v>
      </c>
    </row>
    <row r="115" spans="2:10" ht="16.5" hidden="1" outlineLevel="1" thickBot="1" x14ac:dyDescent="0.3"/>
    <row r="116" spans="2:10" ht="16.5" hidden="1" outlineLevel="1" thickBot="1" x14ac:dyDescent="0.3">
      <c r="B116" s="22">
        <v>1</v>
      </c>
      <c r="C116" s="7" t="s">
        <v>78</v>
      </c>
      <c r="D116" s="1">
        <v>520</v>
      </c>
      <c r="E116" s="1">
        <v>63</v>
      </c>
      <c r="F116" s="1">
        <v>128</v>
      </c>
      <c r="G116" s="1">
        <v>4</v>
      </c>
      <c r="H116" s="1">
        <v>2</v>
      </c>
      <c r="I116" s="1">
        <v>2</v>
      </c>
      <c r="J116" s="1">
        <v>34609</v>
      </c>
    </row>
    <row r="117" spans="2:10" ht="16.5" hidden="1" outlineLevel="1" thickBot="1" x14ac:dyDescent="0.3">
      <c r="B117" s="23">
        <v>2</v>
      </c>
      <c r="C117" s="7" t="s">
        <v>79</v>
      </c>
      <c r="D117" s="1">
        <v>520</v>
      </c>
      <c r="E117" s="1">
        <v>128</v>
      </c>
      <c r="F117" s="1">
        <v>128</v>
      </c>
      <c r="G117" s="1">
        <v>4</v>
      </c>
      <c r="H117" s="1">
        <v>2</v>
      </c>
      <c r="I117" s="1">
        <v>2</v>
      </c>
      <c r="J117" s="1">
        <v>49497</v>
      </c>
    </row>
    <row r="118" spans="2:10" ht="16.5" hidden="1" outlineLevel="1" thickBot="1" x14ac:dyDescent="0.3">
      <c r="B118" s="22">
        <v>3</v>
      </c>
      <c r="C118" s="7" t="s">
        <v>80</v>
      </c>
      <c r="D118" s="1">
        <v>520</v>
      </c>
      <c r="E118" s="1">
        <v>128</v>
      </c>
      <c r="F118" s="1">
        <v>128</v>
      </c>
      <c r="G118" s="1">
        <v>4</v>
      </c>
      <c r="H118" s="1">
        <v>2</v>
      </c>
      <c r="I118" s="1">
        <v>2</v>
      </c>
      <c r="J118" s="1">
        <v>85495</v>
      </c>
    </row>
    <row r="119" spans="2:10" ht="16.5" hidden="1" outlineLevel="1" thickBot="1" x14ac:dyDescent="0.3">
      <c r="B119" s="23">
        <v>4</v>
      </c>
      <c r="C119" s="7" t="s">
        <v>81</v>
      </c>
      <c r="D119" s="1">
        <v>520</v>
      </c>
      <c r="E119" s="1">
        <v>128</v>
      </c>
      <c r="F119" s="1">
        <v>48</v>
      </c>
      <c r="G119" s="1">
        <v>1</v>
      </c>
      <c r="H119" s="1">
        <v>2</v>
      </c>
      <c r="I119" s="1">
        <v>1</v>
      </c>
      <c r="J119" s="1">
        <v>41293</v>
      </c>
    </row>
    <row r="120" spans="2:10" ht="16.5" hidden="1" outlineLevel="1" thickBot="1" x14ac:dyDescent="0.3">
      <c r="B120" s="22">
        <v>5</v>
      </c>
      <c r="C120" s="7" t="s">
        <v>82</v>
      </c>
      <c r="D120" s="1">
        <v>520</v>
      </c>
      <c r="E120" s="1">
        <v>128</v>
      </c>
      <c r="F120" s="1">
        <v>96</v>
      </c>
      <c r="G120" s="1">
        <v>1</v>
      </c>
      <c r="H120" s="1">
        <v>1</v>
      </c>
      <c r="I120" s="1">
        <v>2</v>
      </c>
      <c r="J120" s="1">
        <v>60996</v>
      </c>
    </row>
    <row r="121" spans="2:10" ht="16.5" hidden="1" outlineLevel="1" thickBot="1" x14ac:dyDescent="0.3">
      <c r="B121" s="23">
        <v>6</v>
      </c>
      <c r="C121" s="7" t="s">
        <v>83</v>
      </c>
      <c r="D121" s="1">
        <v>520</v>
      </c>
      <c r="E121" s="1">
        <v>96</v>
      </c>
      <c r="F121" s="1">
        <v>128</v>
      </c>
      <c r="G121" s="1">
        <v>4</v>
      </c>
      <c r="H121" s="1">
        <v>2</v>
      </c>
      <c r="I121" s="1">
        <v>2</v>
      </c>
      <c r="J121" s="1">
        <v>45997</v>
      </c>
    </row>
    <row r="122" spans="2:10" ht="16.5" hidden="1" outlineLevel="1" thickBot="1" x14ac:dyDescent="0.3">
      <c r="B122" s="22">
        <v>7</v>
      </c>
      <c r="C122" s="7" t="s">
        <v>84</v>
      </c>
      <c r="D122" s="1">
        <v>520</v>
      </c>
      <c r="E122" s="1">
        <v>128</v>
      </c>
      <c r="F122" s="1">
        <v>128</v>
      </c>
      <c r="G122" s="1">
        <v>8</v>
      </c>
      <c r="H122" s="1">
        <v>2</v>
      </c>
      <c r="I122" s="1">
        <v>2</v>
      </c>
      <c r="J122" s="1">
        <v>52997</v>
      </c>
    </row>
    <row r="123" spans="2:10" ht="16.5" hidden="1" outlineLevel="1" thickBot="1" x14ac:dyDescent="0.3">
      <c r="B123" s="23">
        <v>8</v>
      </c>
      <c r="C123" s="7" t="s">
        <v>85</v>
      </c>
      <c r="D123" s="1">
        <v>520</v>
      </c>
      <c r="E123" s="1">
        <v>96</v>
      </c>
      <c r="F123" s="1">
        <v>128</v>
      </c>
      <c r="G123" s="1">
        <v>8</v>
      </c>
      <c r="H123" s="1">
        <v>2</v>
      </c>
      <c r="I123" s="1">
        <v>2</v>
      </c>
      <c r="J123" s="1">
        <v>49497</v>
      </c>
    </row>
    <row r="124" spans="2:10" ht="16.5" hidden="1" outlineLevel="1" thickBot="1" x14ac:dyDescent="0.3">
      <c r="B124" s="22">
        <v>9</v>
      </c>
      <c r="C124" s="7" t="s">
        <v>86</v>
      </c>
      <c r="D124" s="1">
        <v>520</v>
      </c>
      <c r="E124" s="1">
        <v>96</v>
      </c>
      <c r="F124" s="1">
        <v>128</v>
      </c>
      <c r="G124" s="1">
        <v>8</v>
      </c>
      <c r="H124" s="1">
        <v>2</v>
      </c>
      <c r="I124" s="1">
        <v>2</v>
      </c>
      <c r="J124" s="1">
        <v>66496</v>
      </c>
    </row>
    <row r="125" spans="2:10" ht="16.5" hidden="1" outlineLevel="1" thickBot="1" x14ac:dyDescent="0.3">
      <c r="B125" s="23">
        <v>10</v>
      </c>
      <c r="C125" s="7" t="s">
        <v>87</v>
      </c>
      <c r="D125" s="1">
        <v>520</v>
      </c>
      <c r="E125" s="1">
        <v>96</v>
      </c>
      <c r="F125" s="1">
        <v>128</v>
      </c>
      <c r="G125" s="1">
        <v>8</v>
      </c>
      <c r="H125" s="1">
        <v>3</v>
      </c>
      <c r="I125" s="1">
        <v>2</v>
      </c>
      <c r="J125" s="1">
        <v>64496</v>
      </c>
    </row>
    <row r="126" spans="2:10" ht="16.5" hidden="1" outlineLevel="1" thickBot="1" x14ac:dyDescent="0.3">
      <c r="B126" s="22">
        <v>11</v>
      </c>
      <c r="C126" s="7" t="s">
        <v>88</v>
      </c>
      <c r="D126" s="1">
        <v>500</v>
      </c>
      <c r="E126" s="1">
        <v>1024</v>
      </c>
      <c r="F126" s="1">
        <v>4096</v>
      </c>
      <c r="G126" s="1">
        <v>3</v>
      </c>
      <c r="H126" s="1">
        <v>3</v>
      </c>
      <c r="I126" s="1">
        <v>2</v>
      </c>
      <c r="J126" s="1">
        <v>63496</v>
      </c>
    </row>
    <row r="127" spans="2:10" ht="16.5" hidden="1" outlineLevel="1" thickBot="1" x14ac:dyDescent="0.3">
      <c r="B127" s="24">
        <v>12</v>
      </c>
      <c r="C127" s="7" t="s">
        <v>89</v>
      </c>
      <c r="D127" s="1">
        <v>1100</v>
      </c>
      <c r="E127" s="1">
        <v>512</v>
      </c>
      <c r="F127" s="1">
        <v>4096</v>
      </c>
      <c r="G127" s="1">
        <v>4</v>
      </c>
      <c r="H127" s="1">
        <v>3</v>
      </c>
      <c r="I127" s="1">
        <v>3</v>
      </c>
      <c r="J127" s="1">
        <v>69102</v>
      </c>
    </row>
    <row r="128" spans="2:10" ht="16.5" hidden="1" outlineLevel="1" thickBot="1" x14ac:dyDescent="0.3">
      <c r="B128" s="23">
        <v>13</v>
      </c>
      <c r="C128" s="7" t="s">
        <v>90</v>
      </c>
      <c r="D128" s="1">
        <v>500</v>
      </c>
      <c r="E128" s="1">
        <v>1024</v>
      </c>
      <c r="F128" s="1">
        <v>4096</v>
      </c>
      <c r="G128" s="1">
        <v>3</v>
      </c>
      <c r="H128" s="1">
        <v>3</v>
      </c>
      <c r="I128" s="1">
        <v>2</v>
      </c>
      <c r="J128" s="1">
        <v>65397</v>
      </c>
    </row>
    <row r="129" spans="2:10" ht="16.5" hidden="1" outlineLevel="1" thickBot="1" x14ac:dyDescent="0.3">
      <c r="B129" s="22">
        <v>14</v>
      </c>
      <c r="C129" s="7" t="s">
        <v>117</v>
      </c>
      <c r="D129" s="1">
        <v>500</v>
      </c>
      <c r="E129" s="1">
        <v>1024</v>
      </c>
      <c r="F129" s="1">
        <v>4096</v>
      </c>
      <c r="G129" s="1">
        <v>6</v>
      </c>
      <c r="H129" s="1">
        <v>2</v>
      </c>
      <c r="I129" s="1">
        <v>2</v>
      </c>
      <c r="J129" s="1">
        <v>82781</v>
      </c>
    </row>
    <row r="130" spans="2:10" ht="16.5" hidden="1" outlineLevel="1" thickBot="1" x14ac:dyDescent="0.3">
      <c r="B130" s="24">
        <v>15</v>
      </c>
      <c r="C130" s="7" t="s">
        <v>91</v>
      </c>
      <c r="D130" s="1">
        <v>520</v>
      </c>
      <c r="E130" s="1">
        <v>128</v>
      </c>
      <c r="F130" s="1">
        <v>128</v>
      </c>
      <c r="G130" s="1">
        <v>8</v>
      </c>
      <c r="H130" s="1">
        <v>2</v>
      </c>
      <c r="I130" s="1">
        <v>2</v>
      </c>
      <c r="J130" s="1">
        <v>51497</v>
      </c>
    </row>
    <row r="131" spans="2:10" ht="16.5" hidden="1" outlineLevel="1" thickBot="1" x14ac:dyDescent="0.3">
      <c r="B131" s="22">
        <v>16</v>
      </c>
      <c r="C131" s="7" t="s">
        <v>92</v>
      </c>
      <c r="D131" s="1">
        <v>1100</v>
      </c>
      <c r="E131" s="1">
        <v>512</v>
      </c>
      <c r="F131" s="1">
        <v>4096</v>
      </c>
      <c r="G131" s="1">
        <v>3</v>
      </c>
      <c r="H131" s="1">
        <v>3</v>
      </c>
      <c r="I131" s="1">
        <v>2</v>
      </c>
      <c r="J131" s="1">
        <v>57496</v>
      </c>
    </row>
    <row r="132" spans="2:10" ht="16.5" hidden="1" outlineLevel="1" thickBot="1" x14ac:dyDescent="0.3">
      <c r="B132" s="22">
        <v>17</v>
      </c>
      <c r="C132" s="7" t="s">
        <v>93</v>
      </c>
      <c r="D132" s="1">
        <v>206</v>
      </c>
      <c r="E132" s="1">
        <v>64</v>
      </c>
      <c r="F132" s="1">
        <v>32</v>
      </c>
      <c r="G132" s="1">
        <v>7</v>
      </c>
      <c r="H132" s="1">
        <v>1</v>
      </c>
      <c r="I132" s="1">
        <v>2</v>
      </c>
      <c r="J132" s="1">
        <v>35842</v>
      </c>
    </row>
    <row r="133" spans="2:10" ht="16.5" hidden="1" outlineLevel="1" thickBot="1" x14ac:dyDescent="0.3">
      <c r="B133" s="24">
        <v>18</v>
      </c>
      <c r="C133" s="7" t="s">
        <v>94</v>
      </c>
      <c r="D133" s="1">
        <v>206</v>
      </c>
      <c r="E133" s="1">
        <v>64</v>
      </c>
      <c r="F133" s="1">
        <v>32</v>
      </c>
      <c r="G133" s="1">
        <v>7</v>
      </c>
      <c r="H133" s="1">
        <v>2</v>
      </c>
      <c r="I133" s="1">
        <v>2</v>
      </c>
      <c r="J133" s="1">
        <v>38850</v>
      </c>
    </row>
    <row r="134" spans="2:10" ht="16.5" hidden="1" outlineLevel="1" thickBot="1" x14ac:dyDescent="0.3">
      <c r="B134" s="25">
        <v>19</v>
      </c>
      <c r="C134" s="7" t="s">
        <v>95</v>
      </c>
      <c r="D134" s="1">
        <v>520</v>
      </c>
      <c r="E134" s="1">
        <v>128</v>
      </c>
      <c r="F134" s="1">
        <v>128</v>
      </c>
      <c r="G134" s="1">
        <v>4</v>
      </c>
      <c r="H134" s="1">
        <v>2</v>
      </c>
      <c r="I134" s="1">
        <v>2</v>
      </c>
      <c r="J134" s="1">
        <v>51497</v>
      </c>
    </row>
    <row r="135" spans="2:10" hidden="1" outlineLevel="1" x14ac:dyDescent="0.25"/>
    <row r="136" spans="2:10" hidden="1" outlineLevel="1" x14ac:dyDescent="0.25"/>
    <row r="137" spans="2:10" hidden="1" outlineLevel="1" x14ac:dyDescent="0.25"/>
    <row r="138" spans="2:10" ht="16.5" hidden="1" outlineLevel="1" thickBot="1" x14ac:dyDescent="0.3"/>
    <row r="139" spans="2:10" ht="16.5" hidden="1" outlineLevel="1" thickBot="1" x14ac:dyDescent="0.3">
      <c r="B139" s="126">
        <v>1</v>
      </c>
      <c r="C139" s="127" t="s">
        <v>179</v>
      </c>
      <c r="D139" s="128">
        <v>520</v>
      </c>
      <c r="E139" s="128">
        <v>128</v>
      </c>
      <c r="F139" s="128">
        <v>48</v>
      </c>
      <c r="G139" s="128">
        <v>1</v>
      </c>
      <c r="H139" s="128">
        <v>1</v>
      </c>
      <c r="I139" s="128">
        <v>2</v>
      </c>
      <c r="J139" s="128">
        <v>1</v>
      </c>
    </row>
    <row r="140" spans="2:10" ht="16.5" hidden="1" outlineLevel="1" thickBot="1" x14ac:dyDescent="0.3">
      <c r="B140" s="23">
        <v>2</v>
      </c>
      <c r="C140" s="7"/>
      <c r="D140" s="1"/>
      <c r="E140" s="1"/>
      <c r="F140" s="1"/>
      <c r="G140" s="1"/>
      <c r="H140" s="1"/>
      <c r="I140" s="1"/>
      <c r="J140" s="1"/>
    </row>
    <row r="141" spans="2:10" ht="16.5" hidden="1" outlineLevel="1" thickBot="1" x14ac:dyDescent="0.3">
      <c r="B141" s="126">
        <v>3</v>
      </c>
      <c r="C141" s="127" t="s">
        <v>180</v>
      </c>
      <c r="D141" s="128">
        <v>520</v>
      </c>
      <c r="E141" s="128">
        <v>128</v>
      </c>
      <c r="F141" s="128">
        <v>48</v>
      </c>
      <c r="G141" s="128">
        <v>1</v>
      </c>
      <c r="H141" s="128">
        <v>1</v>
      </c>
      <c r="I141" s="128">
        <v>2</v>
      </c>
      <c r="J141" s="128">
        <v>1</v>
      </c>
    </row>
    <row r="142" spans="2:10" ht="16.5" hidden="1" outlineLevel="1" thickBot="1" x14ac:dyDescent="0.3">
      <c r="B142" s="23">
        <v>4</v>
      </c>
      <c r="C142" s="7"/>
      <c r="D142" s="1"/>
      <c r="E142" s="1"/>
      <c r="F142" s="1"/>
      <c r="G142" s="1"/>
      <c r="H142" s="1"/>
      <c r="I142" s="1"/>
      <c r="J142" s="1"/>
    </row>
    <row r="143" spans="2:10" ht="16.5" hidden="1" outlineLevel="1" thickBot="1" x14ac:dyDescent="0.3">
      <c r="B143" s="126">
        <v>5</v>
      </c>
      <c r="C143" s="127" t="s">
        <v>181</v>
      </c>
      <c r="D143" s="128">
        <v>206</v>
      </c>
      <c r="E143" s="128">
        <v>64</v>
      </c>
      <c r="F143" s="128">
        <v>32</v>
      </c>
      <c r="G143" s="128">
        <v>3</v>
      </c>
      <c r="H143" s="128">
        <v>1</v>
      </c>
      <c r="I143" s="128">
        <v>1</v>
      </c>
      <c r="J143" s="128">
        <v>0.8</v>
      </c>
    </row>
    <row r="144" spans="2:10" ht="16.5" hidden="1" outlineLevel="1" thickBot="1" x14ac:dyDescent="0.3">
      <c r="B144" s="23">
        <v>6</v>
      </c>
      <c r="C144" s="7"/>
      <c r="D144" s="1"/>
      <c r="E144" s="1"/>
      <c r="F144" s="1"/>
      <c r="G144" s="1"/>
      <c r="H144" s="1"/>
      <c r="I144" s="1"/>
      <c r="J144" s="1"/>
    </row>
    <row r="145" spans="2:10" ht="16.5" hidden="1" outlineLevel="1" thickBot="1" x14ac:dyDescent="0.3">
      <c r="B145" s="126">
        <v>7</v>
      </c>
      <c r="C145" s="127" t="s">
        <v>94</v>
      </c>
      <c r="D145" s="128">
        <v>206</v>
      </c>
      <c r="E145" s="128">
        <v>64</v>
      </c>
      <c r="F145" s="128">
        <v>32</v>
      </c>
      <c r="G145" s="128">
        <v>3</v>
      </c>
      <c r="H145" s="128">
        <v>1</v>
      </c>
      <c r="I145" s="128">
        <v>2</v>
      </c>
      <c r="J145" s="128">
        <v>0.75</v>
      </c>
    </row>
    <row r="146" spans="2:10" ht="16.5" hidden="1" outlineLevel="1" thickBot="1" x14ac:dyDescent="0.3">
      <c r="B146" s="23">
        <v>8</v>
      </c>
      <c r="C146" s="7"/>
      <c r="D146" s="1"/>
      <c r="E146" s="1"/>
      <c r="F146" s="1"/>
      <c r="G146" s="1"/>
      <c r="H146" s="1"/>
      <c r="I146" s="1"/>
      <c r="J146" s="1"/>
    </row>
    <row r="147" spans="2:10" ht="16.5" hidden="1" outlineLevel="1" thickBot="1" x14ac:dyDescent="0.3">
      <c r="B147" s="126">
        <v>9</v>
      </c>
      <c r="C147" s="127" t="s">
        <v>83</v>
      </c>
      <c r="D147" s="128">
        <v>520</v>
      </c>
      <c r="E147" s="128">
        <v>128</v>
      </c>
      <c r="F147" s="128">
        <v>64</v>
      </c>
      <c r="G147" s="128">
        <v>4</v>
      </c>
      <c r="H147" s="128">
        <v>2</v>
      </c>
      <c r="I147" s="128">
        <v>2</v>
      </c>
      <c r="J147" s="128">
        <v>0.7</v>
      </c>
    </row>
    <row r="148" spans="2:10" ht="16.5" hidden="1" outlineLevel="1" thickBot="1" x14ac:dyDescent="0.3">
      <c r="B148" s="23">
        <v>10</v>
      </c>
      <c r="C148" s="7"/>
      <c r="D148" s="1"/>
      <c r="E148" s="1"/>
      <c r="F148" s="1"/>
      <c r="G148" s="1"/>
      <c r="H148" s="1"/>
      <c r="I148" s="1"/>
      <c r="J148" s="1"/>
    </row>
    <row r="149" spans="2:10" ht="16.5" hidden="1" outlineLevel="1" thickBot="1" x14ac:dyDescent="0.3">
      <c r="B149" s="126">
        <v>11</v>
      </c>
      <c r="C149" s="127" t="s">
        <v>182</v>
      </c>
      <c r="D149" s="128">
        <v>520</v>
      </c>
      <c r="E149" s="128">
        <v>128</v>
      </c>
      <c r="F149" s="128">
        <v>64</v>
      </c>
      <c r="G149" s="128">
        <v>4</v>
      </c>
      <c r="H149" s="128">
        <v>2</v>
      </c>
      <c r="I149" s="128">
        <v>2</v>
      </c>
      <c r="J149" s="128">
        <v>0.6</v>
      </c>
    </row>
    <row r="150" spans="2:10" ht="16.5" hidden="1" outlineLevel="1" thickBot="1" x14ac:dyDescent="0.3">
      <c r="B150" s="24">
        <v>12</v>
      </c>
      <c r="C150" s="7"/>
      <c r="D150" s="1"/>
      <c r="E150" s="1"/>
      <c r="F150" s="1"/>
      <c r="G150" s="1"/>
      <c r="H150" s="1"/>
      <c r="I150" s="1"/>
      <c r="J150" s="1"/>
    </row>
    <row r="151" spans="2:10" ht="16.5" hidden="1" outlineLevel="1" thickBot="1" x14ac:dyDescent="0.3">
      <c r="B151" s="23">
        <v>13</v>
      </c>
      <c r="C151" s="7"/>
      <c r="D151" s="1"/>
      <c r="E151" s="1"/>
      <c r="F151" s="1"/>
      <c r="G151" s="1"/>
      <c r="H151" s="1"/>
      <c r="I151" s="1"/>
      <c r="J151" s="1"/>
    </row>
    <row r="152" spans="2:10" ht="16.5" hidden="1" outlineLevel="1" thickBot="1" x14ac:dyDescent="0.3">
      <c r="B152" s="126">
        <v>14</v>
      </c>
      <c r="C152" s="127" t="s">
        <v>183</v>
      </c>
      <c r="D152" s="128">
        <v>206</v>
      </c>
      <c r="E152" s="128">
        <v>64</v>
      </c>
      <c r="F152" s="128">
        <v>32</v>
      </c>
      <c r="G152" s="128">
        <v>7</v>
      </c>
      <c r="H152" s="128">
        <v>1</v>
      </c>
      <c r="I152" s="128">
        <v>1</v>
      </c>
      <c r="J152" s="128">
        <v>0.57999999999999996</v>
      </c>
    </row>
    <row r="153" spans="2:10" ht="16.5" hidden="1" outlineLevel="1" thickBot="1" x14ac:dyDescent="0.3">
      <c r="B153" s="24">
        <v>15</v>
      </c>
      <c r="C153" s="7"/>
      <c r="D153" s="1"/>
      <c r="E153" s="1"/>
      <c r="F153" s="1"/>
      <c r="G153" s="1"/>
      <c r="H153" s="1"/>
      <c r="I153" s="1"/>
      <c r="J153" s="1"/>
    </row>
    <row r="154" spans="2:10" ht="16.5" hidden="1" outlineLevel="1" thickBot="1" x14ac:dyDescent="0.3">
      <c r="B154" s="126">
        <v>16</v>
      </c>
      <c r="C154" s="127" t="s">
        <v>93</v>
      </c>
      <c r="D154" s="128">
        <v>206</v>
      </c>
      <c r="E154" s="128">
        <v>64</v>
      </c>
      <c r="F154" s="128">
        <v>32</v>
      </c>
      <c r="G154" s="128">
        <v>7</v>
      </c>
      <c r="H154" s="128">
        <v>1</v>
      </c>
      <c r="I154" s="128">
        <v>2</v>
      </c>
      <c r="J154" s="128">
        <v>0.55000000000000004</v>
      </c>
    </row>
    <row r="155" spans="2:10" ht="16.5" hidden="1" outlineLevel="1" thickBot="1" x14ac:dyDescent="0.3">
      <c r="B155" s="126">
        <v>17</v>
      </c>
      <c r="C155" s="127" t="s">
        <v>85</v>
      </c>
      <c r="D155" s="128">
        <v>520</v>
      </c>
      <c r="E155" s="128">
        <v>128</v>
      </c>
      <c r="F155" s="128">
        <v>64</v>
      </c>
      <c r="G155" s="128">
        <v>8</v>
      </c>
      <c r="H155" s="128">
        <v>2</v>
      </c>
      <c r="I155" s="128">
        <v>2</v>
      </c>
      <c r="J155" s="128">
        <v>0.56000000000000005</v>
      </c>
    </row>
    <row r="156" spans="2:10" ht="16.5" hidden="1" outlineLevel="1" thickBot="1" x14ac:dyDescent="0.3">
      <c r="B156" s="24">
        <v>18</v>
      </c>
      <c r="C156" s="7"/>
      <c r="D156" s="1"/>
      <c r="E156" s="1"/>
      <c r="F156" s="1"/>
      <c r="G156" s="1"/>
      <c r="H156" s="1"/>
      <c r="I156" s="1"/>
      <c r="J156" s="1"/>
    </row>
    <row r="157" spans="2:10" ht="16.5" hidden="1" outlineLevel="1" thickBot="1" x14ac:dyDescent="0.3">
      <c r="B157" s="129">
        <v>19</v>
      </c>
      <c r="C157" s="127" t="s">
        <v>86</v>
      </c>
      <c r="D157" s="128">
        <v>520</v>
      </c>
      <c r="E157" s="128">
        <v>128</v>
      </c>
      <c r="F157" s="128">
        <v>64</v>
      </c>
      <c r="G157" s="128">
        <v>8</v>
      </c>
      <c r="H157" s="128">
        <v>2</v>
      </c>
      <c r="I157" s="128">
        <v>2</v>
      </c>
      <c r="J157" s="128">
        <v>0.45</v>
      </c>
    </row>
    <row r="158" spans="2:10" hidden="1" outlineLevel="1" x14ac:dyDescent="0.25"/>
    <row r="159" spans="2:10" collapsed="1" x14ac:dyDescent="0.25"/>
  </sheetData>
  <mergeCells count="2">
    <mergeCell ref="D5:N5"/>
    <mergeCell ref="B3:N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CW167"/>
  <sheetViews>
    <sheetView tabSelected="1" topLeftCell="A125" zoomScale="70" zoomScaleNormal="70" zoomScaleSheetLayoutView="85" workbookViewId="0">
      <selection activeCell="AF158" sqref="AF158"/>
    </sheetView>
  </sheetViews>
  <sheetFormatPr defaultRowHeight="15.75" x14ac:dyDescent="0.25"/>
  <cols>
    <col min="1" max="1" width="4.7109375" style="5" customWidth="1"/>
    <col min="2" max="43" width="2.140625" style="5" customWidth="1"/>
    <col min="44" max="47" width="8.7109375" style="5" customWidth="1"/>
    <col min="48" max="49" width="8.7109375" style="27" customWidth="1"/>
    <col min="50" max="50" width="28.7109375" style="27" customWidth="1"/>
    <col min="51" max="51" width="7.85546875" style="27" customWidth="1"/>
    <col min="52" max="52" width="8.7109375" style="27" customWidth="1"/>
    <col min="53" max="53" width="24.7109375" style="27" customWidth="1"/>
    <col min="54" max="55" width="13" style="27" customWidth="1"/>
    <col min="56" max="56" width="27" style="27" customWidth="1"/>
    <col min="57" max="58" width="8.7109375" style="27" customWidth="1"/>
    <col min="59" max="59" width="24.7109375" style="27" customWidth="1"/>
    <col min="60" max="61" width="8.7109375" style="27" customWidth="1"/>
    <col min="62" max="62" width="28.85546875" style="27" customWidth="1"/>
    <col min="63" max="64" width="8.7109375" style="27" customWidth="1"/>
    <col min="65" max="65" width="55.140625" style="27" customWidth="1"/>
    <col min="66" max="66" width="8.7109375" style="27" customWidth="1"/>
    <col min="67" max="67" width="11.28515625" style="27" customWidth="1"/>
    <col min="68" max="68" width="26" style="27" customWidth="1"/>
    <col min="69" max="69" width="12.85546875" style="27" customWidth="1"/>
    <col min="70" max="70" width="9.140625" style="27"/>
    <col min="71" max="74" width="8.7109375" style="27" customWidth="1"/>
    <col min="75" max="77" width="12.7109375" style="27" customWidth="1"/>
    <col min="78" max="78" width="17.85546875" style="27" customWidth="1"/>
    <col min="79" max="79" width="19.85546875" style="27" customWidth="1"/>
    <col min="80" max="80" width="20.7109375" style="27" customWidth="1"/>
    <col min="81" max="81" width="18.7109375" style="27" customWidth="1"/>
    <col min="82" max="82" width="12.7109375" style="27" customWidth="1"/>
    <col min="83" max="94" width="8.7109375" style="27" customWidth="1"/>
    <col min="95" max="96" width="9.140625" style="27"/>
  </cols>
  <sheetData>
    <row r="1" spans="1:78" ht="21.95" customHeight="1" x14ac:dyDescent="0.25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</row>
    <row r="2" spans="1:78" ht="21.95" customHeight="1" x14ac:dyDescent="0.2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</row>
    <row r="3" spans="1:78" ht="21.95" customHeight="1" x14ac:dyDescent="0.25">
      <c r="B3" s="10" t="s">
        <v>0</v>
      </c>
    </row>
    <row r="4" spans="1:78" ht="21.95" customHeight="1" x14ac:dyDescent="0.25">
      <c r="B4" s="10" t="s">
        <v>1</v>
      </c>
    </row>
    <row r="5" spans="1:78" ht="21.95" customHeight="1" x14ac:dyDescent="0.25">
      <c r="B5" s="10" t="s">
        <v>2</v>
      </c>
    </row>
    <row r="6" spans="1:78" ht="21.95" customHeight="1" x14ac:dyDescent="0.25">
      <c r="B6" s="10" t="s">
        <v>3</v>
      </c>
      <c r="AU6" s="15"/>
      <c r="BS6" s="33"/>
      <c r="BT6" s="33"/>
      <c r="BU6" s="33"/>
      <c r="BV6" s="33"/>
      <c r="BW6" s="33"/>
      <c r="BX6" s="33"/>
      <c r="BY6" s="33"/>
      <c r="BZ6" s="33"/>
    </row>
    <row r="7" spans="1:78" ht="21.95" customHeight="1" x14ac:dyDescent="0.25">
      <c r="B7" s="10" t="s">
        <v>4</v>
      </c>
      <c r="AU7" s="15"/>
      <c r="AV7" s="33"/>
      <c r="AX7" s="33"/>
      <c r="AY7" s="33"/>
      <c r="BR7" s="33"/>
      <c r="BS7" s="33"/>
      <c r="BT7" s="33"/>
      <c r="BU7" s="33"/>
      <c r="BV7" s="33"/>
      <c r="BW7" s="33"/>
      <c r="BX7" s="33"/>
      <c r="BY7" s="33"/>
      <c r="BZ7" s="33"/>
    </row>
    <row r="8" spans="1:78" ht="21.95" customHeight="1" x14ac:dyDescent="0.25">
      <c r="AU8" s="15"/>
      <c r="AV8" s="33"/>
      <c r="AX8" s="33"/>
      <c r="AY8" s="33"/>
      <c r="BA8" s="33"/>
      <c r="BB8" s="33"/>
      <c r="BD8" s="33"/>
      <c r="BE8" s="33"/>
      <c r="BG8" s="33"/>
      <c r="BH8" s="33"/>
      <c r="BJ8" s="33"/>
      <c r="BK8" s="33"/>
      <c r="BM8" s="33"/>
      <c r="BN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 t="s">
        <v>40</v>
      </c>
    </row>
    <row r="9" spans="1:78" ht="21.95" customHeight="1" x14ac:dyDescent="0.25">
      <c r="B9" s="17" t="s">
        <v>5</v>
      </c>
      <c r="AU9" s="15"/>
      <c r="AV9" s="33"/>
      <c r="AX9" s="33"/>
      <c r="AY9" s="33"/>
      <c r="BB9" s="33"/>
      <c r="BE9" s="33"/>
      <c r="BH9" s="33"/>
      <c r="BK9" s="33"/>
      <c r="BN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ht="21.95" customHeight="1" x14ac:dyDescent="0.25">
      <c r="B10" s="195" t="s">
        <v>123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U10" s="15"/>
      <c r="AV10" s="33"/>
      <c r="AX10" s="33"/>
      <c r="AY10" s="33"/>
      <c r="BS10" s="33"/>
      <c r="BT10" s="33"/>
      <c r="BU10" s="33"/>
      <c r="BV10" s="33"/>
      <c r="BW10" s="33"/>
      <c r="BX10" s="33"/>
      <c r="BY10" s="33"/>
      <c r="BZ10" s="33"/>
    </row>
    <row r="11" spans="1:78" ht="21.95" customHeight="1" x14ac:dyDescent="0.25"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U11" s="15"/>
      <c r="AV11" s="33"/>
      <c r="AX11" s="33"/>
      <c r="AY11" s="33"/>
      <c r="BR11" s="27" t="s">
        <v>40</v>
      </c>
      <c r="BS11" s="33"/>
      <c r="BT11" s="33"/>
      <c r="BU11" s="33"/>
      <c r="BV11" s="33"/>
      <c r="BW11" s="33"/>
      <c r="BX11" s="33"/>
      <c r="BY11" s="33"/>
      <c r="BZ11" s="33"/>
    </row>
    <row r="12" spans="1:78" ht="21.95" customHeight="1" x14ac:dyDescent="0.25">
      <c r="D12" s="214" t="s">
        <v>122</v>
      </c>
      <c r="E12" s="214"/>
      <c r="F12" s="214"/>
      <c r="G12" s="214"/>
      <c r="H12" s="214"/>
      <c r="I12" s="216" t="s">
        <v>8</v>
      </c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8"/>
      <c r="AN12" s="19"/>
      <c r="AO12" s="19"/>
      <c r="AP12" s="19"/>
      <c r="AQ12" s="19"/>
      <c r="AU12" s="15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S12" s="33"/>
      <c r="BT12" s="33"/>
      <c r="BU12" s="33"/>
      <c r="BV12" s="33"/>
      <c r="BW12" s="33"/>
      <c r="BX12" s="33"/>
      <c r="BY12" s="33"/>
      <c r="BZ12" s="33"/>
    </row>
    <row r="13" spans="1:78" ht="21.95" customHeight="1" x14ac:dyDescent="0.25">
      <c r="D13" s="214">
        <f>AT27</f>
        <v>30</v>
      </c>
      <c r="E13" s="214"/>
      <c r="F13" s="214"/>
      <c r="G13" s="214"/>
      <c r="H13" s="214"/>
      <c r="I13" s="215" t="str">
        <f>LOOKUP(AT27,'1'!B6:B65,'1'!D6:D65)</f>
        <v>B9, B10, B12, B17, B21, B22, B25, B28, B30, B33</v>
      </c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19"/>
      <c r="AO13" s="19"/>
      <c r="AP13" s="19"/>
      <c r="AQ13" s="19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</row>
    <row r="14" spans="1:78" ht="21.95" customHeight="1" x14ac:dyDescent="0.25">
      <c r="AK14" s="15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</row>
    <row r="15" spans="1:78" ht="21.95" customHeight="1" x14ac:dyDescent="0.25">
      <c r="B15" s="210" t="s">
        <v>69</v>
      </c>
      <c r="C15" s="210"/>
      <c r="D15" s="210" t="s">
        <v>118</v>
      </c>
      <c r="E15" s="210"/>
      <c r="F15" s="210"/>
      <c r="G15" s="210"/>
      <c r="H15" s="210"/>
      <c r="I15" s="210"/>
      <c r="J15" s="210"/>
      <c r="K15" s="210"/>
      <c r="L15" s="210"/>
      <c r="M15" s="210" t="s">
        <v>131</v>
      </c>
      <c r="N15" s="210"/>
      <c r="O15" s="210"/>
      <c r="P15" s="210"/>
      <c r="Q15" s="210"/>
      <c r="R15" s="210" t="s">
        <v>132</v>
      </c>
      <c r="S15" s="210"/>
      <c r="T15" s="210"/>
      <c r="U15" s="210"/>
      <c r="V15" s="210"/>
      <c r="W15" s="210" t="s">
        <v>119</v>
      </c>
      <c r="X15" s="210"/>
      <c r="Y15" s="210"/>
      <c r="Z15" s="210"/>
      <c r="AA15" s="210" t="s">
        <v>120</v>
      </c>
      <c r="AB15" s="210"/>
      <c r="AC15" s="210"/>
      <c r="AD15" s="210"/>
      <c r="AE15" s="210" t="s">
        <v>130</v>
      </c>
      <c r="AF15" s="210"/>
      <c r="AG15" s="210"/>
      <c r="AH15" s="210"/>
      <c r="AI15" s="210"/>
      <c r="AJ15" s="210" t="s">
        <v>125</v>
      </c>
      <c r="AK15" s="210"/>
      <c r="AL15" s="210"/>
      <c r="AM15" s="210" t="s">
        <v>124</v>
      </c>
      <c r="AN15" s="210"/>
      <c r="AO15" s="210"/>
      <c r="AP15" s="210"/>
      <c r="AQ15" s="210"/>
      <c r="AW15" s="33"/>
      <c r="AX15" s="33"/>
      <c r="AY15" s="33"/>
      <c r="AZ15" s="33"/>
      <c r="BA15" s="33"/>
      <c r="BB15" s="33"/>
      <c r="BC15" s="157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</row>
    <row r="16" spans="1:78" ht="21.95" customHeight="1" x14ac:dyDescent="0.25">
      <c r="A16" s="6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W16" s="158"/>
      <c r="AX16" s="158"/>
      <c r="AY16" s="158"/>
      <c r="AZ16" s="158"/>
      <c r="BA16" s="181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</row>
    <row r="17" spans="1:101" ht="21.95" customHeight="1" x14ac:dyDescent="0.25">
      <c r="A17" s="6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W17" s="159"/>
      <c r="AX17" s="159"/>
      <c r="AY17" s="160"/>
      <c r="AZ17" s="160"/>
      <c r="BA17" s="182"/>
      <c r="BE17" s="33"/>
      <c r="BF17" s="33"/>
      <c r="BG17" s="33"/>
      <c r="BH17" s="33"/>
      <c r="BI17" s="33"/>
      <c r="BJ17" s="33"/>
      <c r="BK17" s="33"/>
      <c r="BL17" s="33"/>
      <c r="BM17" s="66"/>
      <c r="BN17" s="33"/>
      <c r="BO17" s="33"/>
    </row>
    <row r="18" spans="1:101" ht="44.1" customHeight="1" x14ac:dyDescent="0.25">
      <c r="A18" s="6"/>
      <c r="B18" s="211">
        <f t="shared" ref="B18:B27" si="0">AU18</f>
        <v>9</v>
      </c>
      <c r="C18" s="211"/>
      <c r="D18" s="211" t="str">
        <f>LOOKUP(B18,'1'!$B$71:$B$110,'1'!$C$71:$C$110)</f>
        <v>WP-8846-EN-G</v>
      </c>
      <c r="E18" s="211"/>
      <c r="F18" s="211"/>
      <c r="G18" s="211"/>
      <c r="H18" s="211"/>
      <c r="I18" s="211"/>
      <c r="J18" s="211"/>
      <c r="K18" s="211"/>
      <c r="L18" s="211"/>
      <c r="M18" s="211">
        <f>LOOKUP(B18,'1'!$B$71:$B$110,'1'!$D$71:$D$110)</f>
        <v>520</v>
      </c>
      <c r="N18" s="211"/>
      <c r="O18" s="211"/>
      <c r="P18" s="211"/>
      <c r="Q18" s="211"/>
      <c r="R18" s="236">
        <f>LOOKUP(B18,'1'!$B$71:$B$110,'1'!$E$71:$E$110)</f>
        <v>96</v>
      </c>
      <c r="S18" s="237"/>
      <c r="T18" s="237"/>
      <c r="U18" s="237"/>
      <c r="V18" s="238"/>
      <c r="W18" s="211">
        <f>LOOKUP(B18,'1'!$B$71:$B$110,'1'!$F$71:$F$110)</f>
        <v>128</v>
      </c>
      <c r="X18" s="211"/>
      <c r="Y18" s="211"/>
      <c r="Z18" s="211"/>
      <c r="AA18" s="211">
        <f>LOOKUP(B18,'1'!$B$71:$B$110,'1'!$G$71:$G$110)</f>
        <v>8</v>
      </c>
      <c r="AB18" s="211"/>
      <c r="AC18" s="211"/>
      <c r="AD18" s="211"/>
      <c r="AE18" s="211">
        <f>LOOKUP(B18,'1'!$B$71:$B$110,'1'!$H$71:$H$110)</f>
        <v>2</v>
      </c>
      <c r="AF18" s="211"/>
      <c r="AG18" s="211"/>
      <c r="AH18" s="211"/>
      <c r="AI18" s="211"/>
      <c r="AJ18" s="211">
        <f>LOOKUP(B18,'1'!$B$71:$B$110,'1'!$I$71:$I$110)</f>
        <v>2</v>
      </c>
      <c r="AK18" s="211"/>
      <c r="AL18" s="211"/>
      <c r="AM18" s="209">
        <f>LOOKUP(B18,'1'!$B$71:$B$110,'1'!$J$71:$J$110)</f>
        <v>66496</v>
      </c>
      <c r="AN18" s="209"/>
      <c r="AO18" s="209"/>
      <c r="AP18" s="209"/>
      <c r="AQ18" s="209"/>
      <c r="AU18" s="28">
        <f>LOOKUP($AT$27,'1'!$B$6:$B$66,'1'!$E$6:$E$66)</f>
        <v>9</v>
      </c>
      <c r="AV18" s="165" t="str">
        <f>"B"&amp;AU18</f>
        <v>B9</v>
      </c>
      <c r="AW18" s="166"/>
      <c r="BA18" s="59"/>
      <c r="BE18" s="15"/>
      <c r="BF18" s="15"/>
      <c r="BG18" s="15" t="s">
        <v>40</v>
      </c>
      <c r="BH18" s="15"/>
      <c r="BI18" s="15"/>
      <c r="BJ18" s="15"/>
      <c r="BK18" s="15"/>
      <c r="BL18" s="15"/>
      <c r="BM18" s="31"/>
      <c r="BN18" s="31"/>
      <c r="BO18" s="33"/>
      <c r="BR18" s="140"/>
      <c r="BS18" s="140"/>
      <c r="BT18" s="140"/>
      <c r="BU18" s="140"/>
      <c r="BV18" s="140"/>
      <c r="BW18" s="140"/>
      <c r="BX18" s="150"/>
      <c r="CP18" s="5"/>
      <c r="CQ18" s="5"/>
      <c r="CS18" s="5"/>
      <c r="CT18" s="5"/>
      <c r="CU18" s="5"/>
      <c r="CV18" s="5"/>
      <c r="CW18" s="26"/>
    </row>
    <row r="19" spans="1:101" ht="44.1" customHeight="1" x14ac:dyDescent="0.25">
      <c r="A19" s="6"/>
      <c r="B19" s="211">
        <f t="shared" si="0"/>
        <v>10</v>
      </c>
      <c r="C19" s="211"/>
      <c r="D19" s="211" t="str">
        <f>LOOKUP(B19,'1'!$B$71:$B$110,'1'!$C$71:$C$110)</f>
        <v>WP-8849-EN-G</v>
      </c>
      <c r="E19" s="211"/>
      <c r="F19" s="211"/>
      <c r="G19" s="211"/>
      <c r="H19" s="211"/>
      <c r="I19" s="211"/>
      <c r="J19" s="211"/>
      <c r="K19" s="211"/>
      <c r="L19" s="211"/>
      <c r="M19" s="211">
        <f>LOOKUP(B19,'1'!$B$71:$B$110,'1'!$D$71:$D$110)</f>
        <v>520</v>
      </c>
      <c r="N19" s="211"/>
      <c r="O19" s="211"/>
      <c r="P19" s="211"/>
      <c r="Q19" s="211"/>
      <c r="R19" s="236">
        <f>LOOKUP(B19,'1'!$B$71:$B$110,'1'!$E$71:$E$110)</f>
        <v>96</v>
      </c>
      <c r="S19" s="237"/>
      <c r="T19" s="237"/>
      <c r="U19" s="237"/>
      <c r="V19" s="238"/>
      <c r="W19" s="211">
        <f>LOOKUP(B19,'1'!$B$71:$B$110,'1'!$F$71:$F$110)</f>
        <v>128</v>
      </c>
      <c r="X19" s="211"/>
      <c r="Y19" s="211"/>
      <c r="Z19" s="211"/>
      <c r="AA19" s="211">
        <f>LOOKUP(B19,'1'!$B$71:$B$110,'1'!$G$71:$G$110)</f>
        <v>8</v>
      </c>
      <c r="AB19" s="211"/>
      <c r="AC19" s="211"/>
      <c r="AD19" s="211"/>
      <c r="AE19" s="211">
        <f>LOOKUP(B19,'1'!$B$71:$B$110,'1'!$H$71:$H$110)</f>
        <v>3</v>
      </c>
      <c r="AF19" s="211"/>
      <c r="AG19" s="211"/>
      <c r="AH19" s="211"/>
      <c r="AI19" s="211"/>
      <c r="AJ19" s="211">
        <f>LOOKUP(B19,'1'!$B$71:$B$110,'1'!$I$71:$I$110)</f>
        <v>2</v>
      </c>
      <c r="AK19" s="211"/>
      <c r="AL19" s="211"/>
      <c r="AM19" s="209">
        <f>LOOKUP(B19,'1'!$B$71:$B$110,'1'!$J$71:$J$110)</f>
        <v>64496</v>
      </c>
      <c r="AN19" s="209"/>
      <c r="AO19" s="209"/>
      <c r="AP19" s="209"/>
      <c r="AQ19" s="209"/>
      <c r="AU19" s="28">
        <f>LOOKUP($AT$27,'1'!$B$6:$B$66,'1'!F6:F66)</f>
        <v>10</v>
      </c>
      <c r="AV19" s="165" t="str">
        <f t="shared" ref="AV19:AV26" si="1">"B"&amp;AU19</f>
        <v>B10</v>
      </c>
      <c r="AW19" s="166"/>
      <c r="BA19" s="59"/>
      <c r="BE19" s="15"/>
      <c r="BF19" s="15"/>
      <c r="BG19" s="15"/>
      <c r="BH19" s="15"/>
      <c r="BI19" s="15"/>
      <c r="BJ19" s="15"/>
      <c r="BK19" s="15"/>
      <c r="BL19" s="15"/>
      <c r="BM19" s="31"/>
      <c r="BN19" s="31"/>
      <c r="BO19" s="33"/>
      <c r="BR19" s="140"/>
      <c r="BS19" s="140"/>
      <c r="BT19" s="140"/>
      <c r="BU19" s="140"/>
      <c r="BV19" s="140"/>
      <c r="BW19" s="140"/>
      <c r="BX19" s="150"/>
      <c r="CP19" s="5"/>
      <c r="CQ19" s="5"/>
      <c r="CS19" s="5"/>
      <c r="CT19" s="5"/>
      <c r="CU19" s="5"/>
      <c r="CV19" s="5"/>
      <c r="CW19" s="26"/>
    </row>
    <row r="20" spans="1:101" ht="44.1" customHeight="1" x14ac:dyDescent="0.25">
      <c r="A20" s="6"/>
      <c r="B20" s="211">
        <f t="shared" si="0"/>
        <v>12</v>
      </c>
      <c r="C20" s="211"/>
      <c r="D20" s="211" t="str">
        <f>LOOKUP(B20,'1'!$B$71:$B$110,'1'!$C$71:$C$110)</f>
        <v>XP-8741-ATOM-CE6</v>
      </c>
      <c r="E20" s="211"/>
      <c r="F20" s="211"/>
      <c r="G20" s="211"/>
      <c r="H20" s="211"/>
      <c r="I20" s="211"/>
      <c r="J20" s="211"/>
      <c r="K20" s="211"/>
      <c r="L20" s="211"/>
      <c r="M20" s="211">
        <f>LOOKUP(B20,'1'!$B$71:$B$110,'1'!$D$71:$D$110)</f>
        <v>1100</v>
      </c>
      <c r="N20" s="211"/>
      <c r="O20" s="211"/>
      <c r="P20" s="211"/>
      <c r="Q20" s="211"/>
      <c r="R20" s="236">
        <f>LOOKUP(B20,'1'!$B$71:$B$110,'1'!$E$71:$E$110)</f>
        <v>512</v>
      </c>
      <c r="S20" s="237"/>
      <c r="T20" s="237"/>
      <c r="U20" s="237"/>
      <c r="V20" s="238"/>
      <c r="W20" s="211">
        <f>LOOKUP(B20,'1'!$B$71:$B$110,'1'!$F$71:$F$110)</f>
        <v>4096</v>
      </c>
      <c r="X20" s="211"/>
      <c r="Y20" s="211"/>
      <c r="Z20" s="211"/>
      <c r="AA20" s="211">
        <f>LOOKUP(B20,'1'!$B$71:$B$110,'1'!$G$71:$G$110)</f>
        <v>4</v>
      </c>
      <c r="AB20" s="211"/>
      <c r="AC20" s="211"/>
      <c r="AD20" s="211"/>
      <c r="AE20" s="211">
        <f>LOOKUP(B20,'1'!$B$71:$B$110,'1'!$H$71:$H$110)</f>
        <v>3</v>
      </c>
      <c r="AF20" s="211"/>
      <c r="AG20" s="211"/>
      <c r="AH20" s="211"/>
      <c r="AI20" s="211"/>
      <c r="AJ20" s="211">
        <f>LOOKUP(B20,'1'!$B$71:$B$110,'1'!$I$71:$I$110)</f>
        <v>3</v>
      </c>
      <c r="AK20" s="211"/>
      <c r="AL20" s="211"/>
      <c r="AM20" s="209">
        <f>LOOKUP(B20,'1'!$B$71:$B$110,'1'!$J$71:$J$110)</f>
        <v>69102</v>
      </c>
      <c r="AN20" s="209"/>
      <c r="AO20" s="209"/>
      <c r="AP20" s="209"/>
      <c r="AQ20" s="209"/>
      <c r="AU20" s="28">
        <f>LOOKUP($AT$27,'1'!$B$6:$B$66,'1'!G6:G66)</f>
        <v>12</v>
      </c>
      <c r="AV20" s="165" t="str">
        <f t="shared" si="1"/>
        <v>B12</v>
      </c>
      <c r="AW20" s="161"/>
      <c r="BA20" s="59"/>
      <c r="BE20" s="15"/>
      <c r="BF20" s="15"/>
      <c r="BG20" s="15"/>
      <c r="BH20" s="15"/>
      <c r="BI20" s="15"/>
      <c r="BJ20" s="15"/>
      <c r="BK20" s="15"/>
      <c r="BL20" s="15"/>
      <c r="BM20" s="31"/>
      <c r="BN20" s="31"/>
      <c r="BO20" s="33"/>
      <c r="BR20" s="140"/>
      <c r="BS20" s="140"/>
      <c r="BT20" s="140"/>
      <c r="BU20" s="140"/>
      <c r="BV20" s="140"/>
      <c r="BW20" s="140"/>
      <c r="BX20" s="150"/>
      <c r="CP20" s="5"/>
      <c r="CQ20" s="5"/>
      <c r="CS20" s="5"/>
      <c r="CT20" s="5"/>
      <c r="CU20" s="5"/>
      <c r="CV20" s="5"/>
      <c r="CW20" s="26"/>
    </row>
    <row r="21" spans="1:101" ht="44.1" customHeight="1" x14ac:dyDescent="0.25">
      <c r="A21" s="6"/>
      <c r="B21" s="211">
        <f t="shared" si="0"/>
        <v>17</v>
      </c>
      <c r="C21" s="211"/>
      <c r="D21" s="211" t="str">
        <f>LOOKUP(B21,'1'!$B$71:$B$110,'1'!$C$71:$C$110)</f>
        <v>W-8741-G</v>
      </c>
      <c r="E21" s="211"/>
      <c r="F21" s="211"/>
      <c r="G21" s="211"/>
      <c r="H21" s="211"/>
      <c r="I21" s="211"/>
      <c r="J21" s="211"/>
      <c r="K21" s="211"/>
      <c r="L21" s="211"/>
      <c r="M21" s="211">
        <f>LOOKUP(B21,'1'!$B$71:$B$110,'1'!$D$71:$D$110)</f>
        <v>206</v>
      </c>
      <c r="N21" s="211"/>
      <c r="O21" s="211"/>
      <c r="P21" s="211"/>
      <c r="Q21" s="211"/>
      <c r="R21" s="236">
        <f>LOOKUP(B21,'1'!$B$71:$B$110,'1'!$E$71:$E$110)</f>
        <v>64</v>
      </c>
      <c r="S21" s="237"/>
      <c r="T21" s="237"/>
      <c r="U21" s="237"/>
      <c r="V21" s="238"/>
      <c r="W21" s="211">
        <f>LOOKUP(B21,'1'!$B$71:$B$110,'1'!$F$71:$F$110)</f>
        <v>32</v>
      </c>
      <c r="X21" s="211"/>
      <c r="Y21" s="211"/>
      <c r="Z21" s="211"/>
      <c r="AA21" s="211">
        <f>LOOKUP(B21,'1'!$B$71:$B$110,'1'!$G$71:$G$110)</f>
        <v>7</v>
      </c>
      <c r="AB21" s="211"/>
      <c r="AC21" s="211"/>
      <c r="AD21" s="211"/>
      <c r="AE21" s="211">
        <f>LOOKUP(B21,'1'!$B$71:$B$110,'1'!$H$71:$H$110)</f>
        <v>1</v>
      </c>
      <c r="AF21" s="211"/>
      <c r="AG21" s="211"/>
      <c r="AH21" s="211"/>
      <c r="AI21" s="211"/>
      <c r="AJ21" s="211">
        <f>LOOKUP(B21,'1'!$B$71:$B$110,'1'!$I$71:$I$110)</f>
        <v>2</v>
      </c>
      <c r="AK21" s="211"/>
      <c r="AL21" s="211"/>
      <c r="AM21" s="209">
        <f>LOOKUP(B21,'1'!$B$71:$B$110,'1'!$J$71:$J$110)</f>
        <v>35842</v>
      </c>
      <c r="AN21" s="209"/>
      <c r="AO21" s="209"/>
      <c r="AP21" s="209"/>
      <c r="AQ21" s="209"/>
      <c r="AT21" s="5" t="s">
        <v>40</v>
      </c>
      <c r="AU21" s="28">
        <f>LOOKUP($AT$27,'1'!$B$6:$B$66,'1'!H6:H66)</f>
        <v>17</v>
      </c>
      <c r="AV21" s="165" t="str">
        <f t="shared" si="1"/>
        <v>B17</v>
      </c>
      <c r="AW21" s="161"/>
      <c r="BA21" s="59"/>
      <c r="BE21" s="15"/>
      <c r="BF21" s="15"/>
      <c r="BG21" s="15"/>
      <c r="BH21" s="15"/>
      <c r="BI21" s="15"/>
      <c r="BJ21" s="15"/>
      <c r="BK21" s="15"/>
      <c r="BL21" s="15"/>
      <c r="BM21" s="31"/>
      <c r="BN21" s="31"/>
      <c r="BO21" s="33"/>
      <c r="BR21" s="140"/>
      <c r="BS21" s="140"/>
      <c r="BT21" s="140"/>
      <c r="BU21" s="140"/>
      <c r="BV21" s="140"/>
      <c r="BW21" s="140"/>
      <c r="BX21" s="150"/>
      <c r="CJ21" s="27" t="s">
        <v>133</v>
      </c>
      <c r="CP21" s="5"/>
      <c r="CQ21" s="5"/>
      <c r="CS21" s="5"/>
      <c r="CT21" s="5"/>
      <c r="CU21" s="5"/>
      <c r="CV21" s="5"/>
      <c r="CW21" s="26"/>
    </row>
    <row r="22" spans="1:101" ht="44.1" customHeight="1" x14ac:dyDescent="0.25">
      <c r="B22" s="211">
        <f t="shared" si="0"/>
        <v>21</v>
      </c>
      <c r="C22" s="211"/>
      <c r="D22" s="211" t="str">
        <f>LOOKUP(B22,'1'!$B$71:$B$110,'1'!$C$71:$C$110)</f>
        <v>WP-5149</v>
      </c>
      <c r="E22" s="211"/>
      <c r="F22" s="211"/>
      <c r="G22" s="211"/>
      <c r="H22" s="211"/>
      <c r="I22" s="211"/>
      <c r="J22" s="211"/>
      <c r="K22" s="211"/>
      <c r="L22" s="211"/>
      <c r="M22" s="211">
        <f>LOOKUP(B22,'1'!$B$71:$B$110,'1'!$D$71:$D$110)</f>
        <v>520</v>
      </c>
      <c r="N22" s="211"/>
      <c r="O22" s="211"/>
      <c r="P22" s="211"/>
      <c r="Q22" s="211"/>
      <c r="R22" s="236">
        <f>LOOKUP(B22,'1'!$B$71:$B$110,'1'!$E$71:$E$110)</f>
        <v>128</v>
      </c>
      <c r="S22" s="237"/>
      <c r="T22" s="237"/>
      <c r="U22" s="237"/>
      <c r="V22" s="238"/>
      <c r="W22" s="211">
        <f>LOOKUP(B22,'1'!$B$71:$B$110,'1'!$F$71:$F$110)</f>
        <v>64</v>
      </c>
      <c r="X22" s="211"/>
      <c r="Y22" s="211"/>
      <c r="Z22" s="211"/>
      <c r="AA22" s="211">
        <f>LOOKUP(B22,'1'!$B$71:$B$110,'1'!$G$71:$G$110)</f>
        <v>2</v>
      </c>
      <c r="AB22" s="211"/>
      <c r="AC22" s="211"/>
      <c r="AD22" s="211"/>
      <c r="AE22" s="211">
        <f>LOOKUP(B22,'1'!$B$71:$B$110,'1'!$H$71:$H$110)</f>
        <v>2</v>
      </c>
      <c r="AF22" s="211"/>
      <c r="AG22" s="211"/>
      <c r="AH22" s="211"/>
      <c r="AI22" s="211"/>
      <c r="AJ22" s="211">
        <f>LOOKUP(B22,'1'!$B$71:$B$110,'1'!$I$71:$I$110)</f>
        <v>1</v>
      </c>
      <c r="AK22" s="211"/>
      <c r="AL22" s="211"/>
      <c r="AM22" s="209">
        <f>LOOKUP(B22,'1'!$B$71:$B$110,'1'!$J$71:$J$110)</f>
        <v>32924</v>
      </c>
      <c r="AN22" s="209"/>
      <c r="AO22" s="209"/>
      <c r="AP22" s="209"/>
      <c r="AQ22" s="209"/>
      <c r="AU22" s="28">
        <f>LOOKUP($AT$27,'1'!$B$6:$B$66,'1'!I6:I66)</f>
        <v>21</v>
      </c>
      <c r="AV22" s="165" t="str">
        <f t="shared" si="1"/>
        <v>B21</v>
      </c>
      <c r="AW22" s="161"/>
      <c r="BA22" s="59"/>
      <c r="BE22" s="15"/>
      <c r="BF22" s="15"/>
      <c r="BG22" s="15"/>
      <c r="BH22" s="15"/>
      <c r="BI22" s="15"/>
      <c r="BJ22" s="15"/>
      <c r="BK22" s="15"/>
      <c r="BL22" s="15"/>
      <c r="BM22" s="31"/>
      <c r="BN22" s="31"/>
      <c r="BO22" s="33"/>
      <c r="BR22" s="140"/>
      <c r="BS22" s="140"/>
      <c r="BT22" s="140"/>
      <c r="BU22" s="140"/>
      <c r="BV22" s="140"/>
      <c r="BW22" s="140"/>
      <c r="BX22" s="150"/>
      <c r="CP22" s="5"/>
      <c r="CQ22" s="5"/>
      <c r="CS22" s="5"/>
      <c r="CT22" s="5"/>
      <c r="CU22" s="5"/>
      <c r="CV22" s="5"/>
      <c r="CW22" s="26"/>
    </row>
    <row r="23" spans="1:101" ht="44.1" customHeight="1" x14ac:dyDescent="0.25">
      <c r="A23" s="6"/>
      <c r="B23" s="211">
        <f t="shared" si="0"/>
        <v>22</v>
      </c>
      <c r="C23" s="211"/>
      <c r="D23" s="211" t="str">
        <f>LOOKUP(B23,'1'!$B$71:$B$110,'1'!$C$71:$C$110)</f>
        <v>XP-8747-CE6,</v>
      </c>
      <c r="E23" s="211"/>
      <c r="F23" s="211"/>
      <c r="G23" s="211"/>
      <c r="H23" s="211"/>
      <c r="I23" s="211"/>
      <c r="J23" s="211"/>
      <c r="K23" s="211"/>
      <c r="L23" s="211"/>
      <c r="M23" s="211">
        <f>LOOKUP(B23,'1'!$B$71:$B$110,'1'!$D$71:$D$110)</f>
        <v>1100</v>
      </c>
      <c r="N23" s="211"/>
      <c r="O23" s="211"/>
      <c r="P23" s="211"/>
      <c r="Q23" s="211"/>
      <c r="R23" s="236">
        <f>LOOKUP(B23,'1'!$B$71:$B$110,'1'!$E$71:$E$110)</f>
        <v>512</v>
      </c>
      <c r="S23" s="237"/>
      <c r="T23" s="237"/>
      <c r="U23" s="237"/>
      <c r="V23" s="238"/>
      <c r="W23" s="211">
        <f>LOOKUP(B23,'1'!$B$71:$B$110,'1'!$F$71:$F$110)</f>
        <v>4096</v>
      </c>
      <c r="X23" s="211"/>
      <c r="Y23" s="211"/>
      <c r="Z23" s="211"/>
      <c r="AA23" s="211">
        <f>LOOKUP(B23,'1'!$B$71:$B$110,'1'!$G$71:$G$110)</f>
        <v>7</v>
      </c>
      <c r="AB23" s="211"/>
      <c r="AC23" s="211"/>
      <c r="AD23" s="211"/>
      <c r="AE23" s="211">
        <f>LOOKUP(B23,'1'!$B$71:$B$110,'1'!$H$71:$H$110)</f>
        <v>3</v>
      </c>
      <c r="AF23" s="211"/>
      <c r="AG23" s="211"/>
      <c r="AH23" s="211"/>
      <c r="AI23" s="211"/>
      <c r="AJ23" s="211">
        <f>LOOKUP(B23,'1'!$B$71:$B$110,'1'!$I$71:$I$110)</f>
        <v>2</v>
      </c>
      <c r="AK23" s="211"/>
      <c r="AL23" s="211"/>
      <c r="AM23" s="209">
        <f>LOOKUP(B23,'1'!$B$71:$B$110,'1'!$J$71:$J$110)</f>
        <v>65088</v>
      </c>
      <c r="AN23" s="209"/>
      <c r="AO23" s="209"/>
      <c r="AP23" s="209"/>
      <c r="AQ23" s="209"/>
      <c r="AU23" s="28">
        <f>LOOKUP($AT$27,'1'!$B$6:$B$66,'1'!J6:J66)</f>
        <v>22</v>
      </c>
      <c r="AV23" s="165" t="str">
        <f t="shared" si="1"/>
        <v>B22</v>
      </c>
      <c r="AW23" s="161"/>
      <c r="BA23" s="59"/>
      <c r="BE23" s="15"/>
      <c r="BF23" s="15"/>
      <c r="BG23" s="15"/>
      <c r="BH23" s="15"/>
      <c r="BI23" s="15"/>
      <c r="BJ23" s="15"/>
      <c r="BK23" s="15"/>
      <c r="BL23" s="15"/>
      <c r="BM23" s="31"/>
      <c r="BN23" s="31"/>
      <c r="BO23" s="33"/>
      <c r="BR23" s="140"/>
      <c r="BS23" s="140"/>
      <c r="BT23" s="140"/>
      <c r="BU23" s="140"/>
      <c r="BV23" s="140"/>
      <c r="BW23" s="140"/>
      <c r="BX23" s="150"/>
      <c r="CP23" s="5"/>
      <c r="CQ23" s="5"/>
      <c r="CS23" s="5"/>
      <c r="CT23" s="5"/>
      <c r="CU23" s="5"/>
      <c r="CV23" s="5"/>
      <c r="CW23" s="26"/>
    </row>
    <row r="24" spans="1:101" ht="44.1" customHeight="1" x14ac:dyDescent="0.25">
      <c r="B24" s="211">
        <f t="shared" si="0"/>
        <v>25</v>
      </c>
      <c r="C24" s="211"/>
      <c r="D24" s="211" t="str">
        <f>LOOKUP(B24,'1'!$B$71:$B$110,'1'!$C$71:$C$110)</f>
        <v>XP-8131-XPE</v>
      </c>
      <c r="E24" s="211"/>
      <c r="F24" s="211"/>
      <c r="G24" s="211"/>
      <c r="H24" s="211"/>
      <c r="I24" s="211"/>
      <c r="J24" s="211"/>
      <c r="K24" s="211"/>
      <c r="L24" s="211"/>
      <c r="M24" s="211">
        <f>LOOKUP(B24,'1'!$B$71:$B$110,'1'!$D$71:$D$110)</f>
        <v>1100</v>
      </c>
      <c r="N24" s="211"/>
      <c r="O24" s="211"/>
      <c r="P24" s="211"/>
      <c r="Q24" s="211"/>
      <c r="R24" s="236">
        <f>LOOKUP(B24,'1'!$B$71:$B$110,'1'!$E$71:$E$110)</f>
        <v>2048</v>
      </c>
      <c r="S24" s="237"/>
      <c r="T24" s="237"/>
      <c r="U24" s="237"/>
      <c r="V24" s="238"/>
      <c r="W24" s="211">
        <f>LOOKUP(B24,'1'!$B$71:$B$110,'1'!$F$71:$F$110)</f>
        <v>32768</v>
      </c>
      <c r="X24" s="211"/>
      <c r="Y24" s="211"/>
      <c r="Z24" s="211"/>
      <c r="AA24" s="211">
        <f>LOOKUP(B24,'1'!$B$71:$B$110,'1'!$G$71:$G$110)</f>
        <v>1</v>
      </c>
      <c r="AB24" s="211"/>
      <c r="AC24" s="211"/>
      <c r="AD24" s="211"/>
      <c r="AE24" s="211">
        <f>LOOKUP(B24,'1'!$B$71:$B$110,'1'!$H$71:$H$110)</f>
        <v>4</v>
      </c>
      <c r="AF24" s="211"/>
      <c r="AG24" s="211"/>
      <c r="AH24" s="211"/>
      <c r="AI24" s="211"/>
      <c r="AJ24" s="211">
        <f>LOOKUP(B24,'1'!$B$71:$B$110,'1'!$I$71:$I$110)</f>
        <v>2</v>
      </c>
      <c r="AK24" s="211"/>
      <c r="AL24" s="211"/>
      <c r="AM24" s="209">
        <f>LOOKUP(B24,'1'!$B$71:$B$110,'1'!$J$71:$J$110)</f>
        <v>86356</v>
      </c>
      <c r="AN24" s="209"/>
      <c r="AO24" s="209"/>
      <c r="AP24" s="209"/>
      <c r="AQ24" s="209"/>
      <c r="AU24" s="28">
        <f>LOOKUP($AT$27,'1'!$B$6:$B$66,'1'!K6:K66)</f>
        <v>25</v>
      </c>
      <c r="AV24" s="165" t="str">
        <f t="shared" si="1"/>
        <v>B25</v>
      </c>
      <c r="AW24" s="161"/>
      <c r="BA24" s="59"/>
      <c r="BE24" s="15"/>
      <c r="BF24" s="15"/>
      <c r="BG24" s="15"/>
      <c r="BH24" s="15"/>
      <c r="BI24" s="15"/>
      <c r="BJ24" s="15"/>
      <c r="BK24" s="15"/>
      <c r="BL24" s="15"/>
      <c r="BM24" s="31"/>
      <c r="BN24" s="31"/>
      <c r="BO24" s="33"/>
      <c r="BR24" s="140"/>
      <c r="BS24" s="140"/>
      <c r="BT24" s="140"/>
      <c r="BU24" s="140"/>
      <c r="BV24" s="140"/>
      <c r="BW24" s="140"/>
      <c r="BX24" s="150"/>
      <c r="CP24" s="5"/>
      <c r="CQ24" s="5"/>
      <c r="CS24" s="5"/>
      <c r="CT24" s="5"/>
      <c r="CU24" s="5"/>
      <c r="CV24" s="5"/>
      <c r="CW24" s="26"/>
    </row>
    <row r="25" spans="1:101" ht="44.1" customHeight="1" x14ac:dyDescent="0.25">
      <c r="B25" s="211">
        <f t="shared" si="0"/>
        <v>28</v>
      </c>
      <c r="C25" s="211"/>
      <c r="D25" s="211" t="str">
        <f>LOOKUP(B25,'1'!$B$71:$B$110,'1'!$C$71:$C$110)</f>
        <v>XP-8041-FDA,</v>
      </c>
      <c r="E25" s="211"/>
      <c r="F25" s="211"/>
      <c r="G25" s="211"/>
      <c r="H25" s="211"/>
      <c r="I25" s="211"/>
      <c r="J25" s="211"/>
      <c r="K25" s="211"/>
      <c r="L25" s="211"/>
      <c r="M25" s="211">
        <f>LOOKUP(B25,'1'!$B$71:$B$110,'1'!$D$71:$D$110)</f>
        <v>500</v>
      </c>
      <c r="N25" s="211"/>
      <c r="O25" s="211"/>
      <c r="P25" s="211"/>
      <c r="Q25" s="211"/>
      <c r="R25" s="236">
        <f>LOOKUP(B25,'1'!$B$71:$B$110,'1'!$E$71:$E$110)</f>
        <v>1024</v>
      </c>
      <c r="S25" s="237"/>
      <c r="T25" s="237"/>
      <c r="U25" s="237"/>
      <c r="V25" s="238"/>
      <c r="W25" s="211">
        <f>LOOKUP(B25,'1'!$B$71:$B$110,'1'!$F$71:$F$110)</f>
        <v>4096</v>
      </c>
      <c r="X25" s="211"/>
      <c r="Y25" s="211"/>
      <c r="Z25" s="211"/>
      <c r="AA25" s="211">
        <f>LOOKUP(B25,'1'!$B$71:$B$110,'1'!$G$71:$G$110)</f>
        <v>6</v>
      </c>
      <c r="AB25" s="211"/>
      <c r="AC25" s="211"/>
      <c r="AD25" s="211"/>
      <c r="AE25" s="211">
        <f>LOOKUP(B25,'1'!$B$71:$B$110,'1'!$H$71:$H$110)</f>
        <v>5</v>
      </c>
      <c r="AF25" s="211"/>
      <c r="AG25" s="211"/>
      <c r="AH25" s="211"/>
      <c r="AI25" s="211"/>
      <c r="AJ25" s="211">
        <f>LOOKUP(B25,'1'!$B$71:$B$110,'1'!$I$71:$I$110)</f>
        <v>2</v>
      </c>
      <c r="AK25" s="211"/>
      <c r="AL25" s="211"/>
      <c r="AM25" s="209">
        <f>LOOKUP(B25,'1'!$B$71:$B$110,'1'!$J$71:$J$110)</f>
        <v>93275</v>
      </c>
      <c r="AN25" s="209"/>
      <c r="AO25" s="209"/>
      <c r="AP25" s="209"/>
      <c r="AQ25" s="209"/>
      <c r="AU25" s="28">
        <f>LOOKUP($AT$27,'1'!$B$6:$B$66,'1'!L6:L66)</f>
        <v>28</v>
      </c>
      <c r="AV25" s="165" t="str">
        <f t="shared" si="1"/>
        <v>B28</v>
      </c>
      <c r="AW25" s="161"/>
      <c r="BA25" s="59"/>
      <c r="BE25" s="15"/>
      <c r="BF25" s="15"/>
      <c r="BG25" s="15"/>
      <c r="BH25" s="15"/>
      <c r="BI25" s="15"/>
      <c r="BJ25" s="15"/>
      <c r="BK25" s="15"/>
      <c r="BL25" s="15"/>
      <c r="BM25" s="31"/>
      <c r="BN25" s="31"/>
      <c r="BO25" s="33"/>
      <c r="BR25" s="140"/>
      <c r="BS25" s="140"/>
      <c r="BT25" s="140"/>
      <c r="BU25" s="140"/>
      <c r="BV25" s="140"/>
      <c r="BW25" s="140"/>
      <c r="BX25" s="150"/>
      <c r="CP25" s="5"/>
      <c r="CQ25" s="5"/>
      <c r="CS25" s="5"/>
      <c r="CT25" s="5"/>
      <c r="CU25" s="5"/>
      <c r="CV25" s="5"/>
      <c r="CW25" s="26"/>
    </row>
    <row r="26" spans="1:101" ht="44.1" customHeight="1" x14ac:dyDescent="0.25">
      <c r="B26" s="211">
        <f t="shared" si="0"/>
        <v>30</v>
      </c>
      <c r="C26" s="211"/>
      <c r="D26" s="211" t="str">
        <f>LOOKUP(B26,'1'!$B$71:$B$110,'1'!$C$71:$C$110)</f>
        <v>XP-8741-FDA</v>
      </c>
      <c r="E26" s="211"/>
      <c r="F26" s="211"/>
      <c r="G26" s="211"/>
      <c r="H26" s="211"/>
      <c r="I26" s="211"/>
      <c r="J26" s="211"/>
      <c r="K26" s="211"/>
      <c r="L26" s="211"/>
      <c r="M26" s="211">
        <f>LOOKUP(B26,'1'!$B$71:$B$110,'1'!$D$71:$D$110)</f>
        <v>500</v>
      </c>
      <c r="N26" s="211"/>
      <c r="O26" s="211"/>
      <c r="P26" s="211"/>
      <c r="Q26" s="211"/>
      <c r="R26" s="236">
        <f>LOOKUP(B26,'1'!$B$71:$B$110,'1'!$E$71:$E$110)</f>
        <v>1024</v>
      </c>
      <c r="S26" s="237"/>
      <c r="T26" s="237"/>
      <c r="U26" s="237"/>
      <c r="V26" s="238"/>
      <c r="W26" s="211">
        <f>LOOKUP(B26,'1'!$B$71:$B$110,'1'!$F$71:$F$110)</f>
        <v>4096</v>
      </c>
      <c r="X26" s="211"/>
      <c r="Y26" s="211"/>
      <c r="Z26" s="211"/>
      <c r="AA26" s="211">
        <f>LOOKUP(B26,'1'!$B$71:$B$110,'1'!$G$71:$G$110)</f>
        <v>7</v>
      </c>
      <c r="AB26" s="211"/>
      <c r="AC26" s="211"/>
      <c r="AD26" s="211"/>
      <c r="AE26" s="211">
        <f>LOOKUP(B26,'1'!$B$71:$B$110,'1'!$H$71:$H$110)</f>
        <v>4</v>
      </c>
      <c r="AF26" s="211"/>
      <c r="AG26" s="211"/>
      <c r="AH26" s="211"/>
      <c r="AI26" s="211"/>
      <c r="AJ26" s="211">
        <f>LOOKUP(B26,'1'!$B$71:$B$110,'1'!$I$71:$I$110)</f>
        <v>2</v>
      </c>
      <c r="AK26" s="211"/>
      <c r="AL26" s="211"/>
      <c r="AM26" s="209">
        <f>LOOKUP(B26,'1'!$B$71:$B$110,'1'!$J$71:$J$110)</f>
        <v>102570</v>
      </c>
      <c r="AN26" s="209"/>
      <c r="AO26" s="209"/>
      <c r="AP26" s="209"/>
      <c r="AQ26" s="209"/>
      <c r="AU26" s="28">
        <f>LOOKUP($AT$27,'1'!$B$6:$B$66,'1'!M6:M66)</f>
        <v>30</v>
      </c>
      <c r="AV26" s="165" t="str">
        <f t="shared" si="1"/>
        <v>B30</v>
      </c>
      <c r="AW26" s="161"/>
      <c r="BA26" s="59"/>
      <c r="BE26" s="15"/>
      <c r="BF26" s="15"/>
      <c r="BG26" s="15" t="s">
        <v>40</v>
      </c>
      <c r="BH26" s="15"/>
      <c r="BI26" s="15"/>
      <c r="BJ26" s="15"/>
      <c r="BK26" s="15"/>
      <c r="BL26" s="15"/>
      <c r="BM26" s="31"/>
      <c r="BN26" s="31"/>
      <c r="BO26" s="33"/>
      <c r="BR26" s="140"/>
      <c r="BS26" s="140"/>
      <c r="BT26" s="140"/>
      <c r="BU26" s="140"/>
      <c r="BV26" s="140"/>
      <c r="BW26" s="140"/>
      <c r="BX26" s="150"/>
      <c r="CP26" s="5"/>
      <c r="CQ26" s="5"/>
      <c r="CS26" s="5"/>
      <c r="CT26" s="5"/>
      <c r="CU26" s="5"/>
      <c r="CV26" s="5"/>
      <c r="CW26" s="26"/>
    </row>
    <row r="27" spans="1:101" ht="44.1" customHeight="1" x14ac:dyDescent="0.25">
      <c r="B27" s="211">
        <f t="shared" si="0"/>
        <v>33</v>
      </c>
      <c r="C27" s="211"/>
      <c r="D27" s="211" t="str">
        <f>LOOKUP(B27,'1'!$B$71:$B$110,'1'!$C$71:$C$110)</f>
        <v>WP-8137,EN</v>
      </c>
      <c r="E27" s="211"/>
      <c r="F27" s="211"/>
      <c r="G27" s="211"/>
      <c r="H27" s="211"/>
      <c r="I27" s="211"/>
      <c r="J27" s="211"/>
      <c r="K27" s="211"/>
      <c r="L27" s="211"/>
      <c r="M27" s="211">
        <f>LOOKUP(B27,'1'!$B$71:$B$110,'1'!$D$71:$D$110)</f>
        <v>520</v>
      </c>
      <c r="N27" s="211"/>
      <c r="O27" s="211"/>
      <c r="P27" s="211"/>
      <c r="Q27" s="211"/>
      <c r="R27" s="236">
        <f>LOOKUP(B27,'1'!$B$71:$B$110,'1'!$E$71:$E$110)</f>
        <v>128</v>
      </c>
      <c r="S27" s="237"/>
      <c r="T27" s="237"/>
      <c r="U27" s="237"/>
      <c r="V27" s="238"/>
      <c r="W27" s="211">
        <f>LOOKUP(B27,'1'!$B$71:$B$110,'1'!$F$71:$F$110)</f>
        <v>128</v>
      </c>
      <c r="X27" s="211"/>
      <c r="Y27" s="211"/>
      <c r="Z27" s="211"/>
      <c r="AA27" s="211">
        <f>LOOKUP(B27,'1'!$B$71:$B$110,'1'!$G$71:$G$110)</f>
        <v>1</v>
      </c>
      <c r="AB27" s="211"/>
      <c r="AC27" s="211"/>
      <c r="AD27" s="211"/>
      <c r="AE27" s="211">
        <f>LOOKUP(B27,'1'!$B$71:$B$110,'1'!$H$71:$H$110)</f>
        <v>3</v>
      </c>
      <c r="AF27" s="211"/>
      <c r="AG27" s="211"/>
      <c r="AH27" s="211"/>
      <c r="AI27" s="211"/>
      <c r="AJ27" s="211">
        <f>LOOKUP(B27,'1'!$B$71:$B$110,'1'!$I$71:$I$110)</f>
        <v>2</v>
      </c>
      <c r="AK27" s="211"/>
      <c r="AL27" s="211"/>
      <c r="AM27" s="209">
        <f>LOOKUP(B27,'1'!$B$71:$B$110,'1'!$J$71:$J$110)</f>
        <v>68250</v>
      </c>
      <c r="AN27" s="209"/>
      <c r="AO27" s="209"/>
      <c r="AP27" s="209"/>
      <c r="AQ27" s="209"/>
      <c r="AT27" s="29">
        <v>30</v>
      </c>
      <c r="AU27" s="28">
        <f>LOOKUP($AT$27,'1'!$B$6:$B$66,'1'!N6:N66)</f>
        <v>33</v>
      </c>
      <c r="AV27" s="165" t="str">
        <f>"B"&amp;AU27</f>
        <v>B33</v>
      </c>
      <c r="AW27" s="161"/>
      <c r="BA27" s="59"/>
      <c r="BE27" s="15"/>
      <c r="BF27" s="15"/>
      <c r="BG27" s="15"/>
      <c r="BH27" s="15"/>
      <c r="BI27" s="15"/>
      <c r="BJ27" s="15"/>
      <c r="BK27" s="15"/>
      <c r="BL27" s="15"/>
      <c r="BM27" s="31"/>
      <c r="BN27" s="31"/>
      <c r="BO27" s="33"/>
      <c r="BR27" s="140"/>
      <c r="BS27" s="140"/>
      <c r="BT27" s="140"/>
      <c r="BU27" s="140"/>
      <c r="BV27" s="140"/>
      <c r="BW27" s="140"/>
      <c r="BX27" s="150"/>
      <c r="CA27" s="27" t="s">
        <v>40</v>
      </c>
      <c r="CP27" s="5"/>
      <c r="CQ27" s="5"/>
      <c r="CS27" s="5"/>
      <c r="CT27" s="5"/>
      <c r="CU27" s="5"/>
      <c r="CV27" s="5"/>
      <c r="CW27" s="26"/>
    </row>
    <row r="28" spans="1:101" ht="21.95" customHeight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6"/>
      <c r="AN28" s="56"/>
      <c r="AO28" s="56"/>
      <c r="AP28" s="56"/>
      <c r="AQ28" s="56"/>
      <c r="AS28" s="239" t="s">
        <v>134</v>
      </c>
      <c r="AT28" s="239"/>
      <c r="AW28" s="33"/>
      <c r="AX28" s="33"/>
      <c r="BE28" s="33"/>
      <c r="BF28" s="33"/>
      <c r="BG28" s="33"/>
      <c r="BH28" s="33"/>
      <c r="BI28" s="33"/>
      <c r="BJ28" s="33"/>
      <c r="BK28" s="33"/>
      <c r="BL28" s="33"/>
      <c r="BM28" s="66"/>
      <c r="BN28" s="33"/>
      <c r="BO28" s="33"/>
    </row>
    <row r="29" spans="1:101" ht="21.95" customHeight="1" x14ac:dyDescent="0.25">
      <c r="A29" s="13" t="s">
        <v>126</v>
      </c>
      <c r="AW29" s="15"/>
      <c r="AX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V29" s="5"/>
    </row>
    <row r="30" spans="1:101" ht="21.95" customHeight="1" x14ac:dyDescent="0.25">
      <c r="A30" s="142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W30" s="33"/>
      <c r="AX30" s="33"/>
      <c r="AY30" s="15"/>
      <c r="AZ30" s="15"/>
      <c r="BA30" s="15"/>
      <c r="BE30" s="15"/>
      <c r="BF30" s="15"/>
      <c r="BG30" s="162"/>
      <c r="BH30" s="33"/>
      <c r="BI30" s="33"/>
      <c r="BJ30" s="33"/>
      <c r="BK30" s="33"/>
      <c r="BL30" s="33"/>
      <c r="BM30" s="33"/>
      <c r="BN30" s="33"/>
      <c r="BO30" s="33"/>
    </row>
    <row r="31" spans="1:101" ht="21.95" customHeight="1" x14ac:dyDescent="0.25">
      <c r="A31" s="12" t="s">
        <v>218</v>
      </c>
      <c r="AY31" s="163"/>
      <c r="AZ31" s="163"/>
      <c r="BA31" s="163"/>
      <c r="BE31" s="163"/>
      <c r="BF31" s="15"/>
      <c r="BG31" s="162"/>
      <c r="BH31" s="33"/>
      <c r="BI31" s="33"/>
      <c r="BJ31" s="33"/>
      <c r="BK31" s="33"/>
      <c r="BL31" s="33"/>
      <c r="BM31" s="33"/>
      <c r="BN31" s="33"/>
      <c r="BO31" s="33"/>
    </row>
    <row r="32" spans="1:101" ht="21.95" customHeight="1" x14ac:dyDescent="0.25">
      <c r="A32" s="10" t="s">
        <v>127</v>
      </c>
      <c r="AY32" s="30"/>
      <c r="AZ32" s="30"/>
      <c r="BA32" s="30"/>
      <c r="BE32" s="30"/>
      <c r="BF32" s="164"/>
      <c r="BG32" s="243"/>
      <c r="BH32" s="243"/>
      <c r="BI32" s="243"/>
      <c r="BJ32" s="243"/>
      <c r="BK32" s="33"/>
      <c r="BL32" s="33"/>
      <c r="BM32" s="33"/>
      <c r="BN32" s="33"/>
      <c r="BO32" s="33"/>
    </row>
    <row r="33" spans="1:77" ht="21.95" customHeight="1" x14ac:dyDescent="0.2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56"/>
      <c r="AO33" s="56"/>
      <c r="AP33" s="56"/>
      <c r="AQ33" s="56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</row>
    <row r="34" spans="1:77" ht="21.95" customHeight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56"/>
      <c r="AO34" s="56"/>
      <c r="AP34" s="56"/>
      <c r="AQ34" s="56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</row>
    <row r="35" spans="1:77" ht="21.95" customHeight="1" x14ac:dyDescent="0.3">
      <c r="B35" s="57" t="s">
        <v>128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56"/>
      <c r="AO35" s="56"/>
      <c r="AP35" s="56"/>
      <c r="AQ35" s="56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</row>
    <row r="36" spans="1:77" ht="21.95" customHeigh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6"/>
      <c r="AN36" s="56"/>
      <c r="AO36" s="56"/>
      <c r="AP36" s="56"/>
      <c r="AQ36" s="56"/>
      <c r="AT36" s="5" t="s">
        <v>40</v>
      </c>
      <c r="BX36" s="27" t="s">
        <v>40</v>
      </c>
    </row>
    <row r="37" spans="1:77" ht="21.95" customHeight="1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6"/>
      <c r="AN37" s="56"/>
      <c r="AO37" s="56"/>
      <c r="AP37" s="56"/>
      <c r="AQ37" s="56"/>
    </row>
    <row r="38" spans="1:77" ht="21.95" customHeight="1" x14ac:dyDescent="0.25">
      <c r="B38" s="55"/>
      <c r="C38" s="55"/>
      <c r="D38" s="55"/>
      <c r="E38" s="55"/>
      <c r="F38" s="55"/>
      <c r="AK38" s="55"/>
      <c r="AL38" s="55"/>
      <c r="AM38" s="56"/>
      <c r="AN38" s="56"/>
      <c r="AO38" s="56"/>
      <c r="AP38" s="56"/>
      <c r="AQ38" s="56"/>
      <c r="BW38"/>
      <c r="BX38"/>
      <c r="BY38"/>
    </row>
    <row r="39" spans="1:77" ht="21.95" customHeight="1" x14ac:dyDescent="0.25">
      <c r="B39" s="55"/>
      <c r="C39" s="55"/>
      <c r="D39" s="55"/>
      <c r="E39" s="55"/>
      <c r="F39" s="55"/>
      <c r="I39" s="19"/>
      <c r="S39" s="226" t="s">
        <v>129</v>
      </c>
      <c r="T39" s="227"/>
      <c r="U39" s="228"/>
      <c r="V39" s="220"/>
      <c r="W39" s="220"/>
      <c r="X39" s="221"/>
      <c r="Y39" s="220"/>
      <c r="Z39" s="220"/>
      <c r="AA39" s="220"/>
      <c r="AB39" s="225"/>
      <c r="AC39" s="220"/>
      <c r="AD39" s="221"/>
      <c r="AE39" s="220"/>
      <c r="AF39" s="220"/>
      <c r="AG39" s="220"/>
      <c r="AH39" s="225"/>
      <c r="AI39" s="220"/>
      <c r="AJ39" s="221"/>
      <c r="AK39" s="220"/>
      <c r="AL39" s="220"/>
      <c r="AM39" s="221"/>
      <c r="AN39" s="220"/>
      <c r="AO39" s="220"/>
      <c r="AP39" s="221"/>
      <c r="AQ39" s="56"/>
      <c r="BW39"/>
      <c r="BX39"/>
      <c r="BY39"/>
    </row>
    <row r="40" spans="1:77" ht="21.95" customHeight="1" x14ac:dyDescent="0.25">
      <c r="A40" s="141" t="s">
        <v>203</v>
      </c>
      <c r="B40" s="55"/>
      <c r="D40" s="55"/>
      <c r="E40" s="55"/>
      <c r="F40" s="55"/>
      <c r="I40" s="21"/>
      <c r="S40" s="225" t="str">
        <f t="shared" ref="S40:S49" si="2">AV18</f>
        <v>B9</v>
      </c>
      <c r="T40" s="220"/>
      <c r="U40" s="221"/>
      <c r="V40" s="225">
        <f t="shared" ref="V40:V49" si="3">IF(M18&gt;=$AS$40,1,0)</f>
        <v>1</v>
      </c>
      <c r="W40" s="220"/>
      <c r="X40" s="221"/>
      <c r="Y40" s="225">
        <f t="shared" ref="Y40:Y49" si="4">IF(R18&gt;=$AS$41,1,0)</f>
        <v>1</v>
      </c>
      <c r="Z40" s="220"/>
      <c r="AA40" s="221"/>
      <c r="AB40" s="225">
        <f t="shared" ref="AB40:AB49" si="5">IF(W18&gt;=$AS$42,1,0)</f>
        <v>1</v>
      </c>
      <c r="AC40" s="220"/>
      <c r="AD40" s="221"/>
      <c r="AE40" s="225">
        <f t="shared" ref="AE40:AE49" si="6">IF(AA18&gt;=$AS$43,1,0)</f>
        <v>1</v>
      </c>
      <c r="AF40" s="220"/>
      <c r="AG40" s="221"/>
      <c r="AH40" s="225">
        <f t="shared" ref="AH40:AH49" si="7">IF(AE18&gt;=$AS$44,1,0)</f>
        <v>1</v>
      </c>
      <c r="AI40" s="220"/>
      <c r="AJ40" s="221"/>
      <c r="AK40" s="225">
        <f t="shared" ref="AK40:AK49" si="8">IF(AJ18&gt;=$AS$45,1,0)</f>
        <v>1</v>
      </c>
      <c r="AL40" s="220"/>
      <c r="AM40" s="221"/>
      <c r="AN40" s="225">
        <f t="shared" ref="AN40:AN49" si="9">IF(AM18&gt;=$AS$46,1,0)</f>
        <v>1</v>
      </c>
      <c r="AO40" s="220"/>
      <c r="AP40" s="221"/>
      <c r="AQ40" s="56"/>
      <c r="AS40" s="138">
        <v>206</v>
      </c>
      <c r="AT40" s="143" t="s">
        <v>199</v>
      </c>
      <c r="AU40" s="138"/>
      <c r="BW40"/>
      <c r="BX40"/>
      <c r="BY40"/>
    </row>
    <row r="41" spans="1:77" ht="21.95" customHeight="1" x14ac:dyDescent="0.25">
      <c r="A41" s="140" t="s">
        <v>204</v>
      </c>
      <c r="B41" s="136" t="s">
        <v>198</v>
      </c>
      <c r="C41" s="141" t="str">
        <f>AS40&amp;" "&amp;AT40</f>
        <v>206 МГц</v>
      </c>
      <c r="D41" s="55"/>
      <c r="E41" s="55"/>
      <c r="F41" s="55"/>
      <c r="I41" s="21"/>
      <c r="S41" s="222" t="str">
        <f t="shared" si="2"/>
        <v>B10</v>
      </c>
      <c r="T41" s="223"/>
      <c r="U41" s="224"/>
      <c r="V41" s="225">
        <f t="shared" si="3"/>
        <v>1</v>
      </c>
      <c r="W41" s="220"/>
      <c r="X41" s="221"/>
      <c r="Y41" s="225">
        <f t="shared" si="4"/>
        <v>1</v>
      </c>
      <c r="Z41" s="220"/>
      <c r="AA41" s="221"/>
      <c r="AB41" s="225">
        <f t="shared" si="5"/>
        <v>1</v>
      </c>
      <c r="AC41" s="220"/>
      <c r="AD41" s="221"/>
      <c r="AE41" s="225">
        <f t="shared" si="6"/>
        <v>1</v>
      </c>
      <c r="AF41" s="220"/>
      <c r="AG41" s="221"/>
      <c r="AH41" s="225">
        <f t="shared" si="7"/>
        <v>1</v>
      </c>
      <c r="AI41" s="220"/>
      <c r="AJ41" s="221"/>
      <c r="AK41" s="225">
        <f t="shared" si="8"/>
        <v>1</v>
      </c>
      <c r="AL41" s="220"/>
      <c r="AM41" s="221"/>
      <c r="AN41" s="225">
        <f t="shared" si="9"/>
        <v>1</v>
      </c>
      <c r="AO41" s="220"/>
      <c r="AP41" s="221"/>
      <c r="AQ41" s="56"/>
      <c r="AS41" s="138">
        <v>64</v>
      </c>
      <c r="AT41" s="143" t="s">
        <v>200</v>
      </c>
      <c r="AU41" s="138"/>
    </row>
    <row r="42" spans="1:77" ht="21.95" customHeight="1" x14ac:dyDescent="0.25">
      <c r="A42" s="140" t="s">
        <v>205</v>
      </c>
      <c r="B42" s="136" t="s">
        <v>198</v>
      </c>
      <c r="C42" s="141" t="str">
        <f t="shared" ref="C42:C47" si="10">AS41&amp;" "&amp;AT41</f>
        <v>64 Mb</v>
      </c>
      <c r="D42" s="55"/>
      <c r="E42" s="55"/>
      <c r="F42" s="55"/>
      <c r="I42" s="21"/>
      <c r="J42" s="5" t="s">
        <v>40</v>
      </c>
      <c r="S42" s="225" t="str">
        <f t="shared" si="2"/>
        <v>B12</v>
      </c>
      <c r="T42" s="220"/>
      <c r="U42" s="221"/>
      <c r="V42" s="225">
        <f t="shared" si="3"/>
        <v>1</v>
      </c>
      <c r="W42" s="220"/>
      <c r="X42" s="221"/>
      <c r="Y42" s="225">
        <f t="shared" si="4"/>
        <v>1</v>
      </c>
      <c r="Z42" s="220"/>
      <c r="AA42" s="221"/>
      <c r="AB42" s="225">
        <f t="shared" si="5"/>
        <v>1</v>
      </c>
      <c r="AC42" s="220"/>
      <c r="AD42" s="221"/>
      <c r="AE42" s="225">
        <f t="shared" si="6"/>
        <v>1</v>
      </c>
      <c r="AF42" s="220"/>
      <c r="AG42" s="221"/>
      <c r="AH42" s="225">
        <f t="shared" si="7"/>
        <v>1</v>
      </c>
      <c r="AI42" s="220"/>
      <c r="AJ42" s="221"/>
      <c r="AK42" s="225">
        <f t="shared" si="8"/>
        <v>1</v>
      </c>
      <c r="AL42" s="220"/>
      <c r="AM42" s="221"/>
      <c r="AN42" s="225">
        <f t="shared" si="9"/>
        <v>1</v>
      </c>
      <c r="AO42" s="220"/>
      <c r="AP42" s="221"/>
      <c r="AQ42" s="56"/>
      <c r="AS42" s="138">
        <v>32</v>
      </c>
      <c r="AT42" s="143" t="s">
        <v>200</v>
      </c>
      <c r="AU42" s="138"/>
    </row>
    <row r="43" spans="1:77" ht="21.95" customHeight="1" x14ac:dyDescent="0.25">
      <c r="A43" s="140" t="s">
        <v>206</v>
      </c>
      <c r="B43" s="136" t="s">
        <v>198</v>
      </c>
      <c r="C43" s="141" t="str">
        <f t="shared" si="10"/>
        <v>32 Mb</v>
      </c>
      <c r="D43" s="55"/>
      <c r="E43" s="55"/>
      <c r="F43" s="55"/>
      <c r="O43" s="244" t="s">
        <v>213</v>
      </c>
      <c r="P43" s="244"/>
      <c r="Q43" s="244"/>
      <c r="R43" s="245"/>
      <c r="S43" s="222" t="str">
        <f t="shared" si="2"/>
        <v>B17</v>
      </c>
      <c r="T43" s="223"/>
      <c r="U43" s="224"/>
      <c r="V43" s="225">
        <f t="shared" si="3"/>
        <v>1</v>
      </c>
      <c r="W43" s="220"/>
      <c r="X43" s="221"/>
      <c r="Y43" s="225">
        <f t="shared" si="4"/>
        <v>1</v>
      </c>
      <c r="Z43" s="220"/>
      <c r="AA43" s="221"/>
      <c r="AB43" s="225">
        <f t="shared" si="5"/>
        <v>1</v>
      </c>
      <c r="AC43" s="220"/>
      <c r="AD43" s="221"/>
      <c r="AE43" s="225">
        <f t="shared" si="6"/>
        <v>1</v>
      </c>
      <c r="AF43" s="220"/>
      <c r="AG43" s="221"/>
      <c r="AH43" s="225">
        <f t="shared" si="7"/>
        <v>1</v>
      </c>
      <c r="AI43" s="220"/>
      <c r="AJ43" s="221"/>
      <c r="AK43" s="225">
        <f t="shared" si="8"/>
        <v>1</v>
      </c>
      <c r="AL43" s="220"/>
      <c r="AM43" s="221"/>
      <c r="AN43" s="225">
        <f t="shared" si="9"/>
        <v>1</v>
      </c>
      <c r="AO43" s="220"/>
      <c r="AP43" s="221"/>
      <c r="AQ43" s="56"/>
      <c r="AS43" s="138">
        <v>1</v>
      </c>
      <c r="AT43" s="143" t="s">
        <v>201</v>
      </c>
    </row>
    <row r="44" spans="1:77" ht="21.95" customHeight="1" x14ac:dyDescent="0.25">
      <c r="A44" s="140" t="s">
        <v>207</v>
      </c>
      <c r="B44" s="136" t="s">
        <v>198</v>
      </c>
      <c r="C44" s="141" t="str">
        <f t="shared" si="10"/>
        <v>1 шт.</v>
      </c>
      <c r="O44" s="244"/>
      <c r="P44" s="244"/>
      <c r="Q44" s="244"/>
      <c r="R44" s="245"/>
      <c r="S44" s="225" t="str">
        <f t="shared" si="2"/>
        <v>B21</v>
      </c>
      <c r="T44" s="220"/>
      <c r="U44" s="221"/>
      <c r="V44" s="225">
        <f t="shared" si="3"/>
        <v>1</v>
      </c>
      <c r="W44" s="220"/>
      <c r="X44" s="221"/>
      <c r="Y44" s="225">
        <f t="shared" si="4"/>
        <v>1</v>
      </c>
      <c r="Z44" s="220"/>
      <c r="AA44" s="221"/>
      <c r="AB44" s="225">
        <f t="shared" si="5"/>
        <v>1</v>
      </c>
      <c r="AC44" s="220"/>
      <c r="AD44" s="221"/>
      <c r="AE44" s="225">
        <f t="shared" si="6"/>
        <v>1</v>
      </c>
      <c r="AF44" s="220"/>
      <c r="AG44" s="221"/>
      <c r="AH44" s="225">
        <f t="shared" si="7"/>
        <v>1</v>
      </c>
      <c r="AI44" s="220"/>
      <c r="AJ44" s="221"/>
      <c r="AK44" s="225">
        <f t="shared" si="8"/>
        <v>1</v>
      </c>
      <c r="AL44" s="220"/>
      <c r="AM44" s="221"/>
      <c r="AN44" s="225">
        <f t="shared" si="9"/>
        <v>1</v>
      </c>
      <c r="AO44" s="220"/>
      <c r="AP44" s="221"/>
      <c r="AS44" s="138">
        <v>1</v>
      </c>
      <c r="AT44" s="143" t="s">
        <v>211</v>
      </c>
    </row>
    <row r="45" spans="1:77" ht="21.95" customHeight="1" x14ac:dyDescent="0.25">
      <c r="A45" s="140" t="s">
        <v>208</v>
      </c>
      <c r="B45" s="136" t="s">
        <v>198</v>
      </c>
      <c r="C45" s="141" t="str">
        <f t="shared" si="10"/>
        <v>1 шт. портов</v>
      </c>
      <c r="S45" s="222" t="str">
        <f t="shared" si="2"/>
        <v>B22</v>
      </c>
      <c r="T45" s="223"/>
      <c r="U45" s="224"/>
      <c r="V45" s="225">
        <f t="shared" si="3"/>
        <v>1</v>
      </c>
      <c r="W45" s="220"/>
      <c r="X45" s="221"/>
      <c r="Y45" s="225">
        <f t="shared" si="4"/>
        <v>1</v>
      </c>
      <c r="Z45" s="220"/>
      <c r="AA45" s="221"/>
      <c r="AB45" s="225">
        <f t="shared" si="5"/>
        <v>1</v>
      </c>
      <c r="AC45" s="220"/>
      <c r="AD45" s="221"/>
      <c r="AE45" s="225">
        <f t="shared" si="6"/>
        <v>1</v>
      </c>
      <c r="AF45" s="220"/>
      <c r="AG45" s="221"/>
      <c r="AH45" s="225">
        <f t="shared" si="7"/>
        <v>1</v>
      </c>
      <c r="AI45" s="220"/>
      <c r="AJ45" s="221"/>
      <c r="AK45" s="225">
        <f t="shared" si="8"/>
        <v>1</v>
      </c>
      <c r="AL45" s="220"/>
      <c r="AM45" s="221"/>
      <c r="AN45" s="225">
        <f t="shared" si="9"/>
        <v>1</v>
      </c>
      <c r="AO45" s="220"/>
      <c r="AP45" s="221"/>
      <c r="AS45" s="138">
        <v>1</v>
      </c>
      <c r="AT45" s="143"/>
    </row>
    <row r="46" spans="1:77" ht="21.95" customHeight="1" x14ac:dyDescent="0.25">
      <c r="A46" s="140" t="s">
        <v>209</v>
      </c>
      <c r="B46" s="136" t="s">
        <v>198</v>
      </c>
      <c r="C46" s="141" t="str">
        <f t="shared" si="10"/>
        <v xml:space="preserve">1 </v>
      </c>
      <c r="S46" s="225" t="str">
        <f t="shared" si="2"/>
        <v>B25</v>
      </c>
      <c r="T46" s="220"/>
      <c r="U46" s="221"/>
      <c r="V46" s="225">
        <f t="shared" si="3"/>
        <v>1</v>
      </c>
      <c r="W46" s="220"/>
      <c r="X46" s="221"/>
      <c r="Y46" s="225">
        <f t="shared" si="4"/>
        <v>1</v>
      </c>
      <c r="Z46" s="220"/>
      <c r="AA46" s="221"/>
      <c r="AB46" s="225">
        <f t="shared" si="5"/>
        <v>1</v>
      </c>
      <c r="AC46" s="220"/>
      <c r="AD46" s="221"/>
      <c r="AE46" s="225">
        <f t="shared" si="6"/>
        <v>1</v>
      </c>
      <c r="AF46" s="220"/>
      <c r="AG46" s="221"/>
      <c r="AH46" s="225">
        <f t="shared" si="7"/>
        <v>1</v>
      </c>
      <c r="AI46" s="220"/>
      <c r="AJ46" s="221"/>
      <c r="AK46" s="225">
        <f t="shared" si="8"/>
        <v>1</v>
      </c>
      <c r="AL46" s="220"/>
      <c r="AM46" s="221"/>
      <c r="AN46" s="225">
        <f t="shared" si="9"/>
        <v>1</v>
      </c>
      <c r="AO46" s="220"/>
      <c r="AP46" s="221"/>
      <c r="AS46" s="138">
        <v>30000</v>
      </c>
      <c r="AT46" s="143" t="s">
        <v>202</v>
      </c>
    </row>
    <row r="47" spans="1:77" ht="21.95" customHeight="1" x14ac:dyDescent="0.25">
      <c r="A47" s="140" t="s">
        <v>210</v>
      </c>
      <c r="B47" s="136" t="s">
        <v>198</v>
      </c>
      <c r="C47" s="141" t="str">
        <f t="shared" si="10"/>
        <v>30000 руб</v>
      </c>
      <c r="D47" s="55"/>
      <c r="E47" s="55"/>
      <c r="F47" s="55"/>
      <c r="I47" s="21"/>
      <c r="S47" s="222" t="str">
        <f t="shared" si="2"/>
        <v>B28</v>
      </c>
      <c r="T47" s="223"/>
      <c r="U47" s="224"/>
      <c r="V47" s="225">
        <f t="shared" si="3"/>
        <v>1</v>
      </c>
      <c r="W47" s="220"/>
      <c r="X47" s="221"/>
      <c r="Y47" s="225">
        <f t="shared" si="4"/>
        <v>1</v>
      </c>
      <c r="Z47" s="220"/>
      <c r="AA47" s="221"/>
      <c r="AB47" s="225">
        <f t="shared" si="5"/>
        <v>1</v>
      </c>
      <c r="AC47" s="220"/>
      <c r="AD47" s="221"/>
      <c r="AE47" s="225">
        <f t="shared" si="6"/>
        <v>1</v>
      </c>
      <c r="AF47" s="220"/>
      <c r="AG47" s="221"/>
      <c r="AH47" s="225">
        <f t="shared" si="7"/>
        <v>1</v>
      </c>
      <c r="AI47" s="220"/>
      <c r="AJ47" s="221"/>
      <c r="AK47" s="225">
        <f t="shared" si="8"/>
        <v>1</v>
      </c>
      <c r="AL47" s="220"/>
      <c r="AM47" s="221"/>
      <c r="AN47" s="225">
        <f t="shared" si="9"/>
        <v>1</v>
      </c>
      <c r="AO47" s="220"/>
      <c r="AP47" s="221"/>
      <c r="AQ47" s="56"/>
    </row>
    <row r="48" spans="1:77" ht="21.95" customHeight="1" x14ac:dyDescent="0.25">
      <c r="A48" s="144"/>
      <c r="B48" s="55"/>
      <c r="C48" s="55"/>
      <c r="D48" s="55"/>
      <c r="E48" s="55"/>
      <c r="F48" s="55"/>
      <c r="I48" s="21"/>
      <c r="S48" s="225" t="str">
        <f t="shared" si="2"/>
        <v>B30</v>
      </c>
      <c r="T48" s="220"/>
      <c r="U48" s="221"/>
      <c r="V48" s="225">
        <f t="shared" si="3"/>
        <v>1</v>
      </c>
      <c r="W48" s="220"/>
      <c r="X48" s="221"/>
      <c r="Y48" s="225">
        <f t="shared" si="4"/>
        <v>1</v>
      </c>
      <c r="Z48" s="220"/>
      <c r="AA48" s="221"/>
      <c r="AB48" s="225">
        <f t="shared" si="5"/>
        <v>1</v>
      </c>
      <c r="AC48" s="220"/>
      <c r="AD48" s="221"/>
      <c r="AE48" s="225">
        <f t="shared" si="6"/>
        <v>1</v>
      </c>
      <c r="AF48" s="220"/>
      <c r="AG48" s="221"/>
      <c r="AH48" s="225">
        <f t="shared" si="7"/>
        <v>1</v>
      </c>
      <c r="AI48" s="220"/>
      <c r="AJ48" s="221"/>
      <c r="AK48" s="225">
        <f t="shared" si="8"/>
        <v>1</v>
      </c>
      <c r="AL48" s="220"/>
      <c r="AM48" s="221"/>
      <c r="AN48" s="225">
        <f t="shared" si="9"/>
        <v>1</v>
      </c>
      <c r="AO48" s="220"/>
      <c r="AP48" s="221"/>
      <c r="AQ48" s="56"/>
    </row>
    <row r="49" spans="1:69" ht="21.95" customHeight="1" x14ac:dyDescent="0.25">
      <c r="B49" s="55"/>
      <c r="C49" s="55"/>
      <c r="D49" s="55"/>
      <c r="I49" s="21"/>
      <c r="S49" s="240" t="str">
        <f t="shared" si="2"/>
        <v>B33</v>
      </c>
      <c r="T49" s="241"/>
      <c r="U49" s="242"/>
      <c r="V49" s="225">
        <f t="shared" si="3"/>
        <v>1</v>
      </c>
      <c r="W49" s="220"/>
      <c r="X49" s="221"/>
      <c r="Y49" s="225">
        <f t="shared" si="4"/>
        <v>1</v>
      </c>
      <c r="Z49" s="220"/>
      <c r="AA49" s="221"/>
      <c r="AB49" s="225">
        <f t="shared" si="5"/>
        <v>1</v>
      </c>
      <c r="AC49" s="220"/>
      <c r="AD49" s="221"/>
      <c r="AE49" s="225">
        <f t="shared" si="6"/>
        <v>1</v>
      </c>
      <c r="AF49" s="220"/>
      <c r="AG49" s="221"/>
      <c r="AH49" s="225">
        <f t="shared" si="7"/>
        <v>1</v>
      </c>
      <c r="AI49" s="220"/>
      <c r="AJ49" s="221"/>
      <c r="AK49" s="225">
        <f t="shared" si="8"/>
        <v>1</v>
      </c>
      <c r="AL49" s="220"/>
      <c r="AM49" s="221"/>
      <c r="AN49" s="225">
        <f t="shared" si="9"/>
        <v>1</v>
      </c>
      <c r="AO49" s="220"/>
      <c r="AP49" s="221"/>
      <c r="AQ49" s="56"/>
    </row>
    <row r="50" spans="1:69" ht="21.95" customHeight="1" x14ac:dyDescent="0.25">
      <c r="B50" s="55"/>
      <c r="C50" s="55"/>
      <c r="D50" s="55"/>
      <c r="AI50" s="55"/>
      <c r="AJ50" s="55"/>
      <c r="AK50" s="55"/>
      <c r="AL50" s="55"/>
      <c r="AM50" s="56"/>
      <c r="AN50" s="56"/>
      <c r="AO50" s="56"/>
      <c r="AP50" s="56"/>
      <c r="AQ50" s="56"/>
    </row>
    <row r="51" spans="1:69" ht="24" customHeight="1" x14ac:dyDescent="0.25">
      <c r="A51" s="10"/>
      <c r="B51" s="55"/>
      <c r="C51" s="55"/>
      <c r="D51" s="55"/>
      <c r="AI51" s="55"/>
      <c r="AJ51" s="55"/>
      <c r="AK51" s="55"/>
      <c r="AL51" s="55"/>
      <c r="AM51" s="56"/>
      <c r="AN51" s="56"/>
      <c r="AO51" s="56"/>
      <c r="AP51" s="56"/>
      <c r="AQ51" s="56"/>
    </row>
    <row r="52" spans="1:69" ht="24" customHeight="1" x14ac:dyDescent="0.25">
      <c r="A52" s="10"/>
      <c r="B52" s="55"/>
      <c r="C52" s="55"/>
      <c r="D52" s="55"/>
      <c r="AI52" s="55"/>
      <c r="AJ52" s="55"/>
      <c r="AK52" s="55"/>
      <c r="AL52" s="55"/>
      <c r="AM52" s="56"/>
      <c r="AN52" s="56"/>
      <c r="AO52" s="56"/>
      <c r="AP52" s="56"/>
      <c r="AQ52" s="56"/>
    </row>
    <row r="53" spans="1:69" ht="18" customHeight="1" x14ac:dyDescent="0.25">
      <c r="A53" s="195" t="s">
        <v>212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BC53" s="59"/>
      <c r="BF53" s="59"/>
      <c r="BL53" s="59"/>
      <c r="BM53" s="59"/>
      <c r="BO53" s="59"/>
      <c r="BP53" s="59"/>
    </row>
    <row r="54" spans="1:69" ht="18" customHeight="1" x14ac:dyDescent="0.25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BC54" s="59"/>
      <c r="BF54" s="59"/>
      <c r="BI54" s="59"/>
      <c r="BL54" s="59"/>
      <c r="BM54" s="59"/>
      <c r="BO54" s="59"/>
      <c r="BP54" s="59"/>
    </row>
    <row r="55" spans="1:69" ht="21.95" customHeight="1" x14ac:dyDescent="0.25">
      <c r="P55" s="54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60"/>
      <c r="AJ55" s="60"/>
      <c r="AK55" s="60"/>
      <c r="AL55" s="60"/>
      <c r="AZ55" s="59"/>
      <c r="BC55" s="59"/>
      <c r="BF55" s="59"/>
      <c r="BI55" s="59"/>
      <c r="BL55" s="59"/>
      <c r="BM55" s="59"/>
      <c r="BO55" s="59"/>
      <c r="BP55" s="59"/>
    </row>
    <row r="56" spans="1:69" ht="21.95" customHeight="1" x14ac:dyDescent="0.35">
      <c r="P56" s="54"/>
      <c r="Z56" s="199" t="s">
        <v>129</v>
      </c>
      <c r="AA56" s="199"/>
      <c r="AB56" s="199"/>
      <c r="AC56" s="206" t="s">
        <v>138</v>
      </c>
      <c r="AD56" s="206"/>
      <c r="AE56" s="206" t="s">
        <v>142</v>
      </c>
      <c r="AF56" s="206"/>
      <c r="AG56" s="207" t="s">
        <v>191</v>
      </c>
      <c r="AH56" s="207"/>
      <c r="AI56" s="207" t="s">
        <v>192</v>
      </c>
      <c r="AJ56" s="207"/>
      <c r="AK56" s="58"/>
      <c r="AL56" s="58"/>
      <c r="AZ56" s="59"/>
      <c r="BC56" s="59"/>
      <c r="BF56" s="59"/>
      <c r="BI56" s="59"/>
      <c r="BL56" s="59"/>
      <c r="BM56" s="59"/>
      <c r="BO56" s="59"/>
      <c r="BP56" s="59"/>
    </row>
    <row r="57" spans="1:69" ht="18" customHeight="1" x14ac:dyDescent="0.25">
      <c r="P57" s="54"/>
      <c r="Z57" s="199" t="str">
        <f>$AV$66</f>
        <v>B9</v>
      </c>
      <c r="AA57" s="199"/>
      <c r="AB57" s="199"/>
      <c r="AC57" s="199">
        <f t="shared" ref="AC57:AC65" si="11">IF(AV66=$AR$62,1,IF(AV66=$AR$63,1,IF(AV66=$AR$64,1,IF(AV66=$AR$65,1,IF(AV66=$AR$66,1,0)))))</f>
        <v>0</v>
      </c>
      <c r="AD57" s="199"/>
      <c r="AE57" s="199">
        <f t="shared" ref="AE57:AE66" si="12">IF(AV66=$AS$62,1,IF(AV66=$AS$63,1,IF(AV66=$AS$64,1,IF(AV66=$AS$65,1,IF(AV66=$AS$66,1,0)))))</f>
        <v>1</v>
      </c>
      <c r="AF57" s="199"/>
      <c r="AG57" s="200">
        <f t="shared" ref="AG57:AG66" si="13">IF(AV66=$AT$62,1,IF(AV66=$AT$63,1,IF(AV66=$AT$64,1,IF(AV66=$AT$65,1,IF(AV66=$AT$66,1,0)))))</f>
        <v>0</v>
      </c>
      <c r="AH57" s="200"/>
      <c r="AI57" s="200">
        <f t="shared" ref="AI57:AI66" si="14">IF(AV66=$AU$62,1,IF(AV66=$AU$63,1,IF(AV66=$AU$64,1,IF(AV66=$AU$65,1,IF(AV66=$AU$66,1,0)))))</f>
        <v>0</v>
      </c>
      <c r="AJ57" s="200"/>
      <c r="AK57" s="58"/>
      <c r="AL57" s="58"/>
      <c r="AW57" s="59"/>
      <c r="AZ57" s="59"/>
      <c r="BC57" s="59"/>
      <c r="BF57" s="59"/>
      <c r="BI57" s="59"/>
      <c r="BL57" s="59"/>
      <c r="BM57" s="59"/>
      <c r="BO57" s="59"/>
      <c r="BP57" s="59"/>
    </row>
    <row r="58" spans="1:69" ht="18" customHeight="1" x14ac:dyDescent="0.25">
      <c r="P58" s="54"/>
      <c r="Z58" s="199" t="str">
        <f>$AV$67</f>
        <v>B10</v>
      </c>
      <c r="AA58" s="199"/>
      <c r="AB58" s="199"/>
      <c r="AC58" s="199">
        <f t="shared" si="11"/>
        <v>0</v>
      </c>
      <c r="AD58" s="199"/>
      <c r="AE58" s="199">
        <f t="shared" si="12"/>
        <v>1</v>
      </c>
      <c r="AF58" s="199"/>
      <c r="AG58" s="200">
        <f t="shared" si="13"/>
        <v>0</v>
      </c>
      <c r="AH58" s="200"/>
      <c r="AI58" s="200">
        <f t="shared" si="14"/>
        <v>0</v>
      </c>
      <c r="AJ58" s="200"/>
      <c r="AK58" s="58"/>
      <c r="AL58" s="58"/>
      <c r="AW58" s="59"/>
      <c r="AX58" s="96" t="s">
        <v>161</v>
      </c>
      <c r="AZ58" s="59"/>
      <c r="BC58" s="59"/>
      <c r="BF58" s="59"/>
      <c r="BI58" s="59"/>
      <c r="BL58" s="59"/>
      <c r="BM58" s="59"/>
      <c r="BO58" s="59"/>
      <c r="BP58" s="59"/>
    </row>
    <row r="59" spans="1:69" ht="18" customHeight="1" x14ac:dyDescent="0.35">
      <c r="C59" s="198" t="s">
        <v>138</v>
      </c>
      <c r="D59" s="198"/>
      <c r="E59" s="27" t="str">
        <f>AW79&amp;" МГц  {"&amp;AX79&amp;" }"</f>
        <v>1100 МГц  {B12, B22, B25 }</v>
      </c>
      <c r="Z59" s="199" t="str">
        <f>$AV$68</f>
        <v>B12</v>
      </c>
      <c r="AA59" s="199"/>
      <c r="AB59" s="199"/>
      <c r="AC59" s="199">
        <f t="shared" si="11"/>
        <v>1</v>
      </c>
      <c r="AD59" s="199"/>
      <c r="AE59" s="199">
        <f t="shared" si="12"/>
        <v>0</v>
      </c>
      <c r="AF59" s="199"/>
      <c r="AG59" s="200">
        <f t="shared" si="13"/>
        <v>0</v>
      </c>
      <c r="AH59" s="200"/>
      <c r="AI59" s="200">
        <f t="shared" si="14"/>
        <v>0</v>
      </c>
      <c r="AJ59" s="200"/>
      <c r="AK59" s="58"/>
      <c r="AL59" s="58"/>
      <c r="AW59" s="59"/>
      <c r="AZ59" s="59"/>
      <c r="BC59" s="59"/>
      <c r="BF59" s="59"/>
      <c r="BI59" s="59"/>
      <c r="BL59" s="59" t="str">
        <f>IFERROR(SMALL(BL$66:BL$75,COUNTIF(BL$66:BL$75,"&lt;"&amp;BL58)),"")</f>
        <v/>
      </c>
      <c r="BM59" s="59"/>
      <c r="BO59" s="59"/>
      <c r="BP59" s="59"/>
    </row>
    <row r="60" spans="1:69" ht="18" customHeight="1" x14ac:dyDescent="0.35">
      <c r="C60" s="198" t="s">
        <v>142</v>
      </c>
      <c r="D60" s="198"/>
      <c r="E60" s="27" t="str">
        <f>AW80&amp;" МГц  {"&amp;AX80&amp;" }"</f>
        <v>520 МГц  {B9, B10, B21, B33 }</v>
      </c>
      <c r="W60" s="189" t="s">
        <v>215</v>
      </c>
      <c r="X60" s="189"/>
      <c r="Y60" s="197"/>
      <c r="Z60" s="199" t="str">
        <f>$AV$69</f>
        <v>B17</v>
      </c>
      <c r="AA60" s="199"/>
      <c r="AB60" s="199"/>
      <c r="AC60" s="199">
        <f t="shared" si="11"/>
        <v>0</v>
      </c>
      <c r="AD60" s="199"/>
      <c r="AE60" s="199">
        <f t="shared" si="12"/>
        <v>0</v>
      </c>
      <c r="AF60" s="199"/>
      <c r="AG60" s="200">
        <f t="shared" si="13"/>
        <v>0</v>
      </c>
      <c r="AH60" s="200"/>
      <c r="AI60" s="200">
        <f t="shared" si="14"/>
        <v>1</v>
      </c>
      <c r="AJ60" s="200"/>
      <c r="AK60" s="58"/>
      <c r="AL60" s="58"/>
      <c r="AW60" s="59"/>
      <c r="AZ60" s="59"/>
      <c r="BC60" s="59"/>
      <c r="BF60" s="59" t="str">
        <f>IFERROR(SMALL(BF$66:BF$75,COUNTIF(BF$66:BF$75,"&lt;"&amp;BF59)),"")</f>
        <v/>
      </c>
      <c r="BI60" s="59"/>
      <c r="BL60" s="59" t="str">
        <f>IFERROR(SMALL(BL$66:BL$75,COUNTIF(BL$66:BL$75,"&lt;"&amp;BL59)),"")</f>
        <v/>
      </c>
      <c r="BM60" s="59"/>
      <c r="BO60" s="59"/>
      <c r="BP60" s="59"/>
    </row>
    <row r="61" spans="1:69" ht="18" customHeight="1" x14ac:dyDescent="0.35">
      <c r="C61" s="205" t="s">
        <v>191</v>
      </c>
      <c r="D61" s="205"/>
      <c r="E61" s="107" t="str">
        <f>AW81&amp;" МГц  {"&amp;AX81&amp;" }"</f>
        <v>500 МГц  {B28, B30 }</v>
      </c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W61" s="189"/>
      <c r="X61" s="189"/>
      <c r="Y61" s="197"/>
      <c r="Z61" s="199" t="str">
        <f>$AV$70</f>
        <v>B21</v>
      </c>
      <c r="AA61" s="199"/>
      <c r="AB61" s="199"/>
      <c r="AC61" s="199">
        <f t="shared" si="11"/>
        <v>0</v>
      </c>
      <c r="AD61" s="199"/>
      <c r="AE61" s="199">
        <f t="shared" si="12"/>
        <v>1</v>
      </c>
      <c r="AF61" s="199"/>
      <c r="AG61" s="200">
        <f t="shared" si="13"/>
        <v>0</v>
      </c>
      <c r="AH61" s="200"/>
      <c r="AI61" s="200">
        <f t="shared" si="14"/>
        <v>0</v>
      </c>
      <c r="AJ61" s="200"/>
      <c r="AK61" s="58"/>
      <c r="AL61" s="58"/>
      <c r="AW61" s="59"/>
      <c r="AY61" s="59"/>
      <c r="AZ61" s="59"/>
      <c r="BA61" s="59"/>
      <c r="BC61" s="59"/>
      <c r="BF61" s="59" t="str">
        <f>IFERROR(SMALL(BF$66:BF$75,COUNTIF(BF$66:BF$75,"&lt;"&amp;BF60)),"")</f>
        <v/>
      </c>
      <c r="BI61" s="59"/>
      <c r="BL61" s="59" t="str">
        <f>IFERROR(SMALL(BL$66:BL$75,COUNTIF(BL$66:BL$75,"&lt;"&amp;BL60)),"")</f>
        <v/>
      </c>
      <c r="BM61" s="59"/>
      <c r="BO61" s="59"/>
      <c r="BP61" s="59" t="s">
        <v>40</v>
      </c>
    </row>
    <row r="62" spans="1:69" ht="18" customHeight="1" thickBot="1" x14ac:dyDescent="0.4">
      <c r="C62" s="205" t="s">
        <v>192</v>
      </c>
      <c r="D62" s="205"/>
      <c r="E62" s="107" t="str">
        <f>AW82&amp;" МГц  {"&amp;AX82&amp;" }"</f>
        <v>206 МГц  {B17 }</v>
      </c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Z62" s="199" t="str">
        <f>$AV$71</f>
        <v>B22</v>
      </c>
      <c r="AA62" s="199"/>
      <c r="AB62" s="199"/>
      <c r="AC62" s="199">
        <f t="shared" si="11"/>
        <v>1</v>
      </c>
      <c r="AD62" s="199"/>
      <c r="AE62" s="199">
        <f t="shared" si="12"/>
        <v>0</v>
      </c>
      <c r="AF62" s="199"/>
      <c r="AG62" s="200">
        <f t="shared" si="13"/>
        <v>0</v>
      </c>
      <c r="AH62" s="200"/>
      <c r="AI62" s="200">
        <f t="shared" si="14"/>
        <v>0</v>
      </c>
      <c r="AJ62" s="200"/>
      <c r="AK62" s="58"/>
      <c r="AL62" s="58"/>
      <c r="AR62" s="102" t="str">
        <f t="shared" ref="AR62:AR67" si="15">TRIM(MID(SUBSTITUTE($AX$79,", ",REPT(" ",99)),100*(ROW(A1)-1)+1,99))</f>
        <v>B12</v>
      </c>
      <c r="AS62" s="102" t="str">
        <f t="shared" ref="AS62:AS67" si="16">TRIM(MID(SUBSTITUTE($AX$80,", ",REPT(" ",99)),100*(ROW(B1)-1)+1,99))</f>
        <v>B9</v>
      </c>
      <c r="AT62" s="102" t="str">
        <f t="shared" ref="AT62:AT67" si="17">TRIM(MID(SUBSTITUTE($AX$81,", ",REPT(" ",99)),100*(ROW(C1)-1)+1,99))</f>
        <v>B28</v>
      </c>
      <c r="AU62" s="102" t="str">
        <f t="shared" ref="AU62:AU67" si="18">TRIM(MID(SUBSTITUTE($AX$82,", ",REPT(" ",99)),100*(ROW(D1)-1)+1,99))</f>
        <v>B17</v>
      </c>
      <c r="AW62" s="59"/>
      <c r="AZ62" s="59"/>
      <c r="BC62" s="59"/>
      <c r="BF62" s="59" t="str">
        <f>IFERROR(SMALL(BF$66:BF$75,COUNTIF(BF$66:BF$75,"&lt;"&amp;BF61)),"")</f>
        <v/>
      </c>
      <c r="BI62" s="59"/>
      <c r="BL62" s="59" t="str">
        <f>IFERROR(SMALL(BL$66:BL$75,COUNTIF(BL$66:BL$75,"&lt;"&amp;BL61)),"")</f>
        <v/>
      </c>
      <c r="BM62" s="59"/>
      <c r="BO62" s="59"/>
      <c r="BP62" s="59"/>
    </row>
    <row r="63" spans="1:69" ht="18" customHeight="1" x14ac:dyDescent="0.25">
      <c r="Z63" s="199" t="str">
        <f>$AV$72</f>
        <v>B25</v>
      </c>
      <c r="AA63" s="199"/>
      <c r="AB63" s="199"/>
      <c r="AC63" s="199">
        <f t="shared" si="11"/>
        <v>1</v>
      </c>
      <c r="AD63" s="199"/>
      <c r="AE63" s="199">
        <f t="shared" si="12"/>
        <v>0</v>
      </c>
      <c r="AF63" s="199"/>
      <c r="AG63" s="200">
        <f t="shared" si="13"/>
        <v>0</v>
      </c>
      <c r="AH63" s="200"/>
      <c r="AI63" s="200">
        <f t="shared" si="14"/>
        <v>0</v>
      </c>
      <c r="AJ63" s="200"/>
      <c r="AK63" s="58"/>
      <c r="AL63" s="58"/>
      <c r="AR63" s="102" t="str">
        <f t="shared" si="15"/>
        <v>B22</v>
      </c>
      <c r="AS63" s="102" t="str">
        <f t="shared" si="16"/>
        <v>B10</v>
      </c>
      <c r="AT63" s="102" t="str">
        <f t="shared" si="17"/>
        <v>B30</v>
      </c>
      <c r="AU63" s="102" t="str">
        <f t="shared" si="18"/>
        <v/>
      </c>
      <c r="AV63" s="61"/>
      <c r="AW63" s="62"/>
      <c r="AX63" s="62"/>
      <c r="AY63" s="62"/>
      <c r="AZ63" s="62"/>
      <c r="BA63" s="62"/>
      <c r="BB63" s="62"/>
      <c r="BC63" s="62"/>
      <c r="BD63" s="62"/>
      <c r="BE63" s="62"/>
      <c r="BF63" s="62" t="str">
        <f>IFERROR(SMALL(BF$66:BF$75,COUNTIF(BF$66:BF$75,"&lt;"&amp;BF62)),"")</f>
        <v/>
      </c>
      <c r="BG63" s="62"/>
      <c r="BH63" s="62"/>
      <c r="BI63" s="62" t="str">
        <f>IFERROR(SMALL(BI$66:BI$75,COUNTIF(BI$66:BI$75,"&lt;"&amp;BI62)),"")</f>
        <v/>
      </c>
      <c r="BJ63" s="63" t="s">
        <v>159</v>
      </c>
      <c r="BK63" s="62"/>
      <c r="BL63" s="62" t="str">
        <f>IFERROR(SMALL(BL$66:BL$75,COUNTIF(BL$66:BL$75,"&lt;"&amp;BL62)),"")</f>
        <v/>
      </c>
      <c r="BM63" s="62"/>
      <c r="BN63" s="62"/>
      <c r="BO63" s="62"/>
      <c r="BP63" s="62"/>
      <c r="BQ63" s="64"/>
    </row>
    <row r="64" spans="1:69" ht="18" customHeight="1" x14ac:dyDescent="0.25">
      <c r="Z64" s="199" t="str">
        <f>$AV$73</f>
        <v>B28</v>
      </c>
      <c r="AA64" s="199"/>
      <c r="AB64" s="199"/>
      <c r="AC64" s="199">
        <f t="shared" si="11"/>
        <v>0</v>
      </c>
      <c r="AD64" s="199"/>
      <c r="AE64" s="199">
        <f t="shared" si="12"/>
        <v>0</v>
      </c>
      <c r="AF64" s="199"/>
      <c r="AG64" s="200">
        <f t="shared" si="13"/>
        <v>1</v>
      </c>
      <c r="AH64" s="200"/>
      <c r="AI64" s="200">
        <f t="shared" si="14"/>
        <v>0</v>
      </c>
      <c r="AJ64" s="200"/>
      <c r="AK64" s="58"/>
      <c r="AL64" s="58"/>
      <c r="AR64" s="102" t="str">
        <f t="shared" si="15"/>
        <v>B25</v>
      </c>
      <c r="AS64" s="102" t="str">
        <f t="shared" si="16"/>
        <v>B21</v>
      </c>
      <c r="AT64" s="102" t="str">
        <f t="shared" si="17"/>
        <v/>
      </c>
      <c r="AU64" s="102" t="str">
        <f t="shared" si="18"/>
        <v/>
      </c>
      <c r="AV64" s="65"/>
      <c r="AW64" s="59"/>
      <c r="AX64" s="59" t="s">
        <v>154</v>
      </c>
      <c r="AY64" s="59"/>
      <c r="AZ64" s="85"/>
      <c r="BA64" s="66" t="s">
        <v>155</v>
      </c>
      <c r="BB64" s="59"/>
      <c r="BC64" s="85"/>
      <c r="BD64" s="59" t="s">
        <v>156</v>
      </c>
      <c r="BE64" s="59"/>
      <c r="BF64" s="85"/>
      <c r="BG64" s="66" t="s">
        <v>157</v>
      </c>
      <c r="BH64" s="59"/>
      <c r="BI64" s="231" t="s">
        <v>135</v>
      </c>
      <c r="BJ64" s="231"/>
      <c r="BK64" s="59"/>
      <c r="BL64" s="85"/>
      <c r="BM64" s="66" t="s">
        <v>160</v>
      </c>
      <c r="BN64" s="59"/>
      <c r="BO64" s="233" t="s">
        <v>137</v>
      </c>
      <c r="BP64" s="233"/>
      <c r="BQ64" s="67"/>
    </row>
    <row r="65" spans="1:72" ht="18" customHeight="1" x14ac:dyDescent="0.25">
      <c r="Z65" s="199" t="str">
        <f>$AV$74</f>
        <v>B30</v>
      </c>
      <c r="AA65" s="199"/>
      <c r="AB65" s="199"/>
      <c r="AC65" s="199">
        <f t="shared" si="11"/>
        <v>0</v>
      </c>
      <c r="AD65" s="199"/>
      <c r="AE65" s="199">
        <f t="shared" si="12"/>
        <v>0</v>
      </c>
      <c r="AF65" s="199"/>
      <c r="AG65" s="200">
        <f t="shared" si="13"/>
        <v>1</v>
      </c>
      <c r="AH65" s="200"/>
      <c r="AI65" s="200">
        <f t="shared" si="14"/>
        <v>0</v>
      </c>
      <c r="AJ65" s="200"/>
      <c r="AK65" s="58"/>
      <c r="AL65" s="58"/>
      <c r="AR65" s="102" t="str">
        <f t="shared" si="15"/>
        <v/>
      </c>
      <c r="AS65" s="102" t="str">
        <f t="shared" si="16"/>
        <v>B33</v>
      </c>
      <c r="AT65" s="102" t="str">
        <f t="shared" si="17"/>
        <v/>
      </c>
      <c r="AU65" s="102" t="str">
        <f t="shared" si="18"/>
        <v/>
      </c>
      <c r="AV65" s="65"/>
      <c r="AW65" s="212" t="s">
        <v>71</v>
      </c>
      <c r="AX65" s="212"/>
      <c r="AY65" s="37"/>
      <c r="AZ65" s="213" t="s">
        <v>72</v>
      </c>
      <c r="BA65" s="213"/>
      <c r="BB65" s="59"/>
      <c r="BC65" s="229" t="s">
        <v>119</v>
      </c>
      <c r="BD65" s="229"/>
      <c r="BE65" s="59"/>
      <c r="BF65" s="230" t="str">
        <f>AA15</f>
        <v>Число слот</v>
      </c>
      <c r="BG65" s="230"/>
      <c r="BH65" s="59"/>
      <c r="BI65" s="232"/>
      <c r="BJ65" s="232"/>
      <c r="BK65" s="59"/>
      <c r="BL65" s="235" t="s">
        <v>136</v>
      </c>
      <c r="BM65" s="235"/>
      <c r="BN65" s="59"/>
      <c r="BO65" s="234"/>
      <c r="BP65" s="234"/>
      <c r="BQ65" s="67"/>
    </row>
    <row r="66" spans="1:72" ht="18" customHeight="1" x14ac:dyDescent="0.25">
      <c r="Z66" s="199" t="str">
        <f>$AV$75</f>
        <v>B33</v>
      </c>
      <c r="AA66" s="199"/>
      <c r="AB66" s="199"/>
      <c r="AC66" s="199">
        <f>IF(AV75=$AR$62,1,IF(AV75=$AR$63,1,IF(AV75=$AR$64,1,IF(AV75=$AR$65,1,IF(AV75=$AR$66,1,IF(AV75=$AR$67,1,0))))))</f>
        <v>0</v>
      </c>
      <c r="AD66" s="199"/>
      <c r="AE66" s="199">
        <f t="shared" si="12"/>
        <v>1</v>
      </c>
      <c r="AF66" s="199"/>
      <c r="AG66" s="200">
        <f t="shared" si="13"/>
        <v>0</v>
      </c>
      <c r="AH66" s="200"/>
      <c r="AI66" s="200">
        <f t="shared" si="14"/>
        <v>0</v>
      </c>
      <c r="AJ66" s="200"/>
      <c r="AK66" s="58"/>
      <c r="AL66" s="58"/>
      <c r="AR66" s="102" t="str">
        <f t="shared" si="15"/>
        <v/>
      </c>
      <c r="AS66" s="102" t="str">
        <f t="shared" si="16"/>
        <v/>
      </c>
      <c r="AT66" s="102" t="str">
        <f t="shared" si="17"/>
        <v/>
      </c>
      <c r="AU66" s="102" t="str">
        <f t="shared" si="18"/>
        <v/>
      </c>
      <c r="AV66" s="68" t="str">
        <f t="shared" ref="AV66:AV75" si="19">AV18</f>
        <v>B9</v>
      </c>
      <c r="AW66" s="34">
        <f t="shared" ref="AW66:AW75" si="20">M18</f>
        <v>520</v>
      </c>
      <c r="AX66" s="35" t="str">
        <f>LOOKUP(,-1/($AW$66:AW66=AW66),$AV$18:AV18)</f>
        <v>B9</v>
      </c>
      <c r="AY66" s="59"/>
      <c r="AZ66" s="38">
        <f t="shared" ref="AZ66:AZ75" si="21">R18</f>
        <v>96</v>
      </c>
      <c r="BA66" s="36" t="str">
        <f>LOOKUP(,-1/($AZ$66:AZ66=AZ66),$AV$18:AV18)</f>
        <v>B9</v>
      </c>
      <c r="BB66" s="59"/>
      <c r="BC66" s="45">
        <f t="shared" ref="BC66:BC75" si="22">W18</f>
        <v>128</v>
      </c>
      <c r="BD66" s="46" t="str">
        <f>LOOKUP(,-1/($BC$66:BC66=BC66),$AV$18:AV18)</f>
        <v>B9</v>
      </c>
      <c r="BE66" s="59"/>
      <c r="BF66" s="47">
        <f t="shared" ref="BF66:BF75" si="23">AA18</f>
        <v>8</v>
      </c>
      <c r="BG66" s="48" t="str">
        <f>LOOKUP(,-1/($BF$66:BF66=BF66),$AV$18:AV18)</f>
        <v>B9</v>
      </c>
      <c r="BH66" s="59"/>
      <c r="BI66" s="49">
        <f t="shared" ref="BI66:BI75" si="24">AE18</f>
        <v>2</v>
      </c>
      <c r="BJ66" s="50" t="str">
        <f>LOOKUP(,-1/($BI$66:BI66=BI66),$AV$18:AV18)</f>
        <v>B9</v>
      </c>
      <c r="BK66" s="59"/>
      <c r="BL66" s="42">
        <f t="shared" ref="BL66:BL75" si="25">AJ18</f>
        <v>2</v>
      </c>
      <c r="BM66" s="51" t="str">
        <f>LOOKUP(,-1/($BL$66:BL66=BL66),$AV$18:AV18)</f>
        <v>B9</v>
      </c>
      <c r="BN66" s="59"/>
      <c r="BO66" s="53">
        <f t="shared" ref="BO66:BO75" si="26">AM18</f>
        <v>66496</v>
      </c>
      <c r="BP66" s="52" t="str">
        <f>LOOKUP(,-1/($BO$66:BO66=BO66),$AV$18:AV18)</f>
        <v>B9</v>
      </c>
      <c r="BQ66" s="95">
        <f>BO79</f>
        <v>102570</v>
      </c>
      <c r="BT66" s="31"/>
    </row>
    <row r="67" spans="1:72" ht="18" customHeight="1" x14ac:dyDescent="0.25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9"/>
      <c r="AA67" s="149"/>
      <c r="AB67" s="149"/>
      <c r="AC67" s="149"/>
      <c r="AD67" s="149"/>
      <c r="AE67" s="149"/>
      <c r="AF67" s="149"/>
      <c r="AG67" s="155"/>
      <c r="AH67" s="155"/>
      <c r="AI67" s="155"/>
      <c r="AJ67" s="155"/>
      <c r="AK67" s="149"/>
      <c r="AL67" s="149"/>
      <c r="AM67" s="147"/>
      <c r="AN67" s="147"/>
      <c r="AO67" s="147"/>
      <c r="AP67" s="147"/>
      <c r="AQ67" s="147"/>
      <c r="AR67" s="102" t="str">
        <f t="shared" si="15"/>
        <v/>
      </c>
      <c r="AS67" s="102" t="str">
        <f t="shared" si="16"/>
        <v/>
      </c>
      <c r="AT67" s="102" t="str">
        <f t="shared" si="17"/>
        <v/>
      </c>
      <c r="AU67" s="102" t="str">
        <f t="shared" si="18"/>
        <v/>
      </c>
      <c r="AV67" s="68" t="str">
        <f t="shared" si="19"/>
        <v>B10</v>
      </c>
      <c r="AW67" s="34">
        <f t="shared" si="20"/>
        <v>520</v>
      </c>
      <c r="AX67" s="35" t="str">
        <f>IFERROR(LOOKUP(,-1/($AW$66:AW66=AW67),$AX$66:AX66)&amp;", ","")&amp;AV19</f>
        <v>B9, B10</v>
      </c>
      <c r="AY67" s="59"/>
      <c r="AZ67" s="38">
        <f t="shared" si="21"/>
        <v>96</v>
      </c>
      <c r="BA67" s="36" t="str">
        <f>IFERROR(LOOKUP(,-1/($AZ$66:AZ66=AZ67),$BA$66:BA66)&amp;", ","")&amp;AV19</f>
        <v>B9, B10</v>
      </c>
      <c r="BB67" s="59"/>
      <c r="BC67" s="45">
        <f t="shared" si="22"/>
        <v>128</v>
      </c>
      <c r="BD67" s="46" t="str">
        <f>IFERROR(LOOKUP(,-1/($BC$66:BC66=BC67),$BD$66:BD66)&amp;", ","")&amp;AV19</f>
        <v>B9, B10</v>
      </c>
      <c r="BE67" s="59"/>
      <c r="BF67" s="47">
        <f t="shared" si="23"/>
        <v>8</v>
      </c>
      <c r="BG67" s="48" t="str">
        <f>IFERROR(LOOKUP(,-1/($BF$66:BF66=BF67),$BG$66:BG66)&amp;", ","")&amp;AV19</f>
        <v>B9, B10</v>
      </c>
      <c r="BH67" s="59"/>
      <c r="BI67" s="49">
        <f t="shared" si="24"/>
        <v>3</v>
      </c>
      <c r="BJ67" s="50" t="str">
        <f>IFERROR(LOOKUP(,-1/($BI$66:BI66=BI67),$BJ$66:BJ66)&amp;", ","")&amp;AV19</f>
        <v>B10</v>
      </c>
      <c r="BK67" s="59"/>
      <c r="BL67" s="42">
        <f t="shared" si="25"/>
        <v>2</v>
      </c>
      <c r="BM67" s="51" t="str">
        <f>IFERROR(LOOKUP(,-1/($BL$66:BL66=BL67),$BM$66:BM66)&amp;", ","")&amp;AV19</f>
        <v>B9, B10</v>
      </c>
      <c r="BN67" s="59"/>
      <c r="BO67" s="53">
        <f t="shared" si="26"/>
        <v>64496</v>
      </c>
      <c r="BP67" s="52" t="str">
        <f>IFERROR(LOOKUP(,-1/($BO$66:BO66=BO67),$BP$66:BP66)&amp;", ","")&amp;AV19</f>
        <v>B10</v>
      </c>
      <c r="BQ67" s="95">
        <f>LARGE(BO66:BO75,2)</f>
        <v>93275</v>
      </c>
      <c r="BT67" s="31"/>
    </row>
    <row r="68" spans="1:72" ht="18" customHeight="1" x14ac:dyDescent="0.25">
      <c r="AV68" s="68" t="str">
        <f t="shared" si="19"/>
        <v>B12</v>
      </c>
      <c r="AW68" s="34">
        <f t="shared" si="20"/>
        <v>1100</v>
      </c>
      <c r="AX68" s="35" t="str">
        <f>IFERROR(LOOKUP(,-1/($AW$66:AW67=AW68),$AX$66:AX67)&amp;", ","")&amp;AV20</f>
        <v>B12</v>
      </c>
      <c r="AY68" s="59"/>
      <c r="AZ68" s="38">
        <f t="shared" si="21"/>
        <v>512</v>
      </c>
      <c r="BA68" s="36" t="str">
        <f>IFERROR(LOOKUP(,-1/($AZ$66:AZ67=AZ68),$BA$66:BA67)&amp;", ","")&amp;AV20</f>
        <v>B12</v>
      </c>
      <c r="BB68" s="59"/>
      <c r="BC68" s="45">
        <f t="shared" si="22"/>
        <v>4096</v>
      </c>
      <c r="BD68" s="46" t="str">
        <f>IFERROR(LOOKUP(,-1/($BC$66:BC67=BC68),$BD$66:BD67)&amp;", ","")&amp;AV20</f>
        <v>B12</v>
      </c>
      <c r="BE68" s="59"/>
      <c r="BF68" s="47">
        <f t="shared" si="23"/>
        <v>4</v>
      </c>
      <c r="BG68" s="48" t="str">
        <f>IFERROR(LOOKUP(,-1/($BF$66:BF67=BF68),$BG$66:BG67)&amp;", ","")&amp;AV20</f>
        <v>B12</v>
      </c>
      <c r="BH68" s="59"/>
      <c r="BI68" s="49">
        <f t="shared" si="24"/>
        <v>3</v>
      </c>
      <c r="BJ68" s="50" t="str">
        <f>IFERROR(LOOKUP(,-1/($BI$66:BI67=BI68),$BJ$66:BJ67)&amp;", ","")&amp;AV20</f>
        <v>B10, B12</v>
      </c>
      <c r="BK68" s="59"/>
      <c r="BL68" s="42">
        <f t="shared" si="25"/>
        <v>3</v>
      </c>
      <c r="BM68" s="51" t="str">
        <f>IFERROR(LOOKUP(,-1/($BL$66:BL67=BL68),$BM$66:BM67)&amp;", ","")&amp;AV20</f>
        <v>B12</v>
      </c>
      <c r="BN68" s="59"/>
      <c r="BO68" s="53">
        <f t="shared" si="26"/>
        <v>69102</v>
      </c>
      <c r="BP68" s="52" t="str">
        <f>IFERROR(LOOKUP(,-1/($BO$66:BO67=BO68),$BP$66:BP67)&amp;", ","")&amp;AV20</f>
        <v>B12</v>
      </c>
      <c r="BQ68" s="95">
        <f>LARGE(BO66:BO75,3)</f>
        <v>86356</v>
      </c>
      <c r="BS68" s="27" t="s">
        <v>40</v>
      </c>
      <c r="BT68" s="31" t="s">
        <v>40</v>
      </c>
    </row>
    <row r="69" spans="1:72" ht="18" customHeight="1" x14ac:dyDescent="0.35">
      <c r="W69" s="199" t="s">
        <v>129</v>
      </c>
      <c r="X69" s="199"/>
      <c r="Y69" s="199"/>
      <c r="Z69" s="206" t="s">
        <v>139</v>
      </c>
      <c r="AA69" s="206"/>
      <c r="AB69" s="206" t="s">
        <v>145</v>
      </c>
      <c r="AC69" s="206"/>
      <c r="AD69" s="207" t="s">
        <v>193</v>
      </c>
      <c r="AE69" s="207"/>
      <c r="AF69" s="207" t="s">
        <v>194</v>
      </c>
      <c r="AG69" s="207"/>
      <c r="AH69" s="207" t="s">
        <v>195</v>
      </c>
      <c r="AI69" s="207"/>
      <c r="AJ69" s="207" t="s">
        <v>164</v>
      </c>
      <c r="AK69" s="207"/>
      <c r="AL69" s="203" t="s">
        <v>184</v>
      </c>
      <c r="AM69" s="203"/>
      <c r="AV69" s="68" t="str">
        <f t="shared" si="19"/>
        <v>B17</v>
      </c>
      <c r="AW69" s="34">
        <f t="shared" si="20"/>
        <v>206</v>
      </c>
      <c r="AX69" s="35" t="str">
        <f>IFERROR(LOOKUP(,-1/($AW$66:AW68=AW69),$AX$66:AX68)&amp;", ","")&amp;AV21</f>
        <v>B17</v>
      </c>
      <c r="AY69" s="85"/>
      <c r="AZ69" s="38">
        <f t="shared" si="21"/>
        <v>64</v>
      </c>
      <c r="BA69" s="36" t="str">
        <f>IFERROR(LOOKUP(,-1/($AZ$66:AZ68=AZ69),$BA$66:BA68)&amp;", ","")&amp;AV21</f>
        <v>B17</v>
      </c>
      <c r="BB69" s="59"/>
      <c r="BC69" s="45">
        <f t="shared" si="22"/>
        <v>32</v>
      </c>
      <c r="BD69" s="46" t="str">
        <f>IFERROR(LOOKUP(,-1/($BC$66:BC68=BC69),$BD$66:BD68)&amp;", ","")&amp;AV21</f>
        <v>B17</v>
      </c>
      <c r="BE69" s="59"/>
      <c r="BF69" s="47">
        <f t="shared" si="23"/>
        <v>7</v>
      </c>
      <c r="BG69" s="48" t="str">
        <f>IFERROR(LOOKUP(,-1/($BF$66:BF68=BF69),$BG$66:BG68)&amp;", ","")&amp;AV21</f>
        <v>B17</v>
      </c>
      <c r="BH69" s="59"/>
      <c r="BI69" s="49">
        <f t="shared" si="24"/>
        <v>1</v>
      </c>
      <c r="BJ69" s="50" t="str">
        <f>IFERROR(LOOKUP(,-1/($BI$66:BI68=BI69),$BJ$66:BJ68)&amp;", ","")&amp;AV21</f>
        <v>B17</v>
      </c>
      <c r="BK69" s="59"/>
      <c r="BL69" s="42">
        <f t="shared" si="25"/>
        <v>2</v>
      </c>
      <c r="BM69" s="51" t="str">
        <f>IFERROR(LOOKUP(,-1/($BL$66:BL68=BL69),$BM$66:BM68)&amp;", ","")&amp;AV21</f>
        <v>B9, B10, B17</v>
      </c>
      <c r="BN69" s="59"/>
      <c r="BO69" s="53">
        <f t="shared" si="26"/>
        <v>35842</v>
      </c>
      <c r="BP69" s="52" t="str">
        <f>IFERROR(LOOKUP(,-1/($BO$66:BO68=BO69),$BP$66:BP68)&amp;", ","")&amp;AV21</f>
        <v>B17</v>
      </c>
      <c r="BQ69" s="95">
        <f>LARGE(BO66:BO75,4)</f>
        <v>69102</v>
      </c>
      <c r="BT69" s="31"/>
    </row>
    <row r="70" spans="1:72" ht="18" customHeight="1" x14ac:dyDescent="0.25">
      <c r="W70" s="199" t="str">
        <f>$AV$66</f>
        <v>B9</v>
      </c>
      <c r="X70" s="199"/>
      <c r="Y70" s="199"/>
      <c r="Z70" s="199">
        <f>IF(AV66=$AS$86,1,IF(AV66=$AS$87,1,IF(AV66=$AS$88,1,IF(AV66=$AS$89,1,IF(AV66=$AS$90,1,IF(AV66=$AS$91,1,IF(AV66=$AS$92,1,0)))))))</f>
        <v>0</v>
      </c>
      <c r="AA70" s="199"/>
      <c r="AB70" s="199">
        <f t="shared" ref="AB70:AB79" si="27">IF(AV66=$AT$86,1,IF(AV66=$AT$87,1,IF(AV66=$AT$88,1,IF(AV66=$AT$89,1,IF(AV66=$AT$90,1,IF(AV66=$AT$91,1,IF(AV66=$AT$92,1,0)))))))</f>
        <v>0</v>
      </c>
      <c r="AC70" s="199"/>
      <c r="AD70" s="200">
        <f t="shared" ref="AD70:AD79" si="28">IF(AV66=$AU$86,1,IF(AV66=$AU$87,1,IF(AV66=$AU$88,1,IF(AV66=$AU$89,1,IF(AV66=$AU$90,1,IF(AV66=$AU$91,1,IF(AV66=$AU$92,1,0)))))))</f>
        <v>0</v>
      </c>
      <c r="AE70" s="200"/>
      <c r="AF70" s="200">
        <f t="shared" ref="AF70:AF79" si="29">IF(AV66=$AV$86,1,IF(AV66=$AV$87,1,IF(AV66=$AV$88,1,IF(AV66=$AV$89,1,IF(AV66=$AV$90,1,IF(AV66=$AV$91,1,IF(AV66=$AV$92,1,0)))))))</f>
        <v>0</v>
      </c>
      <c r="AG70" s="200"/>
      <c r="AH70" s="200">
        <f t="shared" ref="AH70:AH79" si="30">IF(AV66=$AW$86,1,IF(AV66=$AW$87,1,IF(AV66=$AW$88,1,IF(AV66=$AW$89,1,IF(AV66=$AW$90,1,IF(AV66=$AW$91,1,IF(AV66=$AW$92,1,0)))))))</f>
        <v>1</v>
      </c>
      <c r="AI70" s="200"/>
      <c r="AJ70" s="208">
        <f t="shared" ref="AJ70:AJ79" si="31">IF(AV66=$AX$86,1,IF(AV66=$AX$87,1,IF(AV66=$AX$88,1,IF(AV66=$AX$89,1,IF(AV66=$AX$90,1,IF(AV66=$AX$91,1,IF(AV66=$AX$92,1,0)))))))</f>
        <v>0</v>
      </c>
      <c r="AK70" s="208"/>
      <c r="AL70" s="204" t="e">
        <f t="shared" ref="AL70:AL79" si="32">IF(AV66=$AY$86,1,IF(AV66=$AY$87,1,IF(AV66=$AY$88,1,IF(AV66=$AY$89,1,IF(AV66=$AY$90,1,IF(AV66=$AY$91,1,IF(AV66=$AY$92,1,0)))))))</f>
        <v>#N/A</v>
      </c>
      <c r="AM70" s="204"/>
      <c r="AV70" s="68" t="str">
        <f t="shared" si="19"/>
        <v>B21</v>
      </c>
      <c r="AW70" s="34">
        <f t="shared" si="20"/>
        <v>520</v>
      </c>
      <c r="AX70" s="35" t="str">
        <f>IFERROR(LOOKUP(,-1/($AW$66:AW69=AW70),$AX$66:AX69)&amp;", ","")&amp;AV22</f>
        <v>B9, B10, B21</v>
      </c>
      <c r="AY70" s="85"/>
      <c r="AZ70" s="38">
        <f t="shared" si="21"/>
        <v>128</v>
      </c>
      <c r="BA70" s="36" t="str">
        <f>IFERROR(LOOKUP(,-1/($AZ$66:AZ69=AZ70),$BA$66:BA69)&amp;", ","")&amp;AV22</f>
        <v>B21</v>
      </c>
      <c r="BB70" s="59"/>
      <c r="BC70" s="45">
        <f t="shared" si="22"/>
        <v>64</v>
      </c>
      <c r="BD70" s="46" t="str">
        <f>IFERROR(LOOKUP(,-1/($BC$66:BC69=BC70),$BD$66:BD69)&amp;", ","")&amp;AV22</f>
        <v>B21</v>
      </c>
      <c r="BE70" s="59"/>
      <c r="BF70" s="47">
        <f t="shared" si="23"/>
        <v>2</v>
      </c>
      <c r="BG70" s="48" t="str">
        <f>IFERROR(LOOKUP(,-1/($BF$66:BF69=BF70),$BG$66:BG69)&amp;", ","")&amp;AV22</f>
        <v>B21</v>
      </c>
      <c r="BH70" s="59"/>
      <c r="BI70" s="49">
        <f t="shared" si="24"/>
        <v>2</v>
      </c>
      <c r="BJ70" s="50" t="str">
        <f>IFERROR(LOOKUP(,-1/($BI$66:BI69=BI70),$BJ$66:BJ69)&amp;", ","")&amp;AV22</f>
        <v>B9, B21</v>
      </c>
      <c r="BK70" s="59"/>
      <c r="BL70" s="42">
        <f t="shared" si="25"/>
        <v>1</v>
      </c>
      <c r="BM70" s="51" t="str">
        <f>IFERROR(LOOKUP(,-1/($BL$66:BL69=BL70),$BM$66:BM69)&amp;", ","")&amp;AV22</f>
        <v>B21</v>
      </c>
      <c r="BN70" s="59"/>
      <c r="BO70" s="53">
        <f t="shared" si="26"/>
        <v>32924</v>
      </c>
      <c r="BP70" s="52" t="str">
        <f>IFERROR(LOOKUP(,-1/($BO$66:BO69=BO70),$BP$66:BP69)&amp;", ","")&amp;AV22</f>
        <v>B21</v>
      </c>
      <c r="BQ70" s="95">
        <f>LARGE(BO66:BO75,5)</f>
        <v>68250</v>
      </c>
      <c r="BT70" s="31"/>
    </row>
    <row r="71" spans="1:72" ht="18" customHeight="1" x14ac:dyDescent="0.35">
      <c r="C71" s="198" t="s">
        <v>139</v>
      </c>
      <c r="D71" s="198"/>
      <c r="E71" s="27" t="str">
        <f t="shared" ref="E71:E76" si="33">AZ79&amp;" Мб  {"&amp;BA79&amp;" }"</f>
        <v>2048 Мб  {B25 }</v>
      </c>
      <c r="W71" s="199" t="str">
        <f>$AV$67</f>
        <v>B10</v>
      </c>
      <c r="X71" s="199"/>
      <c r="Y71" s="199"/>
      <c r="Z71" s="199">
        <f t="shared" ref="Z71:Z79" si="34">IF(AV67=$AS$86,1,IF(AV67=$AS$87,1,IF(AV67=$AS$88,1,IF(AV67=$AS$89,1,IF(AV67=$AS$90,1,IF(AV67=$AS$91,1,IF(AV67=$AS$92,1,0)))))))</f>
        <v>0</v>
      </c>
      <c r="AA71" s="199"/>
      <c r="AB71" s="199">
        <f t="shared" si="27"/>
        <v>0</v>
      </c>
      <c r="AC71" s="199"/>
      <c r="AD71" s="200">
        <f t="shared" si="28"/>
        <v>0</v>
      </c>
      <c r="AE71" s="200"/>
      <c r="AF71" s="200">
        <f t="shared" si="29"/>
        <v>0</v>
      </c>
      <c r="AG71" s="200"/>
      <c r="AH71" s="200">
        <f t="shared" si="30"/>
        <v>1</v>
      </c>
      <c r="AI71" s="200"/>
      <c r="AJ71" s="208">
        <f t="shared" si="31"/>
        <v>0</v>
      </c>
      <c r="AK71" s="208"/>
      <c r="AL71" s="204" t="e">
        <f t="shared" si="32"/>
        <v>#N/A</v>
      </c>
      <c r="AM71" s="204"/>
      <c r="AV71" s="68" t="str">
        <f t="shared" si="19"/>
        <v>B22</v>
      </c>
      <c r="AW71" s="34">
        <f t="shared" si="20"/>
        <v>1100</v>
      </c>
      <c r="AX71" s="35" t="str">
        <f>IFERROR(LOOKUP(,-1/($AW$66:AW70=AW71),$AX$66:AX70)&amp;", ","")&amp;AV23</f>
        <v>B12, B22</v>
      </c>
      <c r="AY71" s="85"/>
      <c r="AZ71" s="38">
        <f t="shared" si="21"/>
        <v>512</v>
      </c>
      <c r="BA71" s="36" t="str">
        <f>IFERROR(LOOKUP(,-1/($AZ$66:AZ70=AZ71),$BA$66:BA70)&amp;", ","")&amp;AV23</f>
        <v>B12, B22</v>
      </c>
      <c r="BB71" s="59"/>
      <c r="BC71" s="45">
        <f t="shared" si="22"/>
        <v>4096</v>
      </c>
      <c r="BD71" s="46" t="str">
        <f>IFERROR(LOOKUP(,-1/($BC$66:BC70=BC71),$BD$66:BD70)&amp;", ","")&amp;AV23</f>
        <v>B12, B22</v>
      </c>
      <c r="BE71" s="59"/>
      <c r="BF71" s="47">
        <f t="shared" si="23"/>
        <v>7</v>
      </c>
      <c r="BG71" s="48" t="str">
        <f>IFERROR(LOOKUP(,-1/($BF$66:BF70=BF71),$BG$66:BG70)&amp;", ","")&amp;AV23</f>
        <v>B17, B22</v>
      </c>
      <c r="BH71" s="59"/>
      <c r="BI71" s="49">
        <f t="shared" si="24"/>
        <v>3</v>
      </c>
      <c r="BJ71" s="50" t="str">
        <f>IFERROR(LOOKUP(,-1/($BI$66:BI70=BI71),$BJ$66:BJ70)&amp;", ","")&amp;AV23</f>
        <v>B10, B12, B22</v>
      </c>
      <c r="BK71" s="59"/>
      <c r="BL71" s="42">
        <f t="shared" si="25"/>
        <v>2</v>
      </c>
      <c r="BM71" s="51" t="str">
        <f>IFERROR(LOOKUP(,-1/($BL$66:BL70=BL71),$BM$66:BM70)&amp;", ","")&amp;AV23</f>
        <v>B9, B10, B17, B22</v>
      </c>
      <c r="BN71" s="59"/>
      <c r="BO71" s="53">
        <f t="shared" si="26"/>
        <v>65088</v>
      </c>
      <c r="BP71" s="52" t="str">
        <f>IFERROR(LOOKUP(,-1/($BO$66:BO70=BO71),$BP$66:BP70)&amp;", ","")&amp;AV23</f>
        <v>B22</v>
      </c>
      <c r="BQ71" s="95">
        <f>LARGE(BO66:BO75,6)</f>
        <v>66496</v>
      </c>
      <c r="BT71" s="31"/>
    </row>
    <row r="72" spans="1:72" ht="18" customHeight="1" x14ac:dyDescent="0.35">
      <c r="C72" s="198" t="s">
        <v>145</v>
      </c>
      <c r="D72" s="198"/>
      <c r="E72" s="27" t="str">
        <f t="shared" si="33"/>
        <v>1024 Мб  {B28, B30 }</v>
      </c>
      <c r="W72" s="199" t="str">
        <f>$AV$68</f>
        <v>B12</v>
      </c>
      <c r="X72" s="199"/>
      <c r="Y72" s="199"/>
      <c r="Z72" s="199">
        <f t="shared" si="34"/>
        <v>0</v>
      </c>
      <c r="AA72" s="199"/>
      <c r="AB72" s="199">
        <f t="shared" si="27"/>
        <v>0</v>
      </c>
      <c r="AC72" s="199"/>
      <c r="AD72" s="200">
        <f t="shared" si="28"/>
        <v>1</v>
      </c>
      <c r="AE72" s="200"/>
      <c r="AF72" s="200">
        <f t="shared" si="29"/>
        <v>0</v>
      </c>
      <c r="AG72" s="200"/>
      <c r="AH72" s="200">
        <f t="shared" si="30"/>
        <v>0</v>
      </c>
      <c r="AI72" s="200"/>
      <c r="AJ72" s="208">
        <f t="shared" si="31"/>
        <v>0</v>
      </c>
      <c r="AK72" s="208"/>
      <c r="AL72" s="204" t="e">
        <f t="shared" si="32"/>
        <v>#N/A</v>
      </c>
      <c r="AM72" s="204"/>
      <c r="AV72" s="68" t="str">
        <f t="shared" si="19"/>
        <v>B25</v>
      </c>
      <c r="AW72" s="34">
        <f t="shared" si="20"/>
        <v>1100</v>
      </c>
      <c r="AX72" s="35" t="str">
        <f>IFERROR(LOOKUP(,-1/($AW$66:AW71=AW72),$AX$66:AX71)&amp;", ","")&amp;AV24</f>
        <v>B12, B22, B25</v>
      </c>
      <c r="AY72" s="85"/>
      <c r="AZ72" s="38">
        <f t="shared" si="21"/>
        <v>2048</v>
      </c>
      <c r="BA72" s="36" t="str">
        <f>IFERROR(LOOKUP(,-1/($AZ$66:AZ71=AZ72),$BA$66:BA71)&amp;", ","")&amp;AV24</f>
        <v>B25</v>
      </c>
      <c r="BB72" s="59"/>
      <c r="BC72" s="45">
        <f t="shared" si="22"/>
        <v>32768</v>
      </c>
      <c r="BD72" s="46" t="str">
        <f>IFERROR(LOOKUP(,-1/($BC$66:BC71=BC72),$BD$66:BD71)&amp;", ","")&amp;AV24</f>
        <v>B25</v>
      </c>
      <c r="BE72" s="59"/>
      <c r="BF72" s="47">
        <f t="shared" si="23"/>
        <v>1</v>
      </c>
      <c r="BG72" s="48" t="str">
        <f>IFERROR(LOOKUP(,-1/($BF$66:BF71=BF72),$BG$66:BG71)&amp;", ","")&amp;AV24</f>
        <v>B25</v>
      </c>
      <c r="BH72" s="59"/>
      <c r="BI72" s="49">
        <f t="shared" si="24"/>
        <v>4</v>
      </c>
      <c r="BJ72" s="50" t="str">
        <f>IFERROR(LOOKUP(,-1/($BI$66:BI71=BI72),$BJ$66:BJ71)&amp;", ","")&amp;AV24</f>
        <v>B25</v>
      </c>
      <c r="BK72" s="59"/>
      <c r="BL72" s="42">
        <f t="shared" si="25"/>
        <v>2</v>
      </c>
      <c r="BM72" s="51" t="str">
        <f>IFERROR(LOOKUP(,-1/($BL$66:BL71=BL72),$BM$66:BM71)&amp;", ","")&amp;AV24</f>
        <v>B9, B10, B17, B22, B25</v>
      </c>
      <c r="BN72" s="59"/>
      <c r="BO72" s="53">
        <f t="shared" si="26"/>
        <v>86356</v>
      </c>
      <c r="BP72" s="52" t="str">
        <f>IFERROR(LOOKUP(,-1/($BO$66:BO71=BO72),$BP$66:BP71)&amp;", ","")&amp;AV24</f>
        <v>B25</v>
      </c>
      <c r="BQ72" s="95">
        <f>LARGE(BO66:BO75,7)</f>
        <v>65088</v>
      </c>
      <c r="BT72" s="31" t="s">
        <v>40</v>
      </c>
    </row>
    <row r="73" spans="1:72" ht="18" customHeight="1" x14ac:dyDescent="0.35">
      <c r="C73" s="205" t="s">
        <v>193</v>
      </c>
      <c r="D73" s="205"/>
      <c r="E73" s="107" t="str">
        <f t="shared" si="33"/>
        <v>512 Мб  {B12, B22 }</v>
      </c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W73" s="199" t="str">
        <f>$AV$69</f>
        <v>B17</v>
      </c>
      <c r="X73" s="199"/>
      <c r="Y73" s="199"/>
      <c r="Z73" s="199">
        <f t="shared" si="34"/>
        <v>0</v>
      </c>
      <c r="AA73" s="199"/>
      <c r="AB73" s="199">
        <f t="shared" si="27"/>
        <v>0</v>
      </c>
      <c r="AC73" s="199"/>
      <c r="AD73" s="200">
        <f t="shared" si="28"/>
        <v>0</v>
      </c>
      <c r="AE73" s="200"/>
      <c r="AF73" s="200">
        <f t="shared" si="29"/>
        <v>0</v>
      </c>
      <c r="AG73" s="200"/>
      <c r="AH73" s="200">
        <f t="shared" si="30"/>
        <v>0</v>
      </c>
      <c r="AI73" s="200"/>
      <c r="AJ73" s="208">
        <f t="shared" si="31"/>
        <v>1</v>
      </c>
      <c r="AK73" s="208"/>
      <c r="AL73" s="204" t="e">
        <f t="shared" si="32"/>
        <v>#N/A</v>
      </c>
      <c r="AM73" s="204"/>
      <c r="AV73" s="68" t="str">
        <f t="shared" si="19"/>
        <v>B28</v>
      </c>
      <c r="AW73" s="34">
        <f t="shared" si="20"/>
        <v>500</v>
      </c>
      <c r="AX73" s="35" t="str">
        <f>IFERROR(LOOKUP(,-1/($AW$66:AW72=AW73),$AX$66:AX72)&amp;", ","")&amp;AV25</f>
        <v>B28</v>
      </c>
      <c r="AY73" s="85"/>
      <c r="AZ73" s="38">
        <f t="shared" si="21"/>
        <v>1024</v>
      </c>
      <c r="BA73" s="36" t="str">
        <f>IFERROR(LOOKUP(,-1/($AZ$66:AZ72=AZ73),$BA$66:BA72)&amp;", ","")&amp;AV25</f>
        <v>B28</v>
      </c>
      <c r="BB73" s="59"/>
      <c r="BC73" s="45">
        <f t="shared" si="22"/>
        <v>4096</v>
      </c>
      <c r="BD73" s="46" t="str">
        <f>IFERROR(LOOKUP(,-1/($BC$66:BC72=BC73),$BD$66:BD72)&amp;", ","")&amp;AV25</f>
        <v>B12, B22, B28</v>
      </c>
      <c r="BE73" s="59"/>
      <c r="BF73" s="47">
        <f t="shared" si="23"/>
        <v>6</v>
      </c>
      <c r="BG73" s="48" t="str">
        <f>IFERROR(LOOKUP(,-1/($BF$66:BF72=BF73),$BG$66:BG72)&amp;", ","")&amp;AV25</f>
        <v>B28</v>
      </c>
      <c r="BH73" s="59"/>
      <c r="BI73" s="49">
        <f t="shared" si="24"/>
        <v>5</v>
      </c>
      <c r="BJ73" s="50" t="str">
        <f>IFERROR(LOOKUP(,-1/($BI$66:BI72=BI73),$BJ$66:BJ72)&amp;", ","")&amp;AV25</f>
        <v>B28</v>
      </c>
      <c r="BK73" s="59"/>
      <c r="BL73" s="42">
        <f t="shared" si="25"/>
        <v>2</v>
      </c>
      <c r="BM73" s="51" t="str">
        <f>IFERROR(LOOKUP(,-1/($BL$66:BL72=BL73),$BM$66:BM72)&amp;", ","")&amp;AV25</f>
        <v>B9, B10, B17, B22, B25, B28</v>
      </c>
      <c r="BN73" s="59"/>
      <c r="BO73" s="53">
        <f t="shared" si="26"/>
        <v>93275</v>
      </c>
      <c r="BP73" s="52" t="str">
        <f>IFERROR(LOOKUP(,-1/($BO$66:BO72=BO73),$BP$66:BP72)&amp;", ","")&amp;AV25</f>
        <v>B28</v>
      </c>
      <c r="BQ73" s="95">
        <f>LARGE(BO66:BO75,8)</f>
        <v>64496</v>
      </c>
      <c r="BT73" s="31"/>
    </row>
    <row r="74" spans="1:72" ht="18" customHeight="1" x14ac:dyDescent="0.35">
      <c r="C74" s="205" t="s">
        <v>194</v>
      </c>
      <c r="D74" s="205"/>
      <c r="E74" s="107" t="str">
        <f t="shared" si="33"/>
        <v>128 Мб  {B21, B33 }</v>
      </c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T74" s="196" t="s">
        <v>214</v>
      </c>
      <c r="U74" s="196"/>
      <c r="V74" s="197"/>
      <c r="W74" s="199" t="str">
        <f>$AV$70</f>
        <v>B21</v>
      </c>
      <c r="X74" s="199"/>
      <c r="Y74" s="199"/>
      <c r="Z74" s="199">
        <f t="shared" si="34"/>
        <v>0</v>
      </c>
      <c r="AA74" s="199"/>
      <c r="AB74" s="199">
        <f t="shared" si="27"/>
        <v>0</v>
      </c>
      <c r="AC74" s="199"/>
      <c r="AD74" s="200">
        <f t="shared" si="28"/>
        <v>0</v>
      </c>
      <c r="AE74" s="200"/>
      <c r="AF74" s="200">
        <f t="shared" si="29"/>
        <v>1</v>
      </c>
      <c r="AG74" s="200"/>
      <c r="AH74" s="200">
        <f t="shared" si="30"/>
        <v>0</v>
      </c>
      <c r="AI74" s="200"/>
      <c r="AJ74" s="208">
        <f t="shared" si="31"/>
        <v>0</v>
      </c>
      <c r="AK74" s="208"/>
      <c r="AL74" s="204" t="e">
        <f t="shared" si="32"/>
        <v>#N/A</v>
      </c>
      <c r="AM74" s="204"/>
      <c r="AS74" s="100"/>
      <c r="AV74" s="68" t="str">
        <f t="shared" si="19"/>
        <v>B30</v>
      </c>
      <c r="AW74" s="34">
        <f t="shared" si="20"/>
        <v>500</v>
      </c>
      <c r="AX74" s="35" t="str">
        <f>IFERROR(LOOKUP(,-1/($AW$66:AW73=AW74),$AX$66:AX73)&amp;", ","")&amp;AV26</f>
        <v>B28, B30</v>
      </c>
      <c r="AY74" s="85"/>
      <c r="AZ74" s="38">
        <f t="shared" si="21"/>
        <v>1024</v>
      </c>
      <c r="BA74" s="36" t="str">
        <f>IFERROR(LOOKUP(,-1/($AZ$66:AZ73=AZ74),$BA$66:BA73)&amp;", ","")&amp;AV26</f>
        <v>B28, B30</v>
      </c>
      <c r="BB74" s="59"/>
      <c r="BC74" s="45">
        <f t="shared" si="22"/>
        <v>4096</v>
      </c>
      <c r="BD74" s="46" t="str">
        <f>IFERROR(LOOKUP(,-1/($BC$66:BC73=BC74),$BD$66:BD73)&amp;", ","")&amp;AV26</f>
        <v>B12, B22, B28, B30</v>
      </c>
      <c r="BE74" s="59"/>
      <c r="BF74" s="47">
        <f t="shared" si="23"/>
        <v>7</v>
      </c>
      <c r="BG74" s="48" t="str">
        <f>IFERROR(LOOKUP(,-1/($BF$66:BF73=BF74),$BG$66:BG73)&amp;", ","")&amp;AV26</f>
        <v>B17, B22, B30</v>
      </c>
      <c r="BH74" s="59"/>
      <c r="BI74" s="49">
        <f t="shared" si="24"/>
        <v>4</v>
      </c>
      <c r="BJ74" s="50" t="str">
        <f>IFERROR(LOOKUP(,-1/($BI$66:BI73=BI74),$BJ$66:BJ73)&amp;", ","")&amp;AV26</f>
        <v>B25, B30</v>
      </c>
      <c r="BK74" s="59"/>
      <c r="BL74" s="42">
        <f t="shared" si="25"/>
        <v>2</v>
      </c>
      <c r="BM74" s="51" t="str">
        <f>IFERROR(LOOKUP(,-1/($BL$66:BL73=BL74),$BM$66:BM73)&amp;", ","")&amp;AV26</f>
        <v>B9, B10, B17, B22, B25, B28, B30</v>
      </c>
      <c r="BN74" s="59"/>
      <c r="BO74" s="53">
        <f t="shared" si="26"/>
        <v>102570</v>
      </c>
      <c r="BP74" s="52" t="str">
        <f>IFERROR(LOOKUP(,-1/($BO$66:BO73=BO74),$BP$66:BP73)&amp;", ","")&amp;AV26</f>
        <v>B30</v>
      </c>
      <c r="BQ74" s="95">
        <f>LARGE(BO66:BO75,9)</f>
        <v>35842</v>
      </c>
      <c r="BT74" s="31"/>
    </row>
    <row r="75" spans="1:72" ht="18" customHeight="1" x14ac:dyDescent="0.35">
      <c r="C75" s="205" t="s">
        <v>195</v>
      </c>
      <c r="D75" s="205"/>
      <c r="E75" s="107" t="str">
        <f t="shared" si="33"/>
        <v>96 Мб  {B9, B10 }</v>
      </c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T75" s="196"/>
      <c r="U75" s="196"/>
      <c r="V75" s="197"/>
      <c r="W75" s="199" t="str">
        <f>$AV$71</f>
        <v>B22</v>
      </c>
      <c r="X75" s="199"/>
      <c r="Y75" s="199"/>
      <c r="Z75" s="199">
        <f t="shared" si="34"/>
        <v>0</v>
      </c>
      <c r="AA75" s="199"/>
      <c r="AB75" s="199">
        <f t="shared" si="27"/>
        <v>0</v>
      </c>
      <c r="AC75" s="199"/>
      <c r="AD75" s="200">
        <f t="shared" si="28"/>
        <v>1</v>
      </c>
      <c r="AE75" s="200"/>
      <c r="AF75" s="200">
        <f t="shared" si="29"/>
        <v>0</v>
      </c>
      <c r="AG75" s="200"/>
      <c r="AH75" s="200">
        <f t="shared" si="30"/>
        <v>0</v>
      </c>
      <c r="AI75" s="200"/>
      <c r="AJ75" s="208">
        <f t="shared" si="31"/>
        <v>0</v>
      </c>
      <c r="AK75" s="208"/>
      <c r="AL75" s="204" t="e">
        <f t="shared" si="32"/>
        <v>#N/A</v>
      </c>
      <c r="AM75" s="204"/>
      <c r="AS75" s="246"/>
      <c r="AT75" s="246"/>
      <c r="AV75" s="68" t="str">
        <f t="shared" si="19"/>
        <v>B33</v>
      </c>
      <c r="AW75" s="34">
        <f t="shared" si="20"/>
        <v>520</v>
      </c>
      <c r="AX75" s="35" t="str">
        <f>IFERROR(LOOKUP(,-1/($AW$66:AW74=AW75),$AX$66:AX74)&amp;", ","")&amp;AV27</f>
        <v>B9, B10, B21, B33</v>
      </c>
      <c r="AY75" s="85"/>
      <c r="AZ75" s="38">
        <f t="shared" si="21"/>
        <v>128</v>
      </c>
      <c r="BA75" s="36" t="str">
        <f>IFERROR(LOOKUP(,-1/($AZ$66:AZ74=AZ75),$BA$66:BA74)&amp;", ","")&amp;AV27</f>
        <v>B21, B33</v>
      </c>
      <c r="BB75" s="59"/>
      <c r="BC75" s="45">
        <f t="shared" si="22"/>
        <v>128</v>
      </c>
      <c r="BD75" s="46" t="str">
        <f>IFERROR(LOOKUP(,-1/($BC$66:BC74=BC75),$BD$66:BD74)&amp;", ","")&amp;AV27</f>
        <v>B9, B10, B33</v>
      </c>
      <c r="BE75" s="59"/>
      <c r="BF75" s="47">
        <f t="shared" si="23"/>
        <v>1</v>
      </c>
      <c r="BG75" s="48" t="str">
        <f>IFERROR(LOOKUP(,-1/($BF$66:BF74=BF75),$BG$66:BG74)&amp;", ","")&amp;AV27</f>
        <v>B25, B33</v>
      </c>
      <c r="BH75" s="59"/>
      <c r="BI75" s="49">
        <f t="shared" si="24"/>
        <v>3</v>
      </c>
      <c r="BJ75" s="50" t="str">
        <f>IFERROR(LOOKUP(,-1/($BI$66:BI74=BI75),$BJ$66:BJ74)&amp;", ","")&amp;AV27</f>
        <v>B10, B12, B22, B33</v>
      </c>
      <c r="BK75" s="59"/>
      <c r="BL75" s="42">
        <f t="shared" si="25"/>
        <v>2</v>
      </c>
      <c r="BM75" s="51" t="str">
        <f>IFERROR(LOOKUP(,-1/($BL$66:BL74=BL75),$BM$66:BM74)&amp;", ","")&amp;AV27</f>
        <v>B9, B10, B17, B22, B25, B28, B30, B33</v>
      </c>
      <c r="BN75" s="59"/>
      <c r="BO75" s="53">
        <f t="shared" si="26"/>
        <v>68250</v>
      </c>
      <c r="BP75" s="52" t="str">
        <f>IFERROR(LOOKUP(,-1/($BO$66:BO74=BO75),$BP$66:BP74)&amp;", ","")&amp;AV27</f>
        <v>B33</v>
      </c>
      <c r="BQ75" s="95">
        <f>LARGE(BO66:BO75,10)</f>
        <v>32924</v>
      </c>
      <c r="BT75" s="31"/>
    </row>
    <row r="76" spans="1:72" ht="18" customHeight="1" x14ac:dyDescent="0.35">
      <c r="C76" s="205" t="s">
        <v>164</v>
      </c>
      <c r="D76" s="205"/>
      <c r="E76" s="107" t="str">
        <f t="shared" si="33"/>
        <v>64 Мб  {B17 }</v>
      </c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W76" s="199" t="str">
        <f>$AV$72</f>
        <v>B25</v>
      </c>
      <c r="X76" s="199"/>
      <c r="Y76" s="199"/>
      <c r="Z76" s="199">
        <f t="shared" si="34"/>
        <v>1</v>
      </c>
      <c r="AA76" s="199"/>
      <c r="AB76" s="199">
        <f t="shared" si="27"/>
        <v>0</v>
      </c>
      <c r="AC76" s="199"/>
      <c r="AD76" s="200">
        <f t="shared" si="28"/>
        <v>0</v>
      </c>
      <c r="AE76" s="200"/>
      <c r="AF76" s="200">
        <f t="shared" si="29"/>
        <v>0</v>
      </c>
      <c r="AG76" s="200"/>
      <c r="AH76" s="200">
        <f t="shared" si="30"/>
        <v>0</v>
      </c>
      <c r="AI76" s="200"/>
      <c r="AJ76" s="208">
        <f t="shared" si="31"/>
        <v>0</v>
      </c>
      <c r="AK76" s="208"/>
      <c r="AL76" s="204" t="e">
        <f t="shared" si="32"/>
        <v>#N/A</v>
      </c>
      <c r="AM76" s="204"/>
      <c r="AS76" s="15"/>
      <c r="AT76" s="15"/>
      <c r="AV76" s="65"/>
      <c r="AW76" s="85"/>
      <c r="AX76" s="59"/>
      <c r="AY76" s="59"/>
      <c r="AZ76" s="85"/>
      <c r="BA76" s="59"/>
      <c r="BB76" s="59"/>
      <c r="BC76" s="85"/>
      <c r="BD76" s="59"/>
      <c r="BE76" s="59"/>
      <c r="BF76" s="85"/>
      <c r="BG76" s="59"/>
      <c r="BH76" s="59"/>
      <c r="BI76" s="85"/>
      <c r="BJ76" s="59"/>
      <c r="BK76" s="59"/>
      <c r="BL76" s="85"/>
      <c r="BM76" s="59"/>
      <c r="BN76" s="59"/>
      <c r="BO76" s="59"/>
      <c r="BP76" s="59"/>
      <c r="BQ76" s="67"/>
    </row>
    <row r="77" spans="1:72" ht="18" customHeight="1" x14ac:dyDescent="0.35">
      <c r="C77" s="202" t="s">
        <v>184</v>
      </c>
      <c r="D77" s="202"/>
      <c r="E77" s="130" t="e">
        <f t="shared" ref="E77" si="35">AZ85&amp;" Мб  {"&amp;BA85&amp;" }"</f>
        <v>#N/A</v>
      </c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98"/>
      <c r="W77" s="199" t="str">
        <f>$AV$73</f>
        <v>B28</v>
      </c>
      <c r="X77" s="199"/>
      <c r="Y77" s="199"/>
      <c r="Z77" s="199">
        <f t="shared" si="34"/>
        <v>0</v>
      </c>
      <c r="AA77" s="199"/>
      <c r="AB77" s="199">
        <f t="shared" si="27"/>
        <v>1</v>
      </c>
      <c r="AC77" s="199"/>
      <c r="AD77" s="200">
        <f t="shared" si="28"/>
        <v>0</v>
      </c>
      <c r="AE77" s="200"/>
      <c r="AF77" s="200">
        <f t="shared" si="29"/>
        <v>0</v>
      </c>
      <c r="AG77" s="200"/>
      <c r="AH77" s="200">
        <f t="shared" si="30"/>
        <v>0</v>
      </c>
      <c r="AI77" s="200"/>
      <c r="AJ77" s="208">
        <f t="shared" si="31"/>
        <v>0</v>
      </c>
      <c r="AK77" s="208"/>
      <c r="AL77" s="204" t="e">
        <f t="shared" si="32"/>
        <v>#N/A</v>
      </c>
      <c r="AM77" s="204"/>
      <c r="AS77" s="15"/>
      <c r="AT77" s="15"/>
      <c r="AV77" s="65"/>
      <c r="AW77" s="85"/>
      <c r="AX77" s="59"/>
      <c r="AY77" s="59"/>
      <c r="AZ77" s="85"/>
      <c r="BA77" s="59"/>
      <c r="BB77" s="59"/>
      <c r="BC77" s="85"/>
      <c r="BD77" s="59"/>
      <c r="BE77" s="59"/>
      <c r="BF77" s="85"/>
      <c r="BG77" s="59"/>
      <c r="BH77" s="59"/>
      <c r="BI77" s="85"/>
      <c r="BJ77" s="59"/>
      <c r="BK77" s="59"/>
      <c r="BL77" s="85"/>
      <c r="BM77" s="59"/>
      <c r="BN77" s="59"/>
      <c r="BO77" s="59"/>
      <c r="BP77" s="59"/>
      <c r="BQ77" s="67"/>
    </row>
    <row r="78" spans="1:72" ht="18" customHeight="1" x14ac:dyDescent="0.25">
      <c r="C78" s="131"/>
      <c r="D78" s="131"/>
      <c r="E78" s="131"/>
      <c r="F78" s="131"/>
      <c r="G78" s="131"/>
      <c r="H78" s="131"/>
      <c r="I78" s="131"/>
      <c r="J78" s="131"/>
      <c r="K78" s="131" t="s">
        <v>40</v>
      </c>
      <c r="L78" s="131"/>
      <c r="M78" s="131"/>
      <c r="N78" s="131"/>
      <c r="O78" s="131"/>
      <c r="P78" s="131"/>
      <c r="Q78" s="5" t="s">
        <v>40</v>
      </c>
      <c r="W78" s="199" t="str">
        <f>$AV$74</f>
        <v>B30</v>
      </c>
      <c r="X78" s="199"/>
      <c r="Y78" s="199"/>
      <c r="Z78" s="199">
        <f t="shared" si="34"/>
        <v>0</v>
      </c>
      <c r="AA78" s="199"/>
      <c r="AB78" s="199">
        <f t="shared" si="27"/>
        <v>1</v>
      </c>
      <c r="AC78" s="199"/>
      <c r="AD78" s="200">
        <f t="shared" si="28"/>
        <v>0</v>
      </c>
      <c r="AE78" s="200"/>
      <c r="AF78" s="200">
        <f t="shared" si="29"/>
        <v>0</v>
      </c>
      <c r="AG78" s="200"/>
      <c r="AH78" s="200">
        <f t="shared" si="30"/>
        <v>0</v>
      </c>
      <c r="AI78" s="200"/>
      <c r="AJ78" s="208">
        <f t="shared" si="31"/>
        <v>0</v>
      </c>
      <c r="AK78" s="208"/>
      <c r="AL78" s="204" t="e">
        <f t="shared" si="32"/>
        <v>#N/A</v>
      </c>
      <c r="AM78" s="204"/>
      <c r="AS78" s="86"/>
      <c r="AT78" s="86"/>
      <c r="AU78" s="86"/>
      <c r="AV78" s="65" t="s">
        <v>40</v>
      </c>
      <c r="AW78" s="85"/>
      <c r="AX78" s="59"/>
      <c r="AY78" s="59"/>
      <c r="AZ78" s="85"/>
      <c r="BA78" s="59"/>
      <c r="BB78" s="59"/>
      <c r="BC78" s="85"/>
      <c r="BD78" s="59"/>
      <c r="BE78" s="59"/>
      <c r="BF78" s="85"/>
      <c r="BG78" s="59"/>
      <c r="BH78" s="59"/>
      <c r="BI78" s="85"/>
      <c r="BJ78" s="59"/>
      <c r="BK78" s="59"/>
      <c r="BL78" s="85"/>
      <c r="BM78" s="59"/>
      <c r="BN78" s="59"/>
      <c r="BO78" s="59"/>
      <c r="BP78" s="59"/>
      <c r="BQ78" s="67"/>
      <c r="BR78" s="13"/>
    </row>
    <row r="79" spans="1:72" ht="18" customHeight="1" x14ac:dyDescent="0.25">
      <c r="W79" s="199" t="str">
        <f>$AV$75</f>
        <v>B33</v>
      </c>
      <c r="X79" s="199"/>
      <c r="Y79" s="199"/>
      <c r="Z79" s="199">
        <f t="shared" si="34"/>
        <v>0</v>
      </c>
      <c r="AA79" s="199"/>
      <c r="AB79" s="199">
        <f t="shared" si="27"/>
        <v>0</v>
      </c>
      <c r="AC79" s="199"/>
      <c r="AD79" s="200">
        <f t="shared" si="28"/>
        <v>0</v>
      </c>
      <c r="AE79" s="200"/>
      <c r="AF79" s="200">
        <f t="shared" si="29"/>
        <v>1</v>
      </c>
      <c r="AG79" s="200"/>
      <c r="AH79" s="200">
        <f t="shared" si="30"/>
        <v>0</v>
      </c>
      <c r="AI79" s="200"/>
      <c r="AJ79" s="208">
        <f t="shared" si="31"/>
        <v>0</v>
      </c>
      <c r="AK79" s="208"/>
      <c r="AL79" s="204" t="e">
        <f t="shared" si="32"/>
        <v>#N/A</v>
      </c>
      <c r="AM79" s="204"/>
      <c r="AR79" s="120"/>
      <c r="AV79" s="65"/>
      <c r="AW79" s="69">
        <f>LARGE(AW66:AW75,1)</f>
        <v>1100</v>
      </c>
      <c r="AX79" s="118" t="str">
        <f>LOOKUP(,-1/($AW$66:$AW$75=AW79),$AX$66:$AX$75)</f>
        <v>B12, B22, B25</v>
      </c>
      <c r="AY79" s="85" t="str">
        <f>COUNTIF($AW$66:$AW$75,AW79)&amp;" шт"</f>
        <v>3 шт</v>
      </c>
      <c r="AZ79" s="71">
        <f>LARGE(AZ66:AZ75,1)</f>
        <v>2048</v>
      </c>
      <c r="BA79" s="132" t="str">
        <f>LOOKUP(,-1/($AZ$66:$AZ$75=AZ79),$BA$66:$BA$75)</f>
        <v>B25</v>
      </c>
      <c r="BB79" s="20" t="str">
        <f t="shared" ref="BB79:BB85" si="36">COUNTIF($AZ$66:$AZ$75,AZ79)&amp;" шт"</f>
        <v>1 шт</v>
      </c>
      <c r="BC79" s="72">
        <f>LARGE(BC66:BC75,1)</f>
        <v>32768</v>
      </c>
      <c r="BD79" s="70" t="str">
        <f>LOOKUP(,-1/($BC$66:$BC$75=BC79),$BD$66:$BD$75)</f>
        <v>B25</v>
      </c>
      <c r="BE79" s="20" t="str">
        <f t="shared" ref="BE79:BE85" si="37">COUNTIF($BC$66:$BC$75,BC79)&amp;" шт"</f>
        <v>1 шт</v>
      </c>
      <c r="BF79" s="73">
        <f>LARGE(BF66:BF75,1)</f>
        <v>8</v>
      </c>
      <c r="BG79" s="70" t="str">
        <f t="shared" ref="BG79:BG85" si="38">LOOKUP(,-1/($BF$66:$BF$75=BF79),$BG$66:$BG$75)</f>
        <v>B9, B10</v>
      </c>
      <c r="BH79" s="20" t="str">
        <f t="shared" ref="BH79:BH85" si="39">COUNTIF($BF$66:$BF$75,BF79)&amp;" шт"</f>
        <v>2 шт</v>
      </c>
      <c r="BI79" s="74">
        <f>LARGE(BI66:BI75,1)</f>
        <v>5</v>
      </c>
      <c r="BJ79" s="70" t="str">
        <f>LOOKUP(,-1/($BI$66:$BI$75=BI79),$BJ$66:$BJ$75)</f>
        <v>B28</v>
      </c>
      <c r="BK79" s="20" t="str">
        <f>COUNTIF($BI$66:$BI$75,BI79)&amp;" шт"</f>
        <v>1 шт</v>
      </c>
      <c r="BL79" s="75">
        <f>LARGE(BL66:BL75,1)</f>
        <v>3</v>
      </c>
      <c r="BM79" s="70" t="str">
        <f>LOOKUP(,-1/($BL$66:$BL$75=BL79),$BM$66:$BM$75)</f>
        <v>B12</v>
      </c>
      <c r="BN79" s="20" t="str">
        <f>COUNTIF($BL$66:$BL$75,BL79)&amp;" шт"</f>
        <v>1 шт</v>
      </c>
      <c r="BO79" s="76">
        <f>LARGE(BO66:BO75,1)</f>
        <v>102570</v>
      </c>
      <c r="BP79" s="70" t="str">
        <f t="shared" ref="BP79:BP88" si="40">LOOKUP(,-1/($BO$66:$BO$75=BO79),$BP$66:$BP$75)</f>
        <v>B30</v>
      </c>
      <c r="BQ79" s="77" t="str">
        <f t="shared" ref="BQ79:BQ88" si="41">COUNTIF($BO$66:$BO$75,BO79)&amp;" шт"</f>
        <v>1 шт</v>
      </c>
      <c r="BR79" s="13"/>
      <c r="BS79" s="13"/>
      <c r="BT79" s="13"/>
    </row>
    <row r="80" spans="1:72" ht="18" customHeight="1" x14ac:dyDescent="0.25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9"/>
      <c r="X80" s="149"/>
      <c r="Y80" s="149"/>
      <c r="Z80" s="149"/>
      <c r="AA80" s="149"/>
      <c r="AB80" s="149"/>
      <c r="AC80" s="149"/>
      <c r="AD80" s="155"/>
      <c r="AE80" s="155"/>
      <c r="AF80" s="155"/>
      <c r="AG80" s="155"/>
      <c r="AH80" s="155"/>
      <c r="AI80" s="155"/>
      <c r="AJ80" s="156"/>
      <c r="AK80" s="156"/>
      <c r="AL80" s="156"/>
      <c r="AM80" s="156"/>
      <c r="AN80" s="147"/>
      <c r="AO80" s="147"/>
      <c r="AP80" s="147"/>
      <c r="AQ80" s="147"/>
      <c r="AV80" s="65"/>
      <c r="AW80" s="87">
        <f>IFERROR(SMALL(AW$66:AW$75,COUNTIF(AW$66:AW$75,"&lt;"&amp;AW79)),"")</f>
        <v>520</v>
      </c>
      <c r="AX80" s="118" t="str">
        <f>LOOKUP(,-1/($AW$66:$AW$75=AW80),$AX$66:$AX$75)</f>
        <v>B9, B10, B21, B33</v>
      </c>
      <c r="AY80" s="85" t="str">
        <f>COUNTIF($AW$66:$AW$75,AW80)&amp;" шт"</f>
        <v>4 шт</v>
      </c>
      <c r="AZ80" s="88">
        <f t="shared" ref="AZ80:AZ85" si="42">IFERROR(SMALL(AZ$66:AZ$75,COUNTIF(AZ$66:AZ$75,"&lt;"&amp;AZ79)),"")</f>
        <v>1024</v>
      </c>
      <c r="BA80" s="133" t="str">
        <f t="shared" ref="BA80:BA82" si="43">LOOKUP(,-1/($AZ$66:$AZ$75=AZ80),$BA$66:$BA$75)</f>
        <v>B28, B30</v>
      </c>
      <c r="BB80" s="20" t="str">
        <f t="shared" si="36"/>
        <v>2 шт</v>
      </c>
      <c r="BC80" s="89">
        <f t="shared" ref="BC80:BC86" si="44">IFERROR(SMALL(BC$66:BC$75,COUNTIF(BC$66:BC$75,"&lt;"&amp;BC79)),"")</f>
        <v>4096</v>
      </c>
      <c r="BD80" s="78" t="str">
        <f>LOOKUP(,-1/($BC$66:$BC$75=BC80),$BD$66:$BD$75)</f>
        <v>B12, B22, B28, B30</v>
      </c>
      <c r="BE80" s="20" t="str">
        <f t="shared" si="37"/>
        <v>4 шт</v>
      </c>
      <c r="BF80" s="90">
        <f t="shared" ref="BF80:BF85" si="45">IFERROR(SMALL(BF$66:BF$75,COUNTIF(BF$66:BF$75,"&lt;"&amp;BF79)),"")</f>
        <v>7</v>
      </c>
      <c r="BG80" s="78" t="str">
        <f t="shared" si="38"/>
        <v>B17, B22, B30</v>
      </c>
      <c r="BH80" s="20" t="str">
        <f t="shared" si="39"/>
        <v>3 шт</v>
      </c>
      <c r="BI80" s="91">
        <f t="shared" ref="BI80:BI83" si="46">IFERROR(SMALL(BI$66:BI$75,COUNTIF(BI$66:BI$75,"&lt;"&amp;BI79)),"")</f>
        <v>4</v>
      </c>
      <c r="BJ80" s="78" t="str">
        <f>LOOKUP(,-1/($BI$66:$BI$75=BI80),$BJ$66:$BJ$75)</f>
        <v>B25, B30</v>
      </c>
      <c r="BK80" s="20" t="str">
        <f>COUNTIF($BI$66:$BI$75,BI80)&amp;" шт"</f>
        <v>2 шт</v>
      </c>
      <c r="BL80" s="92">
        <f>IFERROR(SMALL(BL$66:BL$75,COUNTIF(BL$66:BL$75,"&lt;"&amp;BL79)),"")</f>
        <v>2</v>
      </c>
      <c r="BM80" s="78" t="str">
        <f>LOOKUP(,-1/($BL$66:$BL$75=BL80),$BM$66:$BM$75)</f>
        <v>B9, B10, B17, B22, B25, B28, B30, B33</v>
      </c>
      <c r="BN80" s="20" t="str">
        <f>COUNTIF($BL$66:$BL$75,BL80)&amp;" шт"</f>
        <v>8 шт</v>
      </c>
      <c r="BO80" s="93">
        <f t="shared" ref="BO80:BO88" si="47">IFERROR(SMALL(BO$66:BO$75,COUNTIF(BO$66:BO$75,"&lt;"&amp;BO79)),"")</f>
        <v>93275</v>
      </c>
      <c r="BP80" s="78" t="str">
        <f t="shared" si="40"/>
        <v>B28</v>
      </c>
      <c r="BQ80" s="77" t="str">
        <f t="shared" si="41"/>
        <v>1 шт</v>
      </c>
    </row>
    <row r="81" spans="3:72" ht="18" customHeight="1" x14ac:dyDescent="0.25">
      <c r="AV81" s="65"/>
      <c r="AW81" s="87">
        <f>IFERROR(SMALL(AW$66:AW$75,COUNTIF(AW$66:AW$75,"&lt;"&amp;AW80)),"")</f>
        <v>500</v>
      </c>
      <c r="AX81" s="70" t="str">
        <f>LOOKUP(,-1/($AW$66:$AW$75=AW81),$AX$66:$AX$75)</f>
        <v>B28, B30</v>
      </c>
      <c r="AY81" s="85" t="str">
        <f>COUNTIF($AW$66:$AW$75,AW81)&amp;" шт"</f>
        <v>2 шт</v>
      </c>
      <c r="AZ81" s="88">
        <f t="shared" si="42"/>
        <v>512</v>
      </c>
      <c r="BA81" s="78" t="str">
        <f t="shared" si="43"/>
        <v>B12, B22</v>
      </c>
      <c r="BB81" s="20" t="str">
        <f t="shared" si="36"/>
        <v>2 шт</v>
      </c>
      <c r="BC81" s="89">
        <f t="shared" si="44"/>
        <v>128</v>
      </c>
      <c r="BD81" s="78" t="str">
        <f>LOOKUP(,-1/($BC$66:$BC$75=BC81),$BD$66:$BD$75)</f>
        <v>B9, B10, B33</v>
      </c>
      <c r="BE81" s="20" t="str">
        <f t="shared" si="37"/>
        <v>3 шт</v>
      </c>
      <c r="BF81" s="90">
        <f t="shared" si="45"/>
        <v>6</v>
      </c>
      <c r="BG81" s="78" t="str">
        <f t="shared" si="38"/>
        <v>B28</v>
      </c>
      <c r="BH81" s="20" t="str">
        <f t="shared" si="39"/>
        <v>1 шт</v>
      </c>
      <c r="BI81" s="91">
        <f t="shared" si="46"/>
        <v>3</v>
      </c>
      <c r="BJ81" s="78" t="str">
        <f>LOOKUP(,-1/($BI$66:$BI$75=BI81),$BJ$66:$BJ$75)</f>
        <v>B10, B12, B22, B33</v>
      </c>
      <c r="BK81" s="20" t="str">
        <f>COUNTIF($BI$66:$BI$75,BI81)&amp;" шт"</f>
        <v>4 шт</v>
      </c>
      <c r="BL81" s="92">
        <f>IFERROR(SMALL(BL$66:BL$75,COUNTIF(BL$66:BL$75,"&lt;"&amp;BL80)),"")</f>
        <v>1</v>
      </c>
      <c r="BM81" s="78" t="str">
        <f>LOOKUP(,-1/($BL$66:$BL$75=BL81),$BM$66:$BM$75)</f>
        <v>B21</v>
      </c>
      <c r="BN81" s="20" t="str">
        <f>COUNTIF($BL$66:$BL$75,BL81)&amp;" шт"</f>
        <v>1 шт</v>
      </c>
      <c r="BO81" s="93">
        <f t="shared" si="47"/>
        <v>86356</v>
      </c>
      <c r="BP81" s="78" t="str">
        <f t="shared" si="40"/>
        <v>B25</v>
      </c>
      <c r="BQ81" s="77" t="str">
        <f t="shared" si="41"/>
        <v>1 шт</v>
      </c>
      <c r="BR81" s="32"/>
      <c r="BS81" s="14"/>
      <c r="BT81" s="32"/>
    </row>
    <row r="82" spans="3:72" ht="18" customHeight="1" x14ac:dyDescent="0.35">
      <c r="W82" s="199" t="s">
        <v>129</v>
      </c>
      <c r="X82" s="199"/>
      <c r="Y82" s="199"/>
      <c r="Z82" s="206" t="s">
        <v>140</v>
      </c>
      <c r="AA82" s="206"/>
      <c r="AB82" s="206" t="s">
        <v>149</v>
      </c>
      <c r="AC82" s="206"/>
      <c r="AD82" s="206" t="s">
        <v>150</v>
      </c>
      <c r="AE82" s="206"/>
      <c r="AF82" s="207" t="s">
        <v>196</v>
      </c>
      <c r="AG82" s="207"/>
      <c r="AH82" s="207" t="s">
        <v>197</v>
      </c>
      <c r="AI82" s="207"/>
      <c r="AJ82" s="203" t="s">
        <v>185</v>
      </c>
      <c r="AK82" s="203"/>
      <c r="AL82" s="203" t="s">
        <v>186</v>
      </c>
      <c r="AM82" s="203"/>
      <c r="AN82" s="203" t="s">
        <v>187</v>
      </c>
      <c r="AO82" s="203"/>
      <c r="AP82" s="153"/>
      <c r="AV82" s="65"/>
      <c r="AW82" s="87">
        <f>IFERROR(SMALL(AW$66:AW$75,COUNTIF(AW$66:AW$75,"&lt;"&amp;AW81)),"")</f>
        <v>206</v>
      </c>
      <c r="AX82" s="70" t="str">
        <f>LOOKUP(,-1/($AW$66:$AW$75=AW82),$AX$66:$AX$75)</f>
        <v>B17</v>
      </c>
      <c r="AY82" s="85" t="str">
        <f>COUNTIF($AW$66:$AW$75,AW82)&amp;" шт"</f>
        <v>1 шт</v>
      </c>
      <c r="AZ82" s="88">
        <f t="shared" si="42"/>
        <v>128</v>
      </c>
      <c r="BA82" s="78" t="str">
        <f t="shared" si="43"/>
        <v>B21, B33</v>
      </c>
      <c r="BB82" s="20" t="str">
        <f t="shared" si="36"/>
        <v>2 шт</v>
      </c>
      <c r="BC82" s="89">
        <f t="shared" si="44"/>
        <v>64</v>
      </c>
      <c r="BD82" s="78" t="str">
        <f>LOOKUP(,-1/($BC$66:$BC$75=BC82),$BD$66:$BD$75)</f>
        <v>B21</v>
      </c>
      <c r="BE82" s="20" t="str">
        <f t="shared" si="37"/>
        <v>1 шт</v>
      </c>
      <c r="BF82" s="90">
        <f t="shared" si="45"/>
        <v>4</v>
      </c>
      <c r="BG82" s="78" t="str">
        <f t="shared" si="38"/>
        <v>B12</v>
      </c>
      <c r="BH82" s="20" t="str">
        <f t="shared" si="39"/>
        <v>1 шт</v>
      </c>
      <c r="BI82" s="91">
        <f t="shared" si="46"/>
        <v>2</v>
      </c>
      <c r="BJ82" s="78" t="str">
        <f>LOOKUP(,-1/($BI$66:$BI$75=BI82),$BJ$66:$BJ$75)</f>
        <v>B9, B21</v>
      </c>
      <c r="BK82" s="20" t="str">
        <f>COUNTIF($BI$66:$BI$75,BI82)&amp;" шт"</f>
        <v>2 шт</v>
      </c>
      <c r="BL82" s="92"/>
      <c r="BM82" s="80"/>
      <c r="BN82" s="20"/>
      <c r="BO82" s="93">
        <f t="shared" si="47"/>
        <v>69102</v>
      </c>
      <c r="BP82" s="78" t="str">
        <f t="shared" si="40"/>
        <v>B12</v>
      </c>
      <c r="BQ82" s="77" t="str">
        <f t="shared" si="41"/>
        <v>1 шт</v>
      </c>
    </row>
    <row r="83" spans="3:72" ht="18" customHeight="1" x14ac:dyDescent="0.25">
      <c r="W83" s="199" t="str">
        <f>$AV$66</f>
        <v>B9</v>
      </c>
      <c r="X83" s="199"/>
      <c r="Y83" s="199"/>
      <c r="Z83" s="199">
        <f>IF(AV66=$AS$93,1,IF(AV66=$AS$94,1,IF(AV66=$AS$95,1,IF(AV66=$AS$96,1,IF(AV66=$AS$97,1,IF(AV66=$AS$98,1,IF(AV66=$AS$99,1,IF(AV66=$AS$100,1,0))))))))</f>
        <v>0</v>
      </c>
      <c r="AA83" s="199"/>
      <c r="AB83" s="199">
        <f>IF(AV66=$AT$93,1,IF(AV66=$AT$94,1,IF(AV66=$AT$95,1,IF(AV66=$AT$96,1,IF(AV66=$AT$97,1,IF(AV66=$AT$98,1,IF(AV66=$AT$99,1,IF(AV66=$AT$100,1,0))))))))</f>
        <v>0</v>
      </c>
      <c r="AC83" s="199"/>
      <c r="AD83" s="199">
        <f>IF(AV66=$AU$93,1,IF(AV66=$AU$94,1,IF(AV66=$AU$95,1,IF(AV66=$AU$96,1,IF(AV66=$AU$97,1,IF(AV66=$AU$98,1,IF(AV66=$AU$99,1,IF(AV66=$AU$100,1,0))))))))</f>
        <v>1</v>
      </c>
      <c r="AE83" s="199"/>
      <c r="AF83" s="200">
        <f>IF(AV66=$AV$93,1,IF(AV66=$AV$94,1,IF(AV66=$AV$95,1,IF(AV66=$AV$96,1,IF(AV66=$AV$97,1,IF(AV66=$AV$98,1,IF(AV66=$AV$99,1,IF(AV66=$AV$100,1,0))))))))</f>
        <v>0</v>
      </c>
      <c r="AG83" s="200"/>
      <c r="AH83" s="200">
        <f>IF(AV66=$AW$93,1,IF(AV66=$AW$94,1,IF(AV66=$AW$95,1,IF(AV66=$AW$96,1,IF(AV66=$AW$97,1,IF(AV66=$AW$98,1,IF(AV66=$AW$99,1,IF(AV66=$AW$100,1,0))))))))</f>
        <v>0</v>
      </c>
      <c r="AI83" s="200"/>
      <c r="AJ83" s="201" t="e">
        <f>IF(AV66=$AX$93,1,IF(AV66=$AX$94,1,IF(AV66=$AX$95,1,IF(AV66=$AX$96,1,IF(AV66=$AX$97,1,IF(AV66=$AX$98,1,IF(AV66=$AX$99,1,IF(AV66=$AX$100,1,0))))))))</f>
        <v>#N/A</v>
      </c>
      <c r="AK83" s="201"/>
      <c r="AL83" s="201" t="e">
        <f>IF(AV66=$AY$93,1,IF(AV66=$AY$94,1,IF(AV66=$AY$95,1,IF(AV66=$AY$96,1,IF(AV66=$AY$97,1,IF(AV66=$AY$98,1,IF(AV66=$AY$99,1,IF(AV66=$AY$100,1,0))))))))</f>
        <v>#N/A</v>
      </c>
      <c r="AM83" s="201"/>
      <c r="AN83" s="201" t="e">
        <f>IF(AV66=$AZ$93,1,IF(AV66=$AZ$94,1,IF(AV66=$AZ$95,1,IF(AV66=$AZ$96,1,IF(AV66=$AZ$97,1,IF(AV66=$AZ$98,1,IF(AV66=$AZ$99,1,IF(AV66=$AZ$100,1,0))))))))</f>
        <v>#N/A</v>
      </c>
      <c r="AO83" s="201"/>
      <c r="AP83" s="153"/>
      <c r="AV83" s="65"/>
      <c r="AW83" s="92"/>
      <c r="AX83" s="80"/>
      <c r="AY83" s="59"/>
      <c r="AZ83" s="88">
        <f t="shared" si="42"/>
        <v>96</v>
      </c>
      <c r="BA83" s="78" t="str">
        <f>LOOKUP(,-1/($AZ$66:$AZ$75=AZ83),$BA$66:$BA$75)</f>
        <v>B9, B10</v>
      </c>
      <c r="BB83" s="20" t="str">
        <f t="shared" si="36"/>
        <v>2 шт</v>
      </c>
      <c r="BC83" s="89">
        <f t="shared" si="44"/>
        <v>32</v>
      </c>
      <c r="BD83" s="78" t="str">
        <f>LOOKUP(,-1/($BC$66:$BC$75=BC83),$BD$66:$BD$75)</f>
        <v>B17</v>
      </c>
      <c r="BE83" s="20" t="str">
        <f t="shared" si="37"/>
        <v>1 шт</v>
      </c>
      <c r="BF83" s="90">
        <f t="shared" si="45"/>
        <v>2</v>
      </c>
      <c r="BG83" s="78" t="str">
        <f t="shared" si="38"/>
        <v>B21</v>
      </c>
      <c r="BH83" s="20" t="str">
        <f t="shared" si="39"/>
        <v>1 шт</v>
      </c>
      <c r="BI83" s="91">
        <f t="shared" si="46"/>
        <v>1</v>
      </c>
      <c r="BJ83" s="78" t="str">
        <f>LOOKUP(,-1/($BI$66:$BI$75=BI83),$BJ$66:$BJ$75)</f>
        <v>B17</v>
      </c>
      <c r="BK83" s="20" t="str">
        <f>COUNTIF($BI$66:$BI$75,BI83)&amp;" шт"</f>
        <v>1 шт</v>
      </c>
      <c r="BL83" s="92"/>
      <c r="BM83" s="80"/>
      <c r="BN83" s="20"/>
      <c r="BO83" s="93">
        <f t="shared" si="47"/>
        <v>68250</v>
      </c>
      <c r="BP83" s="78" t="str">
        <f t="shared" si="40"/>
        <v>B33</v>
      </c>
      <c r="BQ83" s="77" t="str">
        <f t="shared" si="41"/>
        <v>1 шт</v>
      </c>
    </row>
    <row r="84" spans="3:72" ht="18" customHeight="1" x14ac:dyDescent="0.35">
      <c r="C84" s="198" t="s">
        <v>140</v>
      </c>
      <c r="D84" s="198"/>
      <c r="E84" s="27" t="str">
        <f>BC79&amp;" Мб  {"&amp;BD79&amp;" }"</f>
        <v>32768 Мб  {B25 }</v>
      </c>
      <c r="W84" s="199" t="str">
        <f>$AV$67</f>
        <v>B10</v>
      </c>
      <c r="X84" s="199"/>
      <c r="Y84" s="199"/>
      <c r="Z84" s="199">
        <f t="shared" ref="Z84:Z92" si="48">IF(AV67=$AS$93,1,IF(AV67=$AS$94,1,IF(AV67=$AS$95,1,IF(AV67=$AS$96,1,IF(AV67=$AS$97,1,IF(AV67=$AS$98,1,IF(AV67=$AS$99,1,IF(AV67=$AS$100,1,0))))))))</f>
        <v>0</v>
      </c>
      <c r="AA84" s="199"/>
      <c r="AB84" s="199">
        <f t="shared" ref="AB84:AB92" si="49">IF(AV67=$AT$93,1,IF(AV67=$AT$94,1,IF(AV67=$AT$95,1,IF(AV67=$AT$96,1,IF(AV67=$AT$97,1,IF(AV67=$AT$98,1,IF(AV67=$AT$99,1,IF(AV67=$AT$100,1,0))))))))</f>
        <v>0</v>
      </c>
      <c r="AC84" s="199"/>
      <c r="AD84" s="199">
        <f t="shared" ref="AD84:AD92" si="50">IF(AV67=$AU$93,1,IF(AV67=$AU$94,1,IF(AV67=$AU$95,1,IF(AV67=$AU$96,1,IF(AV67=$AU$97,1,IF(AV67=$AU$98,1,IF(AV67=$AU$99,1,IF(AV67=$AU$100,1,0))))))))</f>
        <v>1</v>
      </c>
      <c r="AE84" s="199"/>
      <c r="AF84" s="200">
        <f t="shared" ref="AF84:AF92" si="51">IF(AV67=$AV$93,1,IF(AV67=$AV$94,1,IF(AV67=$AV$95,1,IF(AV67=$AV$96,1,IF(AV67=$AV$97,1,IF(AV67=$AV$98,1,IF(AV67=$AV$99,1,IF(AV67=$AV$100,1,0))))))))</f>
        <v>0</v>
      </c>
      <c r="AG84" s="200"/>
      <c r="AH84" s="200">
        <f t="shared" ref="AH84:AH92" si="52">IF(AV67=$AW$93,1,IF(AV67=$AW$94,1,IF(AV67=$AW$95,1,IF(AV67=$AW$96,1,IF(AV67=$AW$97,1,IF(AV67=$AW$98,1,IF(AV67=$AW$99,1,IF(AV67=$AW$100,1,0))))))))</f>
        <v>0</v>
      </c>
      <c r="AI84" s="200"/>
      <c r="AJ84" s="201" t="e">
        <f t="shared" ref="AJ84:AJ92" si="53">IF(AV67=$AX$93,1,IF(AV67=$AX$94,1,IF(AV67=$AX$95,1,IF(AV67=$AX$96,1,IF(AV67=$AX$97,1,IF(AV67=$AX$98,1,IF(AV67=$AX$99,1,IF(AV67=$AX$100,1,0))))))))</f>
        <v>#N/A</v>
      </c>
      <c r="AK84" s="201"/>
      <c r="AL84" s="201" t="e">
        <f t="shared" ref="AL84:AL92" si="54">IF(AV67=$AY$93,1,IF(AV67=$AY$94,1,IF(AV67=$AY$95,1,IF(AV67=$AY$96,1,IF(AV67=$AY$97,1,IF(AV67=$AY$98,1,IF(AV67=$AY$99,1,IF(AV67=$AY$100,1,0))))))))</f>
        <v>#N/A</v>
      </c>
      <c r="AM84" s="201"/>
      <c r="AN84" s="201" t="e">
        <f t="shared" ref="AN84:AN92" si="55">IF(AV67=$AZ$93,1,IF(AV67=$AZ$94,1,IF(AV67=$AZ$95,1,IF(AV67=$AZ$96,1,IF(AV67=$AZ$97,1,IF(AV67=$AZ$98,1,IF(AV67=$AZ$99,1,IF(AV67=$AZ$100,1,0))))))))</f>
        <v>#N/A</v>
      </c>
      <c r="AO84" s="201"/>
      <c r="AP84" s="153"/>
      <c r="AV84" s="65"/>
      <c r="AW84" s="59"/>
      <c r="AX84" s="59"/>
      <c r="AY84" s="59"/>
      <c r="AZ84" s="88">
        <f>IFERROR(SMALL(AZ$66:AZ$75,COUNTIF(AZ$66:AZ$75,"&lt;"&amp;AZ83)),"")</f>
        <v>64</v>
      </c>
      <c r="BA84" s="78" t="str">
        <f>LOOKUP(,-1/($AZ$66:$AZ$75=AZ84),$BA$66:$BA$75)</f>
        <v>B17</v>
      </c>
      <c r="BB84" s="20" t="str">
        <f t="shared" si="36"/>
        <v>1 шт</v>
      </c>
      <c r="BC84" s="89" t="str">
        <f t="shared" si="44"/>
        <v/>
      </c>
      <c r="BD84" s="78" t="e">
        <f t="shared" ref="BD84:BD86" si="56">LOOKUP(,-1/($BC$66:$BC$75=BC84),$BD$66:$BD$75)</f>
        <v>#N/A</v>
      </c>
      <c r="BE84" s="20" t="str">
        <f t="shared" si="37"/>
        <v>0 шт</v>
      </c>
      <c r="BF84" s="90">
        <f t="shared" si="45"/>
        <v>1</v>
      </c>
      <c r="BG84" s="78" t="str">
        <f t="shared" si="38"/>
        <v>B25, B33</v>
      </c>
      <c r="BH84" s="20" t="str">
        <f t="shared" si="39"/>
        <v>2 шт</v>
      </c>
      <c r="BI84" s="92"/>
      <c r="BJ84" s="80"/>
      <c r="BK84" s="81"/>
      <c r="BL84" s="79"/>
      <c r="BM84" s="80"/>
      <c r="BN84" s="20"/>
      <c r="BO84" s="93">
        <f t="shared" si="47"/>
        <v>66496</v>
      </c>
      <c r="BP84" s="78" t="str">
        <f t="shared" si="40"/>
        <v>B9</v>
      </c>
      <c r="BQ84" s="77" t="str">
        <f t="shared" si="41"/>
        <v>1 шт</v>
      </c>
    </row>
    <row r="85" spans="3:72" ht="18" customHeight="1" x14ac:dyDescent="0.35">
      <c r="C85" s="198" t="s">
        <v>149</v>
      </c>
      <c r="D85" s="198"/>
      <c r="E85" s="27" t="str">
        <f>BC80&amp;" Мб  {"&amp;BD80&amp;" }"</f>
        <v>4096 Мб  {B12, B22, B28, B30 }</v>
      </c>
      <c r="W85" s="199" t="str">
        <f>$AV$68</f>
        <v>B12</v>
      </c>
      <c r="X85" s="199"/>
      <c r="Y85" s="199"/>
      <c r="Z85" s="199">
        <f t="shared" si="48"/>
        <v>0</v>
      </c>
      <c r="AA85" s="199"/>
      <c r="AB85" s="199">
        <f t="shared" si="49"/>
        <v>1</v>
      </c>
      <c r="AC85" s="199"/>
      <c r="AD85" s="199">
        <f t="shared" si="50"/>
        <v>0</v>
      </c>
      <c r="AE85" s="199"/>
      <c r="AF85" s="200">
        <f t="shared" si="51"/>
        <v>0</v>
      </c>
      <c r="AG85" s="200"/>
      <c r="AH85" s="200">
        <f t="shared" si="52"/>
        <v>0</v>
      </c>
      <c r="AI85" s="200"/>
      <c r="AJ85" s="201" t="e">
        <f t="shared" si="53"/>
        <v>#N/A</v>
      </c>
      <c r="AK85" s="201"/>
      <c r="AL85" s="201" t="e">
        <f t="shared" si="54"/>
        <v>#N/A</v>
      </c>
      <c r="AM85" s="201"/>
      <c r="AN85" s="201" t="e">
        <f t="shared" si="55"/>
        <v>#N/A</v>
      </c>
      <c r="AO85" s="201"/>
      <c r="AP85" s="153"/>
      <c r="AY85" s="59"/>
      <c r="AZ85" s="88" t="str">
        <f t="shared" si="42"/>
        <v/>
      </c>
      <c r="BA85" s="78" t="e">
        <f>LOOKUP(,-1/($AZ$66:$AZ$75=AZ85),$BA$66:$BA$75)</f>
        <v>#N/A</v>
      </c>
      <c r="BB85" s="20" t="str">
        <f t="shared" si="36"/>
        <v>0 шт</v>
      </c>
      <c r="BC85" s="89" t="str">
        <f t="shared" si="44"/>
        <v/>
      </c>
      <c r="BD85" s="78" t="e">
        <f t="shared" si="56"/>
        <v>#N/A</v>
      </c>
      <c r="BE85" s="20" t="str">
        <f t="shared" si="37"/>
        <v>0 шт</v>
      </c>
      <c r="BF85" s="90" t="str">
        <f t="shared" si="45"/>
        <v/>
      </c>
      <c r="BG85" s="78" t="e">
        <f t="shared" si="38"/>
        <v>#N/A</v>
      </c>
      <c r="BH85" s="20" t="str">
        <f t="shared" si="39"/>
        <v>0 шт</v>
      </c>
      <c r="BI85" s="92"/>
      <c r="BJ85" s="80"/>
      <c r="BK85" s="81"/>
      <c r="BL85" s="66"/>
      <c r="BM85" s="66"/>
      <c r="BN85" s="20"/>
      <c r="BO85" s="93">
        <f t="shared" si="47"/>
        <v>65088</v>
      </c>
      <c r="BP85" s="78" t="str">
        <f t="shared" si="40"/>
        <v>B22</v>
      </c>
      <c r="BQ85" s="77" t="str">
        <f t="shared" si="41"/>
        <v>1 шт</v>
      </c>
    </row>
    <row r="86" spans="3:72" ht="18" customHeight="1" x14ac:dyDescent="0.35">
      <c r="C86" s="198" t="s">
        <v>150</v>
      </c>
      <c r="D86" s="198"/>
      <c r="E86" s="27" t="str">
        <f>BC81&amp;" Мб  {"&amp;BD81&amp;" }"</f>
        <v>128 Мб  {B9, B10, B33 }</v>
      </c>
      <c r="W86" s="199" t="str">
        <f>$AV$69</f>
        <v>B17</v>
      </c>
      <c r="X86" s="199"/>
      <c r="Y86" s="199"/>
      <c r="Z86" s="199">
        <f t="shared" si="48"/>
        <v>0</v>
      </c>
      <c r="AA86" s="199"/>
      <c r="AB86" s="199">
        <f t="shared" si="49"/>
        <v>0</v>
      </c>
      <c r="AC86" s="199"/>
      <c r="AD86" s="199">
        <f t="shared" si="50"/>
        <v>0</v>
      </c>
      <c r="AE86" s="199"/>
      <c r="AF86" s="200">
        <f t="shared" si="51"/>
        <v>0</v>
      </c>
      <c r="AG86" s="200"/>
      <c r="AH86" s="200">
        <f t="shared" si="52"/>
        <v>1</v>
      </c>
      <c r="AI86" s="200"/>
      <c r="AJ86" s="201" t="e">
        <f t="shared" si="53"/>
        <v>#N/A</v>
      </c>
      <c r="AK86" s="201"/>
      <c r="AL86" s="201" t="e">
        <f t="shared" si="54"/>
        <v>#N/A</v>
      </c>
      <c r="AM86" s="201"/>
      <c r="AN86" s="201" t="e">
        <f t="shared" si="55"/>
        <v>#N/A</v>
      </c>
      <c r="AO86" s="201"/>
      <c r="AP86" s="153"/>
      <c r="AS86" s="106" t="str">
        <f t="shared" ref="AS86:AS92" si="57">TRIM(MID(SUBSTITUTE($BA$79,", ",REPT(" ",99)),100*(ROW(D1)-1)+1,99))</f>
        <v>B25</v>
      </c>
      <c r="AT86" s="106" t="str">
        <f t="shared" ref="AT86:AT92" si="58">TRIM(MID(SUBSTITUTE($BA$80,", ",REPT(" ",99)),100*(ROW(E1)-1)+1,99))</f>
        <v>B28</v>
      </c>
      <c r="AU86" s="106" t="str">
        <f t="shared" ref="AU86:AU92" si="59">TRIM(MID(SUBSTITUTE($BA$81,", ",REPT(" ",99)),100*(ROW(F1)-1)+1,99))</f>
        <v>B12</v>
      </c>
      <c r="AV86" s="106" t="str">
        <f t="shared" ref="AV86:AV92" si="60">TRIM(MID(SUBSTITUTE($BA$82,", ",REPT(" ",99)),100*(ROW(G1)-1)+1,99))</f>
        <v>B21</v>
      </c>
      <c r="AW86" s="106" t="str">
        <f t="shared" ref="AW86:AW92" si="61">TRIM(MID(SUBSTITUTE($BA$83,", ",REPT(" ",99)),100*(ROW(H1)-1)+1,99))</f>
        <v>B9</v>
      </c>
      <c r="AX86" s="106" t="str">
        <f t="shared" ref="AX86:AX92" si="62">TRIM(MID(SUBSTITUTE($BA$84,", ",REPT(" ",99)),100*(ROW(I1)-1)+1,99))</f>
        <v>B17</v>
      </c>
      <c r="AY86" s="106" t="e">
        <f t="shared" ref="AY86:AY92" si="63">TRIM(MID(SUBSTITUTE($BA$85,", ",REPT(" ",99)),100*(ROW(J1)-1)+1,99))</f>
        <v>#N/A</v>
      </c>
      <c r="AZ86" s="92"/>
      <c r="BA86" s="80"/>
      <c r="BB86" s="59"/>
      <c r="BC86" s="89" t="str">
        <f t="shared" si="44"/>
        <v/>
      </c>
      <c r="BD86" s="78" t="e">
        <f t="shared" si="56"/>
        <v>#N/A</v>
      </c>
      <c r="BE86" s="59"/>
      <c r="BF86" s="92"/>
      <c r="BG86" s="66"/>
      <c r="BH86" s="59"/>
      <c r="BI86" s="59"/>
      <c r="BJ86" s="59"/>
      <c r="BK86" s="59"/>
      <c r="BL86" s="59"/>
      <c r="BM86" s="59"/>
      <c r="BN86" s="59"/>
      <c r="BO86" s="93">
        <f t="shared" si="47"/>
        <v>64496</v>
      </c>
      <c r="BP86" s="78" t="str">
        <f t="shared" si="40"/>
        <v>B10</v>
      </c>
      <c r="BQ86" s="77" t="str">
        <f t="shared" si="41"/>
        <v>1 шт</v>
      </c>
    </row>
    <row r="87" spans="3:72" ht="18" customHeight="1" x14ac:dyDescent="0.35">
      <c r="C87" s="205" t="s">
        <v>196</v>
      </c>
      <c r="D87" s="205"/>
      <c r="E87" s="107" t="str">
        <f>BC82&amp;" Мб  {"&amp;BD82&amp;" }"</f>
        <v>64 Мб  {B21 }</v>
      </c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T87" s="196" t="s">
        <v>216</v>
      </c>
      <c r="U87" s="196"/>
      <c r="V87" s="197"/>
      <c r="W87" s="199" t="str">
        <f>$AV$70</f>
        <v>B21</v>
      </c>
      <c r="X87" s="199"/>
      <c r="Y87" s="199"/>
      <c r="Z87" s="199">
        <f t="shared" si="48"/>
        <v>0</v>
      </c>
      <c r="AA87" s="199"/>
      <c r="AB87" s="199">
        <f t="shared" si="49"/>
        <v>0</v>
      </c>
      <c r="AC87" s="199"/>
      <c r="AD87" s="199">
        <f t="shared" si="50"/>
        <v>0</v>
      </c>
      <c r="AE87" s="199"/>
      <c r="AF87" s="200">
        <f t="shared" si="51"/>
        <v>1</v>
      </c>
      <c r="AG87" s="200"/>
      <c r="AH87" s="200">
        <f t="shared" si="52"/>
        <v>0</v>
      </c>
      <c r="AI87" s="200"/>
      <c r="AJ87" s="201" t="e">
        <f t="shared" si="53"/>
        <v>#N/A</v>
      </c>
      <c r="AK87" s="201"/>
      <c r="AL87" s="201" t="e">
        <f t="shared" si="54"/>
        <v>#N/A</v>
      </c>
      <c r="AM87" s="201"/>
      <c r="AN87" s="201" t="e">
        <f t="shared" si="55"/>
        <v>#N/A</v>
      </c>
      <c r="AO87" s="201"/>
      <c r="AP87" s="153"/>
      <c r="AS87" s="106" t="str">
        <f t="shared" si="57"/>
        <v/>
      </c>
      <c r="AT87" s="106" t="str">
        <f t="shared" si="58"/>
        <v>B30</v>
      </c>
      <c r="AU87" s="106" t="str">
        <f t="shared" si="59"/>
        <v>B22</v>
      </c>
      <c r="AV87" s="106" t="str">
        <f t="shared" si="60"/>
        <v>B33</v>
      </c>
      <c r="AW87" s="106" t="str">
        <f t="shared" si="61"/>
        <v>B10</v>
      </c>
      <c r="AX87" s="106" t="str">
        <f t="shared" si="62"/>
        <v/>
      </c>
      <c r="AY87" s="106" t="e">
        <f t="shared" si="63"/>
        <v>#N/A</v>
      </c>
      <c r="AZ87" s="59"/>
      <c r="BA87" s="59"/>
      <c r="BB87" s="59"/>
      <c r="BC87" s="92"/>
      <c r="BD87" s="80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93">
        <f t="shared" si="47"/>
        <v>35842</v>
      </c>
      <c r="BP87" s="78" t="str">
        <f t="shared" si="40"/>
        <v>B17</v>
      </c>
      <c r="BQ87" s="77" t="str">
        <f t="shared" si="41"/>
        <v>1 шт</v>
      </c>
    </row>
    <row r="88" spans="3:72" ht="18" customHeight="1" thickBot="1" x14ac:dyDescent="0.4">
      <c r="C88" s="205" t="s">
        <v>197</v>
      </c>
      <c r="D88" s="205"/>
      <c r="E88" s="107" t="str">
        <f>BC83&amp;" Мб  {"&amp;BD83&amp;" }"</f>
        <v>32 Мб  {B17 }</v>
      </c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T88" s="196"/>
      <c r="U88" s="196"/>
      <c r="V88" s="197"/>
      <c r="W88" s="199" t="str">
        <f>$AV$71</f>
        <v>B22</v>
      </c>
      <c r="X88" s="199"/>
      <c r="Y88" s="199"/>
      <c r="Z88" s="199">
        <f t="shared" si="48"/>
        <v>0</v>
      </c>
      <c r="AA88" s="199"/>
      <c r="AB88" s="199">
        <f t="shared" si="49"/>
        <v>1</v>
      </c>
      <c r="AC88" s="199"/>
      <c r="AD88" s="199">
        <f t="shared" si="50"/>
        <v>0</v>
      </c>
      <c r="AE88" s="199"/>
      <c r="AF88" s="200">
        <f t="shared" si="51"/>
        <v>0</v>
      </c>
      <c r="AG88" s="200"/>
      <c r="AH88" s="200">
        <f t="shared" si="52"/>
        <v>0</v>
      </c>
      <c r="AI88" s="200"/>
      <c r="AJ88" s="201" t="e">
        <f t="shared" si="53"/>
        <v>#N/A</v>
      </c>
      <c r="AK88" s="201"/>
      <c r="AL88" s="201" t="e">
        <f t="shared" si="54"/>
        <v>#N/A</v>
      </c>
      <c r="AM88" s="201"/>
      <c r="AN88" s="201" t="e">
        <f t="shared" si="55"/>
        <v>#N/A</v>
      </c>
      <c r="AO88" s="201"/>
      <c r="AP88" s="153"/>
      <c r="AS88" s="106" t="str">
        <f t="shared" si="57"/>
        <v/>
      </c>
      <c r="AT88" s="106" t="str">
        <f t="shared" si="58"/>
        <v/>
      </c>
      <c r="AU88" s="106" t="str">
        <f t="shared" si="59"/>
        <v/>
      </c>
      <c r="AV88" s="106" t="str">
        <f t="shared" si="60"/>
        <v/>
      </c>
      <c r="AW88" s="106" t="str">
        <f t="shared" si="61"/>
        <v/>
      </c>
      <c r="AX88" s="106" t="str">
        <f t="shared" si="62"/>
        <v/>
      </c>
      <c r="AY88" s="106" t="e">
        <f t="shared" si="63"/>
        <v>#N/A</v>
      </c>
      <c r="AZ88" s="82"/>
      <c r="BA88" s="82" t="s">
        <v>133</v>
      </c>
      <c r="BB88" s="82"/>
      <c r="BC88" s="82"/>
      <c r="BD88" s="82"/>
      <c r="BE88" s="82"/>
      <c r="BF88" s="82"/>
      <c r="BG88" s="82"/>
      <c r="BH88" s="82"/>
      <c r="BI88" s="82"/>
      <c r="BJ88" s="59"/>
      <c r="BK88" s="59"/>
      <c r="BL88" s="59"/>
      <c r="BM88" s="82"/>
      <c r="BN88" s="82"/>
      <c r="BO88" s="94">
        <f t="shared" si="47"/>
        <v>32924</v>
      </c>
      <c r="BP88" s="83" t="str">
        <f t="shared" si="40"/>
        <v>B21</v>
      </c>
      <c r="BQ88" s="84" t="str">
        <f t="shared" si="41"/>
        <v>1 шт</v>
      </c>
    </row>
    <row r="89" spans="3:72" ht="18" customHeight="1" x14ac:dyDescent="0.35">
      <c r="C89" s="202" t="s">
        <v>185</v>
      </c>
      <c r="D89" s="202"/>
      <c r="E89" s="130" t="e">
        <f t="shared" ref="E89:E91" si="64">BC84&amp;" Мб  {"&amp;BD84&amp;" }"</f>
        <v>#N/A</v>
      </c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W89" s="199" t="str">
        <f>$AV$72</f>
        <v>B25</v>
      </c>
      <c r="X89" s="199"/>
      <c r="Y89" s="199"/>
      <c r="Z89" s="199">
        <f t="shared" si="48"/>
        <v>1</v>
      </c>
      <c r="AA89" s="199"/>
      <c r="AB89" s="199">
        <f t="shared" si="49"/>
        <v>0</v>
      </c>
      <c r="AC89" s="199"/>
      <c r="AD89" s="199">
        <f t="shared" si="50"/>
        <v>0</v>
      </c>
      <c r="AE89" s="199"/>
      <c r="AF89" s="200">
        <f t="shared" si="51"/>
        <v>0</v>
      </c>
      <c r="AG89" s="200"/>
      <c r="AH89" s="200">
        <f t="shared" si="52"/>
        <v>0</v>
      </c>
      <c r="AI89" s="200"/>
      <c r="AJ89" s="201" t="e">
        <f t="shared" si="53"/>
        <v>#N/A</v>
      </c>
      <c r="AK89" s="201"/>
      <c r="AL89" s="201" t="e">
        <f t="shared" si="54"/>
        <v>#N/A</v>
      </c>
      <c r="AM89" s="201"/>
      <c r="AN89" s="201" t="e">
        <f t="shared" si="55"/>
        <v>#N/A</v>
      </c>
      <c r="AO89" s="201"/>
      <c r="AP89" s="153"/>
      <c r="AS89" s="106" t="str">
        <f t="shared" si="57"/>
        <v/>
      </c>
      <c r="AT89" s="106" t="str">
        <f t="shared" si="58"/>
        <v/>
      </c>
      <c r="AU89" s="106" t="str">
        <f t="shared" si="59"/>
        <v/>
      </c>
      <c r="AV89" s="106" t="str">
        <f t="shared" si="60"/>
        <v/>
      </c>
      <c r="AW89" s="106" t="str">
        <f t="shared" si="61"/>
        <v/>
      </c>
      <c r="AX89" s="106" t="str">
        <f t="shared" si="62"/>
        <v/>
      </c>
      <c r="AY89" s="106" t="e">
        <f t="shared" si="63"/>
        <v>#N/A</v>
      </c>
      <c r="BA89" s="110" t="str">
        <f t="shared" ref="BA89:BA95" si="65">TRIM(MID(SUBSTITUTE($BG$79,", ",REPT(" ",99)),100*(ROW(J1)-1)+1,99))</f>
        <v>B9</v>
      </c>
      <c r="BB89" s="110" t="str">
        <f t="shared" ref="BB89:BB95" si="66">TRIM(MID(SUBSTITUTE($BG$80,", ",REPT(" ",99)),100*(ROW(K1)-1)+1,99))</f>
        <v>B17</v>
      </c>
      <c r="BC89" s="110" t="str">
        <f t="shared" ref="BC89:BC95" si="67">TRIM(MID(SUBSTITUTE($BG$81,", ",REPT(" ",99)),100*(ROW(L1)-1)+1,99))</f>
        <v>B28</v>
      </c>
      <c r="BD89" s="110" t="str">
        <f t="shared" ref="BD89:BD95" si="68">TRIM(MID(SUBSTITUTE($BG$82,", ",REPT(" ",99)),100*(ROW(M1)-1)+1,99))</f>
        <v>B12</v>
      </c>
      <c r="BE89" s="110" t="str">
        <f t="shared" ref="BE89:BE95" si="69">TRIM(MID(SUBSTITUTE($BG$83,", ",REPT(" ",99)),100*(ROW(N1)-1)+1,99))</f>
        <v>B21</v>
      </c>
      <c r="BF89" s="110" t="str">
        <f t="shared" ref="BF89:BF95" si="70">TRIM(MID(SUBSTITUTE($BG$84,", ",REPT(" ",99)),100*(ROW(O1)-1)+1,99))</f>
        <v>B25</v>
      </c>
      <c r="BG89" s="110" t="e">
        <f t="shared" ref="BG89:BG95" si="71">TRIM(MID(SUBSTITUTE($BG$85,", ",REPT(" ",99)),100*(ROW(P1)-1)+1,99))</f>
        <v>#N/A</v>
      </c>
      <c r="BJ89" s="112" t="str">
        <f t="shared" ref="BJ89:BJ98" si="72">TRIM(MID(SUBSTITUTE($BM$79,", ",REPT(" ",99)),100*(ROW(P1)-1)+1,99))</f>
        <v>B12</v>
      </c>
      <c r="BK89" s="112" t="str">
        <f t="shared" ref="BK89:BK98" si="73">TRIM(MID(SUBSTITUTE($BM$80,", ",REPT(" ",99)),100*(ROW(Q1)-1)+1,99))</f>
        <v>B9</v>
      </c>
      <c r="BL89" s="112" t="str">
        <f t="shared" ref="BL89:BL98" si="74">TRIM(MID(SUBSTITUTE($BM$81,", ",REPT(" ",99)),100*(ROW(R1)-1)+1,99))</f>
        <v>B21</v>
      </c>
      <c r="BM89" s="33"/>
      <c r="BO89" s="33"/>
    </row>
    <row r="90" spans="3:72" ht="18" customHeight="1" x14ac:dyDescent="0.35">
      <c r="C90" s="202" t="s">
        <v>186</v>
      </c>
      <c r="D90" s="202"/>
      <c r="E90" s="130" t="e">
        <f t="shared" si="64"/>
        <v>#N/A</v>
      </c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W90" s="199" t="str">
        <f>$AV$73</f>
        <v>B28</v>
      </c>
      <c r="X90" s="199"/>
      <c r="Y90" s="199"/>
      <c r="Z90" s="199">
        <f t="shared" si="48"/>
        <v>0</v>
      </c>
      <c r="AA90" s="199"/>
      <c r="AB90" s="199">
        <f t="shared" si="49"/>
        <v>1</v>
      </c>
      <c r="AC90" s="199"/>
      <c r="AD90" s="199">
        <f t="shared" si="50"/>
        <v>0</v>
      </c>
      <c r="AE90" s="199"/>
      <c r="AF90" s="200">
        <f t="shared" si="51"/>
        <v>0</v>
      </c>
      <c r="AG90" s="200"/>
      <c r="AH90" s="200">
        <f t="shared" si="52"/>
        <v>0</v>
      </c>
      <c r="AI90" s="200"/>
      <c r="AJ90" s="201" t="e">
        <f t="shared" si="53"/>
        <v>#N/A</v>
      </c>
      <c r="AK90" s="201"/>
      <c r="AL90" s="201" t="e">
        <f t="shared" si="54"/>
        <v>#N/A</v>
      </c>
      <c r="AM90" s="201"/>
      <c r="AN90" s="201" t="e">
        <f t="shared" si="55"/>
        <v>#N/A</v>
      </c>
      <c r="AO90" s="201"/>
      <c r="AP90" s="153"/>
      <c r="AS90" s="106" t="str">
        <f t="shared" si="57"/>
        <v/>
      </c>
      <c r="AT90" s="106" t="str">
        <f t="shared" si="58"/>
        <v/>
      </c>
      <c r="AU90" s="106" t="str">
        <f t="shared" si="59"/>
        <v/>
      </c>
      <c r="AV90" s="106" t="str">
        <f t="shared" si="60"/>
        <v/>
      </c>
      <c r="AW90" s="106" t="str">
        <f t="shared" si="61"/>
        <v/>
      </c>
      <c r="AX90" s="106" t="str">
        <f t="shared" si="62"/>
        <v/>
      </c>
      <c r="AY90" s="106" t="e">
        <f t="shared" si="63"/>
        <v>#N/A</v>
      </c>
      <c r="BA90" s="110" t="str">
        <f t="shared" si="65"/>
        <v>B10</v>
      </c>
      <c r="BB90" s="110" t="str">
        <f t="shared" si="66"/>
        <v>B22</v>
      </c>
      <c r="BC90" s="110" t="str">
        <f t="shared" si="67"/>
        <v/>
      </c>
      <c r="BD90" s="110" t="str">
        <f t="shared" si="68"/>
        <v/>
      </c>
      <c r="BE90" s="110" t="str">
        <f t="shared" si="69"/>
        <v/>
      </c>
      <c r="BF90" s="110" t="str">
        <f t="shared" si="70"/>
        <v>B33</v>
      </c>
      <c r="BG90" s="110" t="e">
        <f t="shared" si="71"/>
        <v>#N/A</v>
      </c>
      <c r="BJ90" s="112" t="str">
        <f t="shared" si="72"/>
        <v/>
      </c>
      <c r="BK90" s="112" t="str">
        <f t="shared" si="73"/>
        <v>B10</v>
      </c>
      <c r="BL90" s="112" t="str">
        <f t="shared" si="74"/>
        <v/>
      </c>
    </row>
    <row r="91" spans="3:72" ht="18" customHeight="1" x14ac:dyDescent="0.35">
      <c r="C91" s="202" t="s">
        <v>187</v>
      </c>
      <c r="D91" s="202"/>
      <c r="E91" s="130" t="e">
        <f t="shared" si="64"/>
        <v>#N/A</v>
      </c>
      <c r="F91" s="131"/>
      <c r="G91" s="131"/>
      <c r="H91" s="131"/>
      <c r="I91" s="131"/>
      <c r="J91" s="131"/>
      <c r="K91" s="131" t="s">
        <v>40</v>
      </c>
      <c r="L91" s="131"/>
      <c r="M91" s="131"/>
      <c r="N91" s="131"/>
      <c r="O91" s="131"/>
      <c r="P91" s="131"/>
      <c r="Q91" s="131" t="s">
        <v>40</v>
      </c>
      <c r="W91" s="199" t="str">
        <f>$AV$74</f>
        <v>B30</v>
      </c>
      <c r="X91" s="199"/>
      <c r="Y91" s="199"/>
      <c r="Z91" s="199">
        <f t="shared" si="48"/>
        <v>0</v>
      </c>
      <c r="AA91" s="199"/>
      <c r="AB91" s="199">
        <f t="shared" si="49"/>
        <v>1</v>
      </c>
      <c r="AC91" s="199"/>
      <c r="AD91" s="199">
        <f t="shared" si="50"/>
        <v>0</v>
      </c>
      <c r="AE91" s="199"/>
      <c r="AF91" s="200">
        <f t="shared" si="51"/>
        <v>0</v>
      </c>
      <c r="AG91" s="200"/>
      <c r="AH91" s="200">
        <f t="shared" si="52"/>
        <v>0</v>
      </c>
      <c r="AI91" s="200"/>
      <c r="AJ91" s="201" t="e">
        <f t="shared" si="53"/>
        <v>#N/A</v>
      </c>
      <c r="AK91" s="201"/>
      <c r="AL91" s="201" t="e">
        <f t="shared" si="54"/>
        <v>#N/A</v>
      </c>
      <c r="AM91" s="201"/>
      <c r="AN91" s="201" t="e">
        <f t="shared" si="55"/>
        <v>#N/A</v>
      </c>
      <c r="AO91" s="201"/>
      <c r="AP91" s="153"/>
      <c r="AS91" s="106" t="str">
        <f t="shared" si="57"/>
        <v/>
      </c>
      <c r="AT91" s="106" t="str">
        <f t="shared" si="58"/>
        <v/>
      </c>
      <c r="AU91" s="106" t="str">
        <f t="shared" si="59"/>
        <v/>
      </c>
      <c r="AV91" s="106" t="str">
        <f t="shared" si="60"/>
        <v/>
      </c>
      <c r="AW91" s="106" t="str">
        <f t="shared" si="61"/>
        <v/>
      </c>
      <c r="AX91" s="106" t="str">
        <f t="shared" si="62"/>
        <v/>
      </c>
      <c r="AY91" s="106" t="e">
        <f t="shared" si="63"/>
        <v>#N/A</v>
      </c>
      <c r="BA91" s="110" t="str">
        <f t="shared" si="65"/>
        <v/>
      </c>
      <c r="BB91" s="110" t="str">
        <f t="shared" si="66"/>
        <v>B30</v>
      </c>
      <c r="BC91" s="110" t="str">
        <f t="shared" si="67"/>
        <v/>
      </c>
      <c r="BD91" s="110" t="str">
        <f t="shared" si="68"/>
        <v/>
      </c>
      <c r="BE91" s="110" t="str">
        <f t="shared" si="69"/>
        <v/>
      </c>
      <c r="BF91" s="110" t="str">
        <f t="shared" si="70"/>
        <v/>
      </c>
      <c r="BG91" s="110" t="e">
        <f t="shared" si="71"/>
        <v>#N/A</v>
      </c>
      <c r="BJ91" s="112" t="str">
        <f t="shared" si="72"/>
        <v/>
      </c>
      <c r="BK91" s="112" t="str">
        <f t="shared" si="73"/>
        <v>B17</v>
      </c>
      <c r="BL91" s="112" t="str">
        <f t="shared" si="74"/>
        <v/>
      </c>
    </row>
    <row r="92" spans="3:72" ht="18" customHeight="1" x14ac:dyDescent="0.25">
      <c r="G92" s="5" t="s">
        <v>40</v>
      </c>
      <c r="Q92" s="5" t="s">
        <v>40</v>
      </c>
      <c r="W92" s="199" t="str">
        <f>$AV$75</f>
        <v>B33</v>
      </c>
      <c r="X92" s="199"/>
      <c r="Y92" s="199"/>
      <c r="Z92" s="199">
        <f t="shared" si="48"/>
        <v>0</v>
      </c>
      <c r="AA92" s="199"/>
      <c r="AB92" s="199">
        <f t="shared" si="49"/>
        <v>0</v>
      </c>
      <c r="AC92" s="199"/>
      <c r="AD92" s="199">
        <f t="shared" si="50"/>
        <v>1</v>
      </c>
      <c r="AE92" s="199"/>
      <c r="AF92" s="200">
        <f t="shared" si="51"/>
        <v>0</v>
      </c>
      <c r="AG92" s="200"/>
      <c r="AH92" s="200">
        <f t="shared" si="52"/>
        <v>0</v>
      </c>
      <c r="AI92" s="200"/>
      <c r="AJ92" s="201" t="e">
        <f t="shared" si="53"/>
        <v>#N/A</v>
      </c>
      <c r="AK92" s="201"/>
      <c r="AL92" s="201" t="e">
        <f t="shared" si="54"/>
        <v>#N/A</v>
      </c>
      <c r="AM92" s="201"/>
      <c r="AN92" s="201" t="e">
        <f t="shared" si="55"/>
        <v>#N/A</v>
      </c>
      <c r="AO92" s="201"/>
      <c r="AP92" s="153"/>
      <c r="AS92" s="106" t="str">
        <f t="shared" si="57"/>
        <v/>
      </c>
      <c r="AT92" s="106" t="str">
        <f t="shared" si="58"/>
        <v/>
      </c>
      <c r="AU92" s="106" t="str">
        <f t="shared" si="59"/>
        <v/>
      </c>
      <c r="AV92" s="106" t="str">
        <f t="shared" si="60"/>
        <v/>
      </c>
      <c r="AW92" s="106" t="str">
        <f t="shared" si="61"/>
        <v/>
      </c>
      <c r="AX92" s="106" t="str">
        <f t="shared" si="62"/>
        <v/>
      </c>
      <c r="AY92" s="106" t="e">
        <f t="shared" si="63"/>
        <v>#N/A</v>
      </c>
      <c r="BA92" s="110" t="str">
        <f t="shared" si="65"/>
        <v/>
      </c>
      <c r="BB92" s="110" t="str">
        <f t="shared" si="66"/>
        <v/>
      </c>
      <c r="BC92" s="110" t="str">
        <f t="shared" si="67"/>
        <v/>
      </c>
      <c r="BD92" s="110" t="str">
        <f t="shared" si="68"/>
        <v/>
      </c>
      <c r="BE92" s="110" t="str">
        <f t="shared" si="69"/>
        <v/>
      </c>
      <c r="BF92" s="110" t="str">
        <f t="shared" si="70"/>
        <v/>
      </c>
      <c r="BG92" s="110" t="e">
        <f t="shared" si="71"/>
        <v>#N/A</v>
      </c>
      <c r="BJ92" s="112" t="str">
        <f t="shared" si="72"/>
        <v/>
      </c>
      <c r="BK92" s="112" t="str">
        <f t="shared" si="73"/>
        <v>B22</v>
      </c>
      <c r="BL92" s="112" t="str">
        <f t="shared" si="74"/>
        <v/>
      </c>
    </row>
    <row r="93" spans="3:72" ht="14.1" customHeight="1" x14ac:dyDescent="0.25">
      <c r="AS93" s="109" t="str">
        <f t="shared" ref="AS93:AS100" si="75">TRIM(MID(SUBSTITUTE($BD$79,", ",REPT(" ",99)),100*(ROW(G1)-1)+1,99))</f>
        <v>B25</v>
      </c>
      <c r="AT93" s="109" t="str">
        <f t="shared" ref="AT93:AT100" si="76">TRIM(MID(SUBSTITUTE($BD$80,", ",REPT(" ",99)),100*(ROW(H1)-1)+1,99))</f>
        <v>B12</v>
      </c>
      <c r="AU93" s="109" t="str">
        <f t="shared" ref="AU93:AU100" si="77">TRIM(MID(SUBSTITUTE($BD$81,", ",REPT(" ",99)),100*(ROW(I1)-1)+1,99))</f>
        <v>B9</v>
      </c>
      <c r="AV93" s="109" t="str">
        <f t="shared" ref="AV93:AV100" si="78">TRIM(MID(SUBSTITUTE($BD$82,", ",REPT(" ",99)),100*(ROW(J1)-1)+1,99))</f>
        <v>B21</v>
      </c>
      <c r="AW93" s="109" t="str">
        <f t="shared" ref="AW93:AW100" si="79">TRIM(MID(SUBSTITUTE($BD$83,", ",REPT(" ",99)),100*(ROW(K1)-1)+1,99))</f>
        <v>B17</v>
      </c>
      <c r="AX93" s="109" t="e">
        <f t="shared" ref="AX93:AX100" si="80">TRIM(MID(SUBSTITUTE($BD$84,", ",REPT(" ",99)),100*(ROW(L1)-1)+1,99))</f>
        <v>#N/A</v>
      </c>
      <c r="AY93" s="109" t="e">
        <f t="shared" ref="AY93:AY100" si="81">TRIM(MID(SUBSTITUTE($BD$85,", ",REPT(" ",99)),100*(ROW(M1)-1)+1,99))</f>
        <v>#N/A</v>
      </c>
      <c r="AZ93" s="109" t="e">
        <f t="shared" ref="AZ93:AZ100" si="82">TRIM(MID(SUBSTITUTE($BD$86,", ",REPT(" ",99)),100*(ROW(N1)-1)+1,99))</f>
        <v>#N/A</v>
      </c>
      <c r="BA93" s="110" t="str">
        <f t="shared" si="65"/>
        <v/>
      </c>
      <c r="BB93" s="110" t="str">
        <f t="shared" si="66"/>
        <v/>
      </c>
      <c r="BC93" s="110" t="str">
        <f t="shared" si="67"/>
        <v/>
      </c>
      <c r="BD93" s="110" t="str">
        <f t="shared" si="68"/>
        <v/>
      </c>
      <c r="BE93" s="110" t="str">
        <f t="shared" si="69"/>
        <v/>
      </c>
      <c r="BF93" s="110" t="str">
        <f t="shared" si="70"/>
        <v/>
      </c>
      <c r="BG93" s="110" t="e">
        <f t="shared" si="71"/>
        <v>#N/A</v>
      </c>
      <c r="BJ93" s="112" t="str">
        <f t="shared" si="72"/>
        <v/>
      </c>
      <c r="BK93" s="112" t="str">
        <f t="shared" si="73"/>
        <v>B25</v>
      </c>
      <c r="BL93" s="112" t="str">
        <f t="shared" si="74"/>
        <v/>
      </c>
    </row>
    <row r="94" spans="3:72" ht="18" customHeight="1" x14ac:dyDescent="0.35">
      <c r="K94" s="5" t="s">
        <v>40</v>
      </c>
      <c r="W94" s="199" t="s">
        <v>129</v>
      </c>
      <c r="X94" s="199"/>
      <c r="Y94" s="199"/>
      <c r="Z94" s="206" t="s">
        <v>141</v>
      </c>
      <c r="AA94" s="206"/>
      <c r="AB94" s="206" t="s">
        <v>151</v>
      </c>
      <c r="AC94" s="206"/>
      <c r="AD94" s="206" t="s">
        <v>152</v>
      </c>
      <c r="AE94" s="206"/>
      <c r="AF94" s="206" t="s">
        <v>158</v>
      </c>
      <c r="AG94" s="206"/>
      <c r="AH94" s="206" t="s">
        <v>153</v>
      </c>
      <c r="AI94" s="206"/>
      <c r="AJ94" s="207" t="s">
        <v>166</v>
      </c>
      <c r="AK94" s="207"/>
      <c r="AL94" s="203" t="s">
        <v>188</v>
      </c>
      <c r="AM94" s="203"/>
      <c r="AN94" s="153"/>
      <c r="AS94" s="109" t="str">
        <f t="shared" si="75"/>
        <v/>
      </c>
      <c r="AT94" s="109" t="str">
        <f t="shared" si="76"/>
        <v>B22</v>
      </c>
      <c r="AU94" s="109" t="str">
        <f t="shared" si="77"/>
        <v>B10</v>
      </c>
      <c r="AV94" s="109" t="str">
        <f t="shared" si="78"/>
        <v/>
      </c>
      <c r="AW94" s="109" t="str">
        <f t="shared" si="79"/>
        <v/>
      </c>
      <c r="AX94" s="109" t="e">
        <f t="shared" si="80"/>
        <v>#N/A</v>
      </c>
      <c r="AY94" s="109" t="e">
        <f t="shared" si="81"/>
        <v>#N/A</v>
      </c>
      <c r="AZ94" s="109" t="e">
        <f t="shared" si="82"/>
        <v>#N/A</v>
      </c>
      <c r="BA94" s="110" t="str">
        <f t="shared" si="65"/>
        <v/>
      </c>
      <c r="BB94" s="110" t="str">
        <f t="shared" si="66"/>
        <v/>
      </c>
      <c r="BC94" s="110" t="str">
        <f t="shared" si="67"/>
        <v/>
      </c>
      <c r="BD94" s="110" t="str">
        <f t="shared" si="68"/>
        <v/>
      </c>
      <c r="BE94" s="110" t="str">
        <f t="shared" si="69"/>
        <v/>
      </c>
      <c r="BF94" s="110" t="str">
        <f t="shared" si="70"/>
        <v/>
      </c>
      <c r="BG94" s="110" t="e">
        <f t="shared" si="71"/>
        <v>#N/A</v>
      </c>
      <c r="BJ94" s="112" t="str">
        <f t="shared" si="72"/>
        <v/>
      </c>
      <c r="BK94" s="112" t="str">
        <f t="shared" si="73"/>
        <v>B28</v>
      </c>
      <c r="BL94" s="112" t="str">
        <f t="shared" si="74"/>
        <v/>
      </c>
      <c r="BQ94" s="59"/>
      <c r="BR94" s="59"/>
      <c r="BS94" s="59"/>
    </row>
    <row r="95" spans="3:72" ht="18" customHeight="1" x14ac:dyDescent="0.25">
      <c r="W95" s="199" t="str">
        <f>$AV$66</f>
        <v>B9</v>
      </c>
      <c r="X95" s="199"/>
      <c r="Y95" s="199"/>
      <c r="Z95" s="199">
        <f>IF(AV66=$BA$89,1,IF(AV66=$BA$90,1,IF(AV66=$BA$91,1,IF(AV66=$BA$92,1,IF(AV66=$BA$93,1,IF(AV66=$BA$94,1,IF(AV66=$BA$95,1,0)))))))</f>
        <v>1</v>
      </c>
      <c r="AA95" s="199"/>
      <c r="AB95" s="199">
        <f>IF(AV66=$BB$89,1,IF(AV66=$BB$90,1,IF(AV66=$BB$91,1,IF(AV66=$BB$92,1,IF(AV66=$BB$93,1,IF(AV66=$BB$94,1,IF(AV66=$BB$95,1,0)))))))</f>
        <v>0</v>
      </c>
      <c r="AC95" s="199"/>
      <c r="AD95" s="199">
        <f>IF(AV66=$BC$89,1,IF(AV66=$BC$90,1,IF(AV66=$BC$91,1,IF(AV66=$BC$92,1,IF(AV66=$BC$93,1,IF(AV66=$BC$94,1,IF(AV66=$BC$95,1,0)))))))</f>
        <v>0</v>
      </c>
      <c r="AE95" s="199"/>
      <c r="AF95" s="199">
        <f>IF(AV66=$BD$89,1,IF(AV66=$BD$90,1,IF(AV66=$BD$91,1,IF(AV66=$BD$92,1,IF(AV66=$BD$93,1,IF(AV66=$BD$94,1,IF(AV66=$BD$95,1,0)))))))</f>
        <v>0</v>
      </c>
      <c r="AG95" s="199"/>
      <c r="AH95" s="199">
        <f>IF(AV66=$BE$89,1,IF(AV66=$BE$90,1,IF(AV66=$BE$91,1,IF(AV66=$BE$92,1,IF(AV66=$BE$93,1,IF(AV66=$BE$94,1,IF(AV66=$BE$95,1,0)))))))</f>
        <v>0</v>
      </c>
      <c r="AI95" s="199"/>
      <c r="AJ95" s="200">
        <f>IF(AV66=$BF$89,1,IF(AV66=$BF$90,1,IF(AV66=$BF$91,1,IF(AV66=$BF$92,1,IF(AV66=$BF$93,1,IF(AV66=$BF$94,1,IF(AV66=$BF$95,1,0)))))))</f>
        <v>0</v>
      </c>
      <c r="AK95" s="200"/>
      <c r="AL95" s="201" t="e">
        <f>IF(AV66=$BG$89,1,IF(AV66=$BG$90,1,IF(AV66=$BG$91,1,IF(AV66=$BG$92,1,IF(AV66=$BG$93,1,IF(AV66=$BG$94,1,IF(AV66=$BG$95,1,0)))))))</f>
        <v>#N/A</v>
      </c>
      <c r="AM95" s="201"/>
      <c r="AN95" s="153"/>
      <c r="AS95" s="109" t="str">
        <f t="shared" si="75"/>
        <v/>
      </c>
      <c r="AT95" s="109" t="str">
        <f t="shared" si="76"/>
        <v>B28</v>
      </c>
      <c r="AU95" s="109" t="str">
        <f t="shared" si="77"/>
        <v>B33</v>
      </c>
      <c r="AV95" s="109" t="str">
        <f t="shared" si="78"/>
        <v/>
      </c>
      <c r="AW95" s="109" t="str">
        <f t="shared" si="79"/>
        <v/>
      </c>
      <c r="AX95" s="109" t="e">
        <f t="shared" si="80"/>
        <v>#N/A</v>
      </c>
      <c r="AY95" s="109" t="e">
        <f t="shared" si="81"/>
        <v>#N/A</v>
      </c>
      <c r="AZ95" s="109" t="e">
        <f t="shared" si="82"/>
        <v>#N/A</v>
      </c>
      <c r="BA95" s="110" t="str">
        <f t="shared" si="65"/>
        <v/>
      </c>
      <c r="BB95" s="110" t="str">
        <f t="shared" si="66"/>
        <v/>
      </c>
      <c r="BC95" s="110" t="str">
        <f t="shared" si="67"/>
        <v/>
      </c>
      <c r="BD95" s="110" t="str">
        <f t="shared" si="68"/>
        <v/>
      </c>
      <c r="BE95" s="110" t="str">
        <f t="shared" si="69"/>
        <v/>
      </c>
      <c r="BF95" s="110" t="str">
        <f t="shared" si="70"/>
        <v/>
      </c>
      <c r="BG95" s="110" t="e">
        <f t="shared" si="71"/>
        <v>#N/A</v>
      </c>
      <c r="BJ95" s="112" t="str">
        <f t="shared" si="72"/>
        <v/>
      </c>
      <c r="BK95" s="112" t="str">
        <f t="shared" si="73"/>
        <v>B30</v>
      </c>
      <c r="BL95" s="112" t="str">
        <f t="shared" si="74"/>
        <v/>
      </c>
      <c r="BQ95" s="59"/>
    </row>
    <row r="96" spans="3:72" ht="18" customHeight="1" x14ac:dyDescent="0.35">
      <c r="C96" s="198" t="s">
        <v>141</v>
      </c>
      <c r="D96" s="198"/>
      <c r="E96" s="27" t="str">
        <f>BF79&amp;" {"&amp;BG79&amp;" }"</f>
        <v>8 {B9, B10 }</v>
      </c>
      <c r="W96" s="199" t="str">
        <f>$AV$67</f>
        <v>B10</v>
      </c>
      <c r="X96" s="199"/>
      <c r="Y96" s="199"/>
      <c r="Z96" s="199">
        <f t="shared" ref="Z96:Z104" si="83">IF(AV67=$BA$89,1,IF(AV67=$BA$90,1,IF(AV67=$BA$91,1,IF(AV67=$BA$92,1,IF(AV67=$BA$93,1,IF(AV67=$BA$94,1,IF(AV67=$BA$95,1,0)))))))</f>
        <v>1</v>
      </c>
      <c r="AA96" s="199"/>
      <c r="AB96" s="199">
        <f t="shared" ref="AB96:AB104" si="84">IF(AV67=$BB$89,1,IF(AV67=$BB$90,1,IF(AV67=$BB$91,1,IF(AV67=$BB$92,1,IF(AV67=$BB$93,1,IF(AV67=$BB$94,1,IF(AV67=$BB$95,1,0)))))))</f>
        <v>0</v>
      </c>
      <c r="AC96" s="199"/>
      <c r="AD96" s="199">
        <f t="shared" ref="AD96:AD104" si="85">IF(AV67=$BC$89,1,IF(AV67=$BC$90,1,IF(AV67=$BC$91,1,IF(AV67=$BC$92,1,IF(AV67=$BC$93,1,IF(AV67=$BC$94,1,IF(AV67=$BC$95,1,0)))))))</f>
        <v>0</v>
      </c>
      <c r="AE96" s="199"/>
      <c r="AF96" s="199">
        <f t="shared" ref="AF96:AF104" si="86">IF(AV67=$BD$89,1,IF(AV67=$BD$90,1,IF(AV67=$BD$91,1,IF(AV67=$BD$92,1,IF(AV67=$BD$93,1,IF(AV67=$BD$94,1,IF(AV67=$BD$95,1,0)))))))</f>
        <v>0</v>
      </c>
      <c r="AG96" s="199"/>
      <c r="AH96" s="199">
        <f t="shared" ref="AH96:AH104" si="87">IF(AV67=$BE$89,1,IF(AV67=$BE$90,1,IF(AV67=$BE$91,1,IF(AV67=$BE$92,1,IF(AV67=$BE$93,1,IF(AV67=$BE$94,1,IF(AV67=$BE$95,1,0)))))))</f>
        <v>0</v>
      </c>
      <c r="AI96" s="199"/>
      <c r="AJ96" s="200">
        <f t="shared" ref="AJ96:AJ104" si="88">IF(AV67=$BF$89,1,IF(AV67=$BF$90,1,IF(AV67=$BF$91,1,IF(AV67=$BF$92,1,IF(AV67=$BF$93,1,IF(AV67=$BF$94,1,IF(AV67=$BF$95,1,0)))))))</f>
        <v>0</v>
      </c>
      <c r="AK96" s="200"/>
      <c r="AL96" s="201" t="e">
        <f t="shared" ref="AL96:AL104" si="89">IF(AV67=$BG$89,1,IF(AV67=$BG$90,1,IF(AV67=$BG$91,1,IF(AV67=$BG$92,1,IF(AV67=$BG$93,1,IF(AV67=$BG$94,1,IF(AV67=$BG$95,1,0)))))))</f>
        <v>#N/A</v>
      </c>
      <c r="AM96" s="201"/>
      <c r="AN96" s="153"/>
      <c r="AS96" s="109" t="str">
        <f t="shared" si="75"/>
        <v/>
      </c>
      <c r="AT96" s="109" t="str">
        <f t="shared" si="76"/>
        <v>B30</v>
      </c>
      <c r="AU96" s="109" t="str">
        <f t="shared" si="77"/>
        <v/>
      </c>
      <c r="AV96" s="109" t="str">
        <f t="shared" si="78"/>
        <v/>
      </c>
      <c r="AW96" s="109" t="str">
        <f t="shared" si="79"/>
        <v/>
      </c>
      <c r="AX96" s="109" t="e">
        <f t="shared" si="80"/>
        <v>#N/A</v>
      </c>
      <c r="AY96" s="109" t="e">
        <f t="shared" si="81"/>
        <v>#N/A</v>
      </c>
      <c r="AZ96" s="109" t="e">
        <f t="shared" si="82"/>
        <v>#N/A</v>
      </c>
      <c r="BA96" s="111" t="str">
        <f>TRIM(MID(SUBSTITUTE($BJ$79,", ",REPT(" ",99)),100*(ROW(M1)-1)+1,99))</f>
        <v>B28</v>
      </c>
      <c r="BB96" s="111" t="str">
        <f>TRIM(MID(SUBSTITUTE($BJ$80,", ",REPT(" ",99)),100*(ROW(N1)-1)+1,99))</f>
        <v>B25</v>
      </c>
      <c r="BC96" s="111" t="str">
        <f>TRIM(MID(SUBSTITUTE($BJ$81,", ",REPT(" ",99)),100*(ROW(O1)-1)+1,99))</f>
        <v>B10</v>
      </c>
      <c r="BD96" s="111" t="str">
        <f>TRIM(MID(SUBSTITUTE($BJ$82,", ",REPT(" ",99)),100*(ROW(P1)-1)+1,99))</f>
        <v>B9</v>
      </c>
      <c r="BE96" s="111" t="str">
        <f>TRIM(MID(SUBSTITUTE($BJ$83,", ",REPT(" ",99)),100*(ROW(Q1)-1)+1,99))</f>
        <v>B17</v>
      </c>
      <c r="BF96" s="101"/>
      <c r="BG96" s="101"/>
      <c r="BJ96" s="112" t="str">
        <f t="shared" si="72"/>
        <v/>
      </c>
      <c r="BK96" s="112" t="str">
        <f t="shared" si="73"/>
        <v>B33</v>
      </c>
      <c r="BL96" s="112" t="str">
        <f t="shared" si="74"/>
        <v/>
      </c>
    </row>
    <row r="97" spans="3:72" ht="18" customHeight="1" x14ac:dyDescent="0.35">
      <c r="C97" s="198" t="s">
        <v>151</v>
      </c>
      <c r="D97" s="198"/>
      <c r="E97" s="27" t="str">
        <f>BF80&amp;" {"&amp;BG80&amp;" }"</f>
        <v>7 {B17, B22, B30 }</v>
      </c>
      <c r="W97" s="199" t="str">
        <f>$AV$68</f>
        <v>B12</v>
      </c>
      <c r="X97" s="199"/>
      <c r="Y97" s="199"/>
      <c r="Z97" s="199">
        <f t="shared" si="83"/>
        <v>0</v>
      </c>
      <c r="AA97" s="199"/>
      <c r="AB97" s="199">
        <f t="shared" si="84"/>
        <v>0</v>
      </c>
      <c r="AC97" s="199"/>
      <c r="AD97" s="199">
        <f t="shared" si="85"/>
        <v>0</v>
      </c>
      <c r="AE97" s="199"/>
      <c r="AF97" s="199">
        <f t="shared" si="86"/>
        <v>1</v>
      </c>
      <c r="AG97" s="199"/>
      <c r="AH97" s="199">
        <f t="shared" si="87"/>
        <v>0</v>
      </c>
      <c r="AI97" s="199"/>
      <c r="AJ97" s="200">
        <f t="shared" si="88"/>
        <v>0</v>
      </c>
      <c r="AK97" s="200"/>
      <c r="AL97" s="201" t="e">
        <f t="shared" si="89"/>
        <v>#N/A</v>
      </c>
      <c r="AM97" s="201"/>
      <c r="AN97" s="153" t="s">
        <v>40</v>
      </c>
      <c r="AS97" s="109" t="str">
        <f t="shared" si="75"/>
        <v/>
      </c>
      <c r="AT97" s="109" t="str">
        <f t="shared" si="76"/>
        <v/>
      </c>
      <c r="AU97" s="109" t="str">
        <f t="shared" si="77"/>
        <v/>
      </c>
      <c r="AV97" s="109" t="str">
        <f t="shared" si="78"/>
        <v/>
      </c>
      <c r="AW97" s="109" t="str">
        <f t="shared" si="79"/>
        <v/>
      </c>
      <c r="AX97" s="109" t="e">
        <f t="shared" si="80"/>
        <v>#N/A</v>
      </c>
      <c r="AY97" s="109" t="e">
        <f t="shared" si="81"/>
        <v>#N/A</v>
      </c>
      <c r="AZ97" s="109" t="e">
        <f t="shared" si="82"/>
        <v>#N/A</v>
      </c>
      <c r="BA97" s="111" t="str">
        <f>TRIM(MID(SUBSTITUTE($BJ$79,", ",REPT(" ",99)),100*(ROW(M2)-1)+1,99))</f>
        <v/>
      </c>
      <c r="BB97" s="111" t="str">
        <f>TRIM(MID(SUBSTITUTE($BJ$80,", ",REPT(" ",99)),100*(ROW(N2)-1)+1,99))</f>
        <v>B30</v>
      </c>
      <c r="BC97" s="111" t="str">
        <f>TRIM(MID(SUBSTITUTE($BJ$81,", ",REPT(" ",99)),100*(ROW(O2)-1)+1,99))</f>
        <v>B12</v>
      </c>
      <c r="BD97" s="111" t="str">
        <f>TRIM(MID(SUBSTITUTE($BJ$82,", ",REPT(" ",99)),100*(ROW(P2)-1)+1,99))</f>
        <v>B21</v>
      </c>
      <c r="BE97" s="111" t="str">
        <f>TRIM(MID(SUBSTITUTE($BJ$83,", ",REPT(" ",99)),100*(ROW(Q2)-1)+1,99))</f>
        <v/>
      </c>
      <c r="BF97" s="101"/>
      <c r="BG97" s="101"/>
      <c r="BJ97" s="112" t="str">
        <f t="shared" si="72"/>
        <v/>
      </c>
      <c r="BK97" s="112" t="str">
        <f t="shared" si="73"/>
        <v/>
      </c>
      <c r="BL97" s="112" t="str">
        <f t="shared" si="74"/>
        <v/>
      </c>
    </row>
    <row r="98" spans="3:72" ht="18" customHeight="1" x14ac:dyDescent="0.35">
      <c r="C98" s="198" t="s">
        <v>152</v>
      </c>
      <c r="D98" s="198"/>
      <c r="E98" s="27" t="str">
        <f>BF81&amp;" {"&amp;BG81&amp;" }"</f>
        <v>6 {B28 }</v>
      </c>
      <c r="T98" s="196" t="s">
        <v>217</v>
      </c>
      <c r="U98" s="196"/>
      <c r="V98" s="197"/>
      <c r="W98" s="199" t="str">
        <f>$AV$69</f>
        <v>B17</v>
      </c>
      <c r="X98" s="199"/>
      <c r="Y98" s="199"/>
      <c r="Z98" s="199">
        <f t="shared" si="83"/>
        <v>0</v>
      </c>
      <c r="AA98" s="199"/>
      <c r="AB98" s="199">
        <f t="shared" si="84"/>
        <v>1</v>
      </c>
      <c r="AC98" s="199"/>
      <c r="AD98" s="199">
        <f t="shared" si="85"/>
        <v>0</v>
      </c>
      <c r="AE98" s="199"/>
      <c r="AF98" s="199">
        <f t="shared" si="86"/>
        <v>0</v>
      </c>
      <c r="AG98" s="199"/>
      <c r="AH98" s="199">
        <f t="shared" si="87"/>
        <v>0</v>
      </c>
      <c r="AI98" s="199"/>
      <c r="AJ98" s="200">
        <f t="shared" si="88"/>
        <v>0</v>
      </c>
      <c r="AK98" s="200"/>
      <c r="AL98" s="201" t="e">
        <f t="shared" si="89"/>
        <v>#N/A</v>
      </c>
      <c r="AM98" s="201"/>
      <c r="AN98" s="153"/>
      <c r="AS98" s="109" t="str">
        <f t="shared" si="75"/>
        <v/>
      </c>
      <c r="AT98" s="109" t="str">
        <f t="shared" si="76"/>
        <v/>
      </c>
      <c r="AU98" s="109" t="str">
        <f t="shared" si="77"/>
        <v/>
      </c>
      <c r="AV98" s="109" t="str">
        <f t="shared" si="78"/>
        <v/>
      </c>
      <c r="AW98" s="109" t="str">
        <f t="shared" si="79"/>
        <v/>
      </c>
      <c r="AX98" s="109" t="e">
        <f t="shared" si="80"/>
        <v>#N/A</v>
      </c>
      <c r="AY98" s="109" t="e">
        <f t="shared" si="81"/>
        <v>#N/A</v>
      </c>
      <c r="AZ98" s="109" t="e">
        <f t="shared" si="82"/>
        <v>#N/A</v>
      </c>
      <c r="BA98" s="111" t="str">
        <f>TRIM(MID(SUBSTITUTE($BJ$79,", ",REPT(" ",99)),100*(ROW(M3)-1)+1,99))</f>
        <v/>
      </c>
      <c r="BB98" s="111" t="str">
        <f>TRIM(MID(SUBSTITUTE($BJ$80,", ",REPT(" ",99)),100*(ROW(N3)-1)+1,99))</f>
        <v/>
      </c>
      <c r="BC98" s="111" t="str">
        <f>TRIM(MID(SUBSTITUTE($BJ$81,", ",REPT(" ",99)),100*(ROW(O3)-1)+1,99))</f>
        <v>B22</v>
      </c>
      <c r="BD98" s="111" t="str">
        <f>TRIM(MID(SUBSTITUTE($BJ$82,", ",REPT(" ",99)),100*(ROW(P3)-1)+1,99))</f>
        <v/>
      </c>
      <c r="BE98" s="111" t="str">
        <f>TRIM(MID(SUBSTITUTE($BJ$83,", ",REPT(" ",99)),100*(ROW(Q3)-1)+1,99))</f>
        <v/>
      </c>
      <c r="BF98" s="101"/>
      <c r="BG98" s="101"/>
      <c r="BJ98" s="112" t="str">
        <f t="shared" si="72"/>
        <v/>
      </c>
      <c r="BK98" s="112" t="str">
        <f t="shared" si="73"/>
        <v/>
      </c>
      <c r="BL98" s="112" t="str">
        <f t="shared" si="74"/>
        <v/>
      </c>
    </row>
    <row r="99" spans="3:72" ht="18" customHeight="1" x14ac:dyDescent="0.35">
      <c r="C99" s="198" t="s">
        <v>158</v>
      </c>
      <c r="D99" s="198"/>
      <c r="E99" s="27" t="str">
        <f>BF82&amp;" {"&amp;BG82&amp;" }"</f>
        <v>4 {B12 }</v>
      </c>
      <c r="T99" s="196"/>
      <c r="U99" s="196"/>
      <c r="V99" s="197"/>
      <c r="W99" s="199" t="str">
        <f>$AV$70</f>
        <v>B21</v>
      </c>
      <c r="X99" s="199"/>
      <c r="Y99" s="199"/>
      <c r="Z99" s="199">
        <f t="shared" si="83"/>
        <v>0</v>
      </c>
      <c r="AA99" s="199"/>
      <c r="AB99" s="199">
        <f t="shared" si="84"/>
        <v>0</v>
      </c>
      <c r="AC99" s="199"/>
      <c r="AD99" s="199">
        <f t="shared" si="85"/>
        <v>0</v>
      </c>
      <c r="AE99" s="199"/>
      <c r="AF99" s="199">
        <f t="shared" si="86"/>
        <v>0</v>
      </c>
      <c r="AG99" s="199"/>
      <c r="AH99" s="199">
        <f t="shared" si="87"/>
        <v>1</v>
      </c>
      <c r="AI99" s="199"/>
      <c r="AJ99" s="200">
        <f t="shared" si="88"/>
        <v>0</v>
      </c>
      <c r="AK99" s="200"/>
      <c r="AL99" s="201" t="e">
        <f t="shared" si="89"/>
        <v>#N/A</v>
      </c>
      <c r="AM99" s="201"/>
      <c r="AN99" s="153"/>
      <c r="AS99" s="109" t="str">
        <f t="shared" si="75"/>
        <v/>
      </c>
      <c r="AT99" s="109" t="str">
        <f t="shared" si="76"/>
        <v/>
      </c>
      <c r="AU99" s="109" t="str">
        <f t="shared" si="77"/>
        <v/>
      </c>
      <c r="AV99" s="109" t="str">
        <f t="shared" si="78"/>
        <v/>
      </c>
      <c r="AW99" s="109" t="str">
        <f t="shared" si="79"/>
        <v/>
      </c>
      <c r="AX99" s="109" t="e">
        <f t="shared" si="80"/>
        <v>#N/A</v>
      </c>
      <c r="AY99" s="109" t="e">
        <f t="shared" si="81"/>
        <v>#N/A</v>
      </c>
      <c r="AZ99" s="109" t="e">
        <f t="shared" si="82"/>
        <v>#N/A</v>
      </c>
      <c r="BA99" s="111" t="str">
        <f>TRIM(MID(SUBSTITUTE($BJ$79,", ",REPT(" ",99)),100*(ROW(M4)-1)+1,99))</f>
        <v/>
      </c>
      <c r="BB99" s="111" t="str">
        <f>TRIM(MID(SUBSTITUTE($BJ$80,", ",REPT(" ",99)),100*(ROW(N4)-1)+1,99))</f>
        <v/>
      </c>
      <c r="BC99" s="111" t="str">
        <f>TRIM(MID(SUBSTITUTE($BJ$81,", ",REPT(" ",99)),100*(ROW(O4)-1)+1,99))</f>
        <v>B33</v>
      </c>
      <c r="BD99" s="111" t="str">
        <f>TRIM(MID(SUBSTITUTE($BJ$82,", ",REPT(" ",99)),100*(ROW(P4)-1)+1,99))</f>
        <v/>
      </c>
      <c r="BE99" s="111" t="str">
        <f>TRIM(MID(SUBSTITUTE($BJ$83,", ",REPT(" ",99)),100*(ROW(Q4)-1)+1,99))</f>
        <v/>
      </c>
      <c r="BF99" s="101"/>
      <c r="BG99" s="101"/>
      <c r="BH99" s="113" t="str">
        <f t="shared" ref="BH99:BH108" si="90">TRIM(MID(SUBSTITUTE($BP$79,", ",REPT(" ",99)),100*(ROW(S1)-1)+1,99))</f>
        <v>B30</v>
      </c>
      <c r="BI99" s="113" t="str">
        <f t="shared" ref="BI99:BI108" si="91">TRIM(MID(SUBSTITUTE($BP$80,", ",REPT(" ",99)),100*(ROW(T1)-1)+1,99))</f>
        <v>B28</v>
      </c>
      <c r="BJ99" s="113" t="str">
        <f t="shared" ref="BJ99:BJ108" si="92">TRIM(MID(SUBSTITUTE($BP$81,", ",REPT(" ",99)),100*(ROW(U1)-1)+1,99))</f>
        <v>B25</v>
      </c>
      <c r="BK99" s="113" t="str">
        <f t="shared" ref="BK99:BK108" si="93">TRIM(MID(SUBSTITUTE($BP$82,", ",REPT(" ",99)),100*(ROW(V1)-1)+1,99))</f>
        <v>B12</v>
      </c>
      <c r="BL99" s="113" t="str">
        <f t="shared" ref="BL99:BL108" si="94">TRIM(MID(SUBSTITUTE($BP$83,", ",REPT(" ",99)),100*(ROW(W1)-1)+1,99))</f>
        <v>B33</v>
      </c>
      <c r="BM99" s="113" t="str">
        <f t="shared" ref="BM99:BM108" si="95">TRIM(MID(SUBSTITUTE($BP$84,", ",REPT(" ",99)),100*(ROW(X1)-1)+1,99))</f>
        <v>B9</v>
      </c>
      <c r="BN99" s="113" t="str">
        <f t="shared" ref="BN99:BN108" si="96">TRIM(MID(SUBSTITUTE($BP$85,", ",REPT(" ",99)),100*(ROW(Y1)-1)+1,99))</f>
        <v>B22</v>
      </c>
      <c r="BO99" s="113" t="str">
        <f t="shared" ref="BO99:BO108" si="97">TRIM(MID(SUBSTITUTE($BP$86,", ",REPT(" ",99)),100*(ROW(Z1)-1)+1,99))</f>
        <v>B10</v>
      </c>
      <c r="BP99" s="113" t="str">
        <f t="shared" ref="BP99:BP108" si="98">TRIM(MID(SUBSTITUTE($BP$87,", ",REPT(" ",99)),100*(ROW(AA1)-1)+1,99))</f>
        <v>B17</v>
      </c>
      <c r="BQ99" s="113" t="str">
        <f t="shared" ref="BQ99:BQ108" si="99">TRIM(MID(SUBSTITUTE($BP$88,", ",REPT(" ",99)),100*(ROW(AB1)-1)+1,99))</f>
        <v>B21</v>
      </c>
    </row>
    <row r="100" spans="3:72" ht="18" customHeight="1" x14ac:dyDescent="0.35">
      <c r="C100" s="198" t="s">
        <v>153</v>
      </c>
      <c r="D100" s="198"/>
      <c r="E100" s="27" t="str">
        <f>BF83&amp;" {"&amp;BG83&amp;" }"</f>
        <v>2 {B21 }</v>
      </c>
      <c r="W100" s="199" t="str">
        <f>$AV$71</f>
        <v>B22</v>
      </c>
      <c r="X100" s="199"/>
      <c r="Y100" s="199"/>
      <c r="Z100" s="199">
        <f t="shared" si="83"/>
        <v>0</v>
      </c>
      <c r="AA100" s="199"/>
      <c r="AB100" s="199">
        <f t="shared" si="84"/>
        <v>1</v>
      </c>
      <c r="AC100" s="199"/>
      <c r="AD100" s="199">
        <f t="shared" si="85"/>
        <v>0</v>
      </c>
      <c r="AE100" s="199"/>
      <c r="AF100" s="199">
        <f t="shared" si="86"/>
        <v>0</v>
      </c>
      <c r="AG100" s="199"/>
      <c r="AH100" s="199">
        <f t="shared" si="87"/>
        <v>0</v>
      </c>
      <c r="AI100" s="199"/>
      <c r="AJ100" s="200">
        <f t="shared" si="88"/>
        <v>0</v>
      </c>
      <c r="AK100" s="200"/>
      <c r="AL100" s="201" t="e">
        <f t="shared" si="89"/>
        <v>#N/A</v>
      </c>
      <c r="AM100" s="201"/>
      <c r="AN100" s="153"/>
      <c r="AS100" s="109" t="str">
        <f t="shared" si="75"/>
        <v/>
      </c>
      <c r="AT100" s="109" t="str">
        <f t="shared" si="76"/>
        <v/>
      </c>
      <c r="AU100" s="109" t="str">
        <f t="shared" si="77"/>
        <v/>
      </c>
      <c r="AV100" s="109" t="str">
        <f t="shared" si="78"/>
        <v/>
      </c>
      <c r="AW100" s="109" t="str">
        <f t="shared" si="79"/>
        <v/>
      </c>
      <c r="AX100" s="109" t="e">
        <f t="shared" si="80"/>
        <v>#N/A</v>
      </c>
      <c r="AY100" s="109" t="e">
        <f t="shared" si="81"/>
        <v>#N/A</v>
      </c>
      <c r="AZ100" s="109" t="e">
        <f t="shared" si="82"/>
        <v>#N/A</v>
      </c>
      <c r="BA100" s="111" t="str">
        <f>TRIM(MID(SUBSTITUTE($BJ$79,", ",REPT(" ",99)),100*(ROW(M5)-1)+1,99))</f>
        <v/>
      </c>
      <c r="BB100" s="111" t="str">
        <f>TRIM(MID(SUBSTITUTE($BJ$80,", ",REPT(" ",99)),100*(ROW(N5)-1)+1,99))</f>
        <v/>
      </c>
      <c r="BC100" s="111" t="str">
        <f>TRIM(MID(SUBSTITUTE($BJ$81,", ",REPT(" ",99)),100*(ROW(O5)-1)+1,99))</f>
        <v/>
      </c>
      <c r="BD100" s="111" t="str">
        <f>TRIM(MID(SUBSTITUTE($BJ$82,", ",REPT(" ",99)),100*(ROW(P5)-1)+1,99))</f>
        <v/>
      </c>
      <c r="BE100" s="111" t="str">
        <f>TRIM(MID(SUBSTITUTE($BJ$83,", ",REPT(" ",99)),100*(ROW(Q5)-1)+1,99))</f>
        <v/>
      </c>
      <c r="BF100" s="101"/>
      <c r="BG100" s="101"/>
      <c r="BH100" s="113" t="str">
        <f t="shared" si="90"/>
        <v/>
      </c>
      <c r="BI100" s="113" t="str">
        <f t="shared" si="91"/>
        <v/>
      </c>
      <c r="BJ100" s="113" t="str">
        <f t="shared" si="92"/>
        <v/>
      </c>
      <c r="BK100" s="113" t="str">
        <f t="shared" si="93"/>
        <v/>
      </c>
      <c r="BL100" s="113" t="str">
        <f t="shared" si="94"/>
        <v/>
      </c>
      <c r="BM100" s="113" t="str">
        <f t="shared" si="95"/>
        <v/>
      </c>
      <c r="BN100" s="113" t="str">
        <f t="shared" si="96"/>
        <v/>
      </c>
      <c r="BO100" s="113" t="str">
        <f t="shared" si="97"/>
        <v/>
      </c>
      <c r="BP100" s="113" t="str">
        <f t="shared" si="98"/>
        <v/>
      </c>
      <c r="BQ100" s="113" t="str">
        <f t="shared" si="99"/>
        <v/>
      </c>
    </row>
    <row r="101" spans="3:72" ht="18" customHeight="1" x14ac:dyDescent="0.35">
      <c r="C101" s="205" t="s">
        <v>166</v>
      </c>
      <c r="D101" s="205"/>
      <c r="E101" s="107" t="str">
        <f t="shared" ref="E101:E102" si="100">BF84&amp;" {"&amp;BG84&amp;" }"</f>
        <v>1 {B25, B33 }</v>
      </c>
      <c r="F101" s="108"/>
      <c r="G101" s="108"/>
      <c r="H101" s="108"/>
      <c r="I101" s="108"/>
      <c r="J101" s="108"/>
      <c r="K101" s="108"/>
      <c r="W101" s="199" t="str">
        <f>$AV$72</f>
        <v>B25</v>
      </c>
      <c r="X101" s="199"/>
      <c r="Y101" s="199"/>
      <c r="Z101" s="199">
        <f t="shared" si="83"/>
        <v>0</v>
      </c>
      <c r="AA101" s="199"/>
      <c r="AB101" s="199">
        <f t="shared" si="84"/>
        <v>0</v>
      </c>
      <c r="AC101" s="199"/>
      <c r="AD101" s="199">
        <f t="shared" si="85"/>
        <v>0</v>
      </c>
      <c r="AE101" s="199"/>
      <c r="AF101" s="199">
        <f t="shared" si="86"/>
        <v>0</v>
      </c>
      <c r="AG101" s="199"/>
      <c r="AH101" s="199">
        <f t="shared" si="87"/>
        <v>0</v>
      </c>
      <c r="AI101" s="199"/>
      <c r="AJ101" s="200">
        <f t="shared" si="88"/>
        <v>1</v>
      </c>
      <c r="AK101" s="200"/>
      <c r="AL101" s="201" t="e">
        <f t="shared" si="89"/>
        <v>#N/A</v>
      </c>
      <c r="AM101" s="201"/>
      <c r="AN101" s="153"/>
      <c r="BA101" s="101"/>
      <c r="BH101" s="113" t="str">
        <f t="shared" si="90"/>
        <v/>
      </c>
      <c r="BI101" s="113" t="str">
        <f t="shared" si="91"/>
        <v/>
      </c>
      <c r="BJ101" s="113" t="str">
        <f t="shared" si="92"/>
        <v/>
      </c>
      <c r="BK101" s="113" t="str">
        <f t="shared" si="93"/>
        <v/>
      </c>
      <c r="BL101" s="113" t="str">
        <f t="shared" si="94"/>
        <v/>
      </c>
      <c r="BM101" s="113" t="str">
        <f t="shared" si="95"/>
        <v/>
      </c>
      <c r="BN101" s="113" t="str">
        <f t="shared" si="96"/>
        <v/>
      </c>
      <c r="BO101" s="113" t="str">
        <f t="shared" si="97"/>
        <v/>
      </c>
      <c r="BP101" s="113" t="str">
        <f t="shared" si="98"/>
        <v/>
      </c>
      <c r="BQ101" s="113" t="str">
        <f t="shared" si="99"/>
        <v/>
      </c>
    </row>
    <row r="102" spans="3:72" ht="18" customHeight="1" x14ac:dyDescent="0.35">
      <c r="C102" s="202" t="s">
        <v>188</v>
      </c>
      <c r="D102" s="202"/>
      <c r="E102" s="130" t="e">
        <f t="shared" si="100"/>
        <v>#N/A</v>
      </c>
      <c r="Q102" s="5" t="s">
        <v>40</v>
      </c>
      <c r="W102" s="199" t="str">
        <f>$AV$73</f>
        <v>B28</v>
      </c>
      <c r="X102" s="199"/>
      <c r="Y102" s="199"/>
      <c r="Z102" s="199">
        <f t="shared" si="83"/>
        <v>0</v>
      </c>
      <c r="AA102" s="199"/>
      <c r="AB102" s="199">
        <f t="shared" si="84"/>
        <v>0</v>
      </c>
      <c r="AC102" s="199"/>
      <c r="AD102" s="199">
        <f t="shared" si="85"/>
        <v>1</v>
      </c>
      <c r="AE102" s="199"/>
      <c r="AF102" s="199">
        <f t="shared" si="86"/>
        <v>0</v>
      </c>
      <c r="AG102" s="199"/>
      <c r="AH102" s="199">
        <f t="shared" si="87"/>
        <v>0</v>
      </c>
      <c r="AI102" s="199"/>
      <c r="AJ102" s="200">
        <f t="shared" si="88"/>
        <v>0</v>
      </c>
      <c r="AK102" s="200"/>
      <c r="AL102" s="201" t="e">
        <f t="shared" si="89"/>
        <v>#N/A</v>
      </c>
      <c r="AM102" s="201"/>
      <c r="AN102" s="153"/>
      <c r="BA102" s="101"/>
      <c r="BH102" s="113" t="str">
        <f t="shared" si="90"/>
        <v/>
      </c>
      <c r="BI102" s="113" t="str">
        <f t="shared" si="91"/>
        <v/>
      </c>
      <c r="BJ102" s="113" t="str">
        <f t="shared" si="92"/>
        <v/>
      </c>
      <c r="BK102" s="113" t="str">
        <f t="shared" si="93"/>
        <v/>
      </c>
      <c r="BL102" s="113" t="str">
        <f t="shared" si="94"/>
        <v/>
      </c>
      <c r="BM102" s="113" t="str">
        <f t="shared" si="95"/>
        <v/>
      </c>
      <c r="BN102" s="113" t="str">
        <f t="shared" si="96"/>
        <v/>
      </c>
      <c r="BO102" s="113" t="str">
        <f t="shared" si="97"/>
        <v/>
      </c>
      <c r="BP102" s="113" t="str">
        <f t="shared" si="98"/>
        <v/>
      </c>
      <c r="BQ102" s="113" t="str">
        <f t="shared" si="99"/>
        <v/>
      </c>
      <c r="BT102" s="27" t="s">
        <v>40</v>
      </c>
    </row>
    <row r="103" spans="3:72" ht="18" customHeight="1" x14ac:dyDescent="0.25">
      <c r="J103" s="5" t="s">
        <v>40</v>
      </c>
      <c r="K103" s="5" t="s">
        <v>40</v>
      </c>
      <c r="M103" s="5" t="s">
        <v>40</v>
      </c>
      <c r="Q103" s="5" t="s">
        <v>40</v>
      </c>
      <c r="W103" s="199" t="str">
        <f>$AV$74</f>
        <v>B30</v>
      </c>
      <c r="X103" s="199"/>
      <c r="Y103" s="199"/>
      <c r="Z103" s="199">
        <f t="shared" si="83"/>
        <v>0</v>
      </c>
      <c r="AA103" s="199"/>
      <c r="AB103" s="199">
        <f t="shared" si="84"/>
        <v>1</v>
      </c>
      <c r="AC103" s="199"/>
      <c r="AD103" s="199">
        <f t="shared" si="85"/>
        <v>0</v>
      </c>
      <c r="AE103" s="199"/>
      <c r="AF103" s="199">
        <f t="shared" si="86"/>
        <v>0</v>
      </c>
      <c r="AG103" s="199"/>
      <c r="AH103" s="199">
        <f t="shared" si="87"/>
        <v>0</v>
      </c>
      <c r="AI103" s="199"/>
      <c r="AJ103" s="200">
        <f t="shared" si="88"/>
        <v>0</v>
      </c>
      <c r="AK103" s="200"/>
      <c r="AL103" s="201" t="e">
        <f t="shared" si="89"/>
        <v>#N/A</v>
      </c>
      <c r="AM103" s="201"/>
      <c r="AN103" s="153"/>
      <c r="BH103" s="113" t="str">
        <f t="shared" si="90"/>
        <v/>
      </c>
      <c r="BI103" s="113" t="str">
        <f t="shared" si="91"/>
        <v/>
      </c>
      <c r="BJ103" s="113" t="str">
        <f t="shared" si="92"/>
        <v/>
      </c>
      <c r="BK103" s="113" t="str">
        <f t="shared" si="93"/>
        <v/>
      </c>
      <c r="BL103" s="113" t="str">
        <f t="shared" si="94"/>
        <v/>
      </c>
      <c r="BM103" s="113" t="str">
        <f t="shared" si="95"/>
        <v/>
      </c>
      <c r="BN103" s="113" t="str">
        <f t="shared" si="96"/>
        <v/>
      </c>
      <c r="BO103" s="113" t="str">
        <f t="shared" si="97"/>
        <v/>
      </c>
      <c r="BP103" s="113" t="str">
        <f t="shared" si="98"/>
        <v/>
      </c>
      <c r="BQ103" s="113" t="str">
        <f t="shared" si="99"/>
        <v/>
      </c>
    </row>
    <row r="104" spans="3:72" ht="18" customHeight="1" x14ac:dyDescent="0.25">
      <c r="G104" s="5" t="s">
        <v>40</v>
      </c>
      <c r="W104" s="199" t="str">
        <f>$AV$75</f>
        <v>B33</v>
      </c>
      <c r="X104" s="199"/>
      <c r="Y104" s="199"/>
      <c r="Z104" s="199">
        <f t="shared" si="83"/>
        <v>0</v>
      </c>
      <c r="AA104" s="199"/>
      <c r="AB104" s="199">
        <f t="shared" si="84"/>
        <v>0</v>
      </c>
      <c r="AC104" s="199"/>
      <c r="AD104" s="199">
        <f t="shared" si="85"/>
        <v>0</v>
      </c>
      <c r="AE104" s="199"/>
      <c r="AF104" s="199">
        <f t="shared" si="86"/>
        <v>0</v>
      </c>
      <c r="AG104" s="199"/>
      <c r="AH104" s="199">
        <f t="shared" si="87"/>
        <v>0</v>
      </c>
      <c r="AI104" s="199"/>
      <c r="AJ104" s="200">
        <f t="shared" si="88"/>
        <v>1</v>
      </c>
      <c r="AK104" s="200"/>
      <c r="AL104" s="201" t="e">
        <f t="shared" si="89"/>
        <v>#N/A</v>
      </c>
      <c r="AM104" s="201"/>
      <c r="AN104" s="153"/>
      <c r="BH104" s="113" t="str">
        <f t="shared" si="90"/>
        <v/>
      </c>
      <c r="BI104" s="113" t="str">
        <f t="shared" si="91"/>
        <v/>
      </c>
      <c r="BJ104" s="113" t="str">
        <f t="shared" si="92"/>
        <v/>
      </c>
      <c r="BK104" s="113" t="str">
        <f t="shared" si="93"/>
        <v/>
      </c>
      <c r="BL104" s="113" t="str">
        <f t="shared" si="94"/>
        <v/>
      </c>
      <c r="BM104" s="113" t="str">
        <f t="shared" si="95"/>
        <v/>
      </c>
      <c r="BN104" s="113" t="str">
        <f t="shared" si="96"/>
        <v/>
      </c>
      <c r="BO104" s="113" t="str">
        <f t="shared" si="97"/>
        <v/>
      </c>
      <c r="BP104" s="113" t="str">
        <f t="shared" si="98"/>
        <v/>
      </c>
      <c r="BQ104" s="113" t="str">
        <f t="shared" si="99"/>
        <v/>
      </c>
    </row>
    <row r="105" spans="3:72" ht="14.1" customHeight="1" x14ac:dyDescent="0.25">
      <c r="BH105" s="113" t="str">
        <f t="shared" si="90"/>
        <v/>
      </c>
      <c r="BI105" s="113" t="str">
        <f t="shared" si="91"/>
        <v/>
      </c>
      <c r="BJ105" s="113" t="str">
        <f t="shared" si="92"/>
        <v/>
      </c>
      <c r="BK105" s="113" t="str">
        <f t="shared" si="93"/>
        <v/>
      </c>
      <c r="BL105" s="113" t="str">
        <f t="shared" si="94"/>
        <v/>
      </c>
      <c r="BM105" s="113" t="str">
        <f t="shared" si="95"/>
        <v/>
      </c>
      <c r="BN105" s="113" t="str">
        <f t="shared" si="96"/>
        <v/>
      </c>
      <c r="BO105" s="113" t="str">
        <f t="shared" si="97"/>
        <v/>
      </c>
      <c r="BP105" s="113" t="str">
        <f t="shared" si="98"/>
        <v/>
      </c>
      <c r="BQ105" s="113" t="str">
        <f t="shared" si="99"/>
        <v/>
      </c>
    </row>
    <row r="106" spans="3:72" ht="18" customHeight="1" x14ac:dyDescent="0.25">
      <c r="W106" s="223"/>
      <c r="X106" s="223"/>
      <c r="Y106" s="223"/>
      <c r="Z106" s="252"/>
      <c r="AA106" s="252"/>
      <c r="AB106" s="252"/>
      <c r="AC106" s="252"/>
      <c r="AD106" s="253"/>
      <c r="AE106" s="253"/>
      <c r="AF106" s="253"/>
      <c r="AG106" s="253"/>
      <c r="AH106" s="253"/>
      <c r="AI106" s="253"/>
      <c r="AJ106" s="253"/>
      <c r="AK106" s="253"/>
      <c r="AL106" s="183"/>
      <c r="BH106" s="113" t="str">
        <f t="shared" si="90"/>
        <v/>
      </c>
      <c r="BI106" s="113" t="str">
        <f t="shared" si="91"/>
        <v/>
      </c>
      <c r="BJ106" s="113" t="str">
        <f t="shared" si="92"/>
        <v/>
      </c>
      <c r="BK106" s="113" t="str">
        <f t="shared" si="93"/>
        <v/>
      </c>
      <c r="BL106" s="113" t="str">
        <f t="shared" si="94"/>
        <v/>
      </c>
      <c r="BM106" s="113" t="str">
        <f t="shared" si="95"/>
        <v/>
      </c>
      <c r="BN106" s="113" t="str">
        <f t="shared" si="96"/>
        <v/>
      </c>
      <c r="BO106" s="113" t="str">
        <f t="shared" si="97"/>
        <v/>
      </c>
      <c r="BP106" s="113" t="str">
        <f t="shared" si="98"/>
        <v/>
      </c>
      <c r="BQ106" s="113" t="str">
        <f t="shared" si="99"/>
        <v/>
      </c>
    </row>
    <row r="107" spans="3:72" ht="18" customHeight="1" x14ac:dyDescent="0.25">
      <c r="W107" s="223"/>
      <c r="X107" s="223"/>
      <c r="Y107" s="223"/>
      <c r="Z107" s="223"/>
      <c r="AA107" s="223"/>
      <c r="AB107" s="223"/>
      <c r="AC107" s="223"/>
      <c r="AD107" s="254"/>
      <c r="AE107" s="254"/>
      <c r="AF107" s="254"/>
      <c r="AG107" s="254"/>
      <c r="AH107" s="254"/>
      <c r="AI107" s="254"/>
      <c r="AJ107" s="254"/>
      <c r="AK107" s="254"/>
      <c r="AL107" s="183"/>
      <c r="BH107" s="113" t="str">
        <f t="shared" si="90"/>
        <v/>
      </c>
      <c r="BI107" s="113" t="str">
        <f t="shared" si="91"/>
        <v/>
      </c>
      <c r="BJ107" s="113" t="str">
        <f t="shared" si="92"/>
        <v/>
      </c>
      <c r="BK107" s="113" t="str">
        <f t="shared" si="93"/>
        <v/>
      </c>
      <c r="BL107" s="113" t="str">
        <f t="shared" si="94"/>
        <v/>
      </c>
      <c r="BM107" s="113" t="str">
        <f t="shared" si="95"/>
        <v/>
      </c>
      <c r="BN107" s="113" t="str">
        <f t="shared" si="96"/>
        <v/>
      </c>
      <c r="BO107" s="113" t="str">
        <f t="shared" si="97"/>
        <v/>
      </c>
      <c r="BP107" s="113" t="str">
        <f t="shared" si="98"/>
        <v/>
      </c>
      <c r="BQ107" s="113" t="str">
        <f t="shared" si="99"/>
        <v/>
      </c>
    </row>
    <row r="108" spans="3:72" ht="18" customHeight="1" x14ac:dyDescent="0.25">
      <c r="C108" s="198"/>
      <c r="D108" s="198"/>
      <c r="E108" s="27"/>
      <c r="W108" s="223"/>
      <c r="X108" s="223"/>
      <c r="Y108" s="223"/>
      <c r="Z108" s="223"/>
      <c r="AA108" s="223"/>
      <c r="AB108" s="223"/>
      <c r="AC108" s="223"/>
      <c r="AD108" s="254"/>
      <c r="AE108" s="254"/>
      <c r="AF108" s="254"/>
      <c r="AG108" s="254"/>
      <c r="AH108" s="254"/>
      <c r="AI108" s="254"/>
      <c r="AJ108" s="254"/>
      <c r="AK108" s="254"/>
      <c r="AL108" s="183"/>
      <c r="BH108" s="113" t="str">
        <f t="shared" si="90"/>
        <v/>
      </c>
      <c r="BI108" s="113" t="str">
        <f t="shared" si="91"/>
        <v/>
      </c>
      <c r="BJ108" s="113" t="str">
        <f t="shared" si="92"/>
        <v/>
      </c>
      <c r="BK108" s="113" t="str">
        <f t="shared" si="93"/>
        <v/>
      </c>
      <c r="BL108" s="113" t="str">
        <f t="shared" si="94"/>
        <v/>
      </c>
      <c r="BM108" s="113" t="str">
        <f t="shared" si="95"/>
        <v/>
      </c>
      <c r="BN108" s="113" t="str">
        <f t="shared" si="96"/>
        <v/>
      </c>
      <c r="BO108" s="113" t="str">
        <f t="shared" si="97"/>
        <v/>
      </c>
      <c r="BP108" s="113" t="str">
        <f t="shared" si="98"/>
        <v/>
      </c>
      <c r="BQ108" s="113" t="str">
        <f t="shared" si="99"/>
        <v/>
      </c>
    </row>
    <row r="109" spans="3:72" ht="18" customHeight="1" x14ac:dyDescent="0.25">
      <c r="C109" s="198"/>
      <c r="D109" s="198"/>
      <c r="E109" s="27"/>
      <c r="W109" s="223"/>
      <c r="X109" s="223"/>
      <c r="Y109" s="223"/>
      <c r="Z109" s="223"/>
      <c r="AA109" s="223"/>
      <c r="AB109" s="223"/>
      <c r="AC109" s="223"/>
      <c r="AD109" s="254"/>
      <c r="AE109" s="254"/>
      <c r="AF109" s="254"/>
      <c r="AG109" s="254"/>
      <c r="AH109" s="254"/>
      <c r="AI109" s="254"/>
      <c r="AJ109" s="254"/>
      <c r="AK109" s="254"/>
      <c r="AL109" s="183"/>
    </row>
    <row r="110" spans="3:72" ht="18" customHeight="1" x14ac:dyDescent="0.25">
      <c r="C110" s="205"/>
      <c r="D110" s="205"/>
      <c r="E110" s="107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T110" s="196"/>
      <c r="U110" s="196"/>
      <c r="V110" s="196"/>
      <c r="W110" s="223"/>
      <c r="X110" s="223"/>
      <c r="Y110" s="223"/>
      <c r="Z110" s="223"/>
      <c r="AA110" s="223"/>
      <c r="AB110" s="223"/>
      <c r="AC110" s="223"/>
      <c r="AD110" s="254"/>
      <c r="AE110" s="254"/>
      <c r="AF110" s="254"/>
      <c r="AG110" s="254"/>
      <c r="AH110" s="254"/>
      <c r="AI110" s="254"/>
      <c r="AJ110" s="254"/>
      <c r="AK110" s="254"/>
      <c r="AL110" s="183"/>
    </row>
    <row r="111" spans="3:72" ht="18" customHeight="1" x14ac:dyDescent="0.25">
      <c r="C111" s="205"/>
      <c r="D111" s="205"/>
      <c r="E111" s="107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T111" s="196"/>
      <c r="U111" s="196"/>
      <c r="V111" s="196"/>
      <c r="W111" s="223"/>
      <c r="X111" s="223"/>
      <c r="Y111" s="223"/>
      <c r="Z111" s="223"/>
      <c r="AA111" s="223"/>
      <c r="AB111" s="223"/>
      <c r="AC111" s="223"/>
      <c r="AD111" s="254"/>
      <c r="AE111" s="254"/>
      <c r="AF111" s="254"/>
      <c r="AG111" s="254"/>
      <c r="AH111" s="254"/>
      <c r="AI111" s="254"/>
      <c r="AJ111" s="254"/>
      <c r="AK111" s="254"/>
      <c r="AL111" s="183"/>
    </row>
    <row r="112" spans="3:72" ht="18" customHeight="1" x14ac:dyDescent="0.25">
      <c r="C112" s="205"/>
      <c r="D112" s="205"/>
      <c r="E112" s="107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W112" s="223"/>
      <c r="X112" s="223"/>
      <c r="Y112" s="223"/>
      <c r="Z112" s="223"/>
      <c r="AA112" s="223"/>
      <c r="AB112" s="223"/>
      <c r="AC112" s="223"/>
      <c r="AD112" s="254"/>
      <c r="AE112" s="254"/>
      <c r="AF112" s="254"/>
      <c r="AG112" s="254"/>
      <c r="AH112" s="254"/>
      <c r="AI112" s="254"/>
      <c r="AJ112" s="254"/>
      <c r="AK112" s="254"/>
      <c r="AL112" s="183"/>
      <c r="AW112" s="27" t="s">
        <v>40</v>
      </c>
    </row>
    <row r="113" spans="1:57" ht="18" customHeight="1" x14ac:dyDescent="0.25">
      <c r="C113" s="202"/>
      <c r="D113" s="202"/>
      <c r="E113" s="107"/>
      <c r="F113" s="108"/>
      <c r="G113" s="108"/>
      <c r="H113" s="108"/>
      <c r="I113" s="108"/>
      <c r="J113" s="108"/>
      <c r="K113" s="108"/>
      <c r="W113" s="223"/>
      <c r="X113" s="223"/>
      <c r="Y113" s="223"/>
      <c r="Z113" s="223"/>
      <c r="AA113" s="223"/>
      <c r="AB113" s="223"/>
      <c r="AC113" s="223"/>
      <c r="AD113" s="254"/>
      <c r="AE113" s="254"/>
      <c r="AF113" s="254"/>
      <c r="AG113" s="254"/>
      <c r="AH113" s="254"/>
      <c r="AI113" s="254"/>
      <c r="AJ113" s="254"/>
      <c r="AK113" s="254"/>
      <c r="AL113" s="183"/>
      <c r="BC113" s="59"/>
      <c r="BD113" s="59"/>
    </row>
    <row r="114" spans="1:57" ht="18" customHeight="1" x14ac:dyDescent="0.25">
      <c r="W114" s="223"/>
      <c r="X114" s="223"/>
      <c r="Y114" s="223"/>
      <c r="Z114" s="223"/>
      <c r="AA114" s="223"/>
      <c r="AB114" s="223"/>
      <c r="AC114" s="223"/>
      <c r="AD114" s="254"/>
      <c r="AE114" s="254"/>
      <c r="AF114" s="254"/>
      <c r="AG114" s="254"/>
      <c r="AH114" s="254"/>
      <c r="AI114" s="254"/>
      <c r="AJ114" s="254"/>
      <c r="AK114" s="254"/>
      <c r="AL114" s="183"/>
      <c r="BB114" s="33"/>
      <c r="BC114" s="251"/>
      <c r="BD114" s="251"/>
      <c r="BE114" s="66"/>
    </row>
    <row r="115" spans="1:57" ht="18" customHeight="1" x14ac:dyDescent="0.25">
      <c r="W115" s="223"/>
      <c r="X115" s="223"/>
      <c r="Y115" s="223"/>
      <c r="Z115" s="223"/>
      <c r="AA115" s="223"/>
      <c r="AB115" s="223"/>
      <c r="AC115" s="223"/>
      <c r="AD115" s="254"/>
      <c r="AE115" s="254"/>
      <c r="AF115" s="254"/>
      <c r="AG115" s="254"/>
      <c r="AH115" s="254"/>
      <c r="AI115" s="254"/>
      <c r="AJ115" s="254"/>
      <c r="AK115" s="254"/>
      <c r="AL115" s="183"/>
      <c r="BB115" s="33"/>
      <c r="BC115" s="75"/>
      <c r="BD115" s="249"/>
      <c r="BE115" s="250"/>
    </row>
    <row r="116" spans="1:57" ht="18" customHeight="1" x14ac:dyDescent="0.25">
      <c r="W116" s="223"/>
      <c r="X116" s="223"/>
      <c r="Y116" s="223"/>
      <c r="Z116" s="223"/>
      <c r="AA116" s="223"/>
      <c r="AB116" s="223"/>
      <c r="AC116" s="223"/>
      <c r="AD116" s="254"/>
      <c r="AE116" s="254"/>
      <c r="AF116" s="254"/>
      <c r="AG116" s="254"/>
      <c r="AH116" s="254"/>
      <c r="AI116" s="254"/>
      <c r="AJ116" s="254"/>
      <c r="AK116" s="254"/>
      <c r="AL116" s="183"/>
      <c r="BB116" s="33"/>
      <c r="BC116" s="75"/>
      <c r="BD116" s="249"/>
      <c r="BE116" s="250"/>
    </row>
    <row r="117" spans="1:57" ht="18" customHeight="1" x14ac:dyDescent="0.25">
      <c r="A117" s="14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7"/>
      <c r="AR117" s="147"/>
      <c r="AS117" s="147"/>
      <c r="AT117" s="147"/>
      <c r="AU117" s="147"/>
      <c r="AZ117"/>
      <c r="BA117"/>
      <c r="BB117"/>
      <c r="BC117" s="183"/>
      <c r="BD117" s="59"/>
      <c r="BE117" s="59"/>
    </row>
    <row r="118" spans="1:57" ht="18" customHeight="1" x14ac:dyDescent="0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47"/>
      <c r="AS118" s="147"/>
      <c r="AT118" s="147"/>
      <c r="AU118" s="147"/>
      <c r="AZ118"/>
      <c r="BA118"/>
      <c r="BB118"/>
      <c r="BC118" s="147"/>
    </row>
    <row r="119" spans="1:57" ht="18" customHeight="1" x14ac:dyDescent="0.25">
      <c r="A119" s="17" t="s">
        <v>219</v>
      </c>
      <c r="AR119" s="147"/>
      <c r="AS119" s="147"/>
      <c r="AT119" s="147"/>
      <c r="AU119" s="147"/>
      <c r="AZ119"/>
      <c r="BA119"/>
      <c r="BB119"/>
      <c r="BC119" s="147"/>
    </row>
    <row r="120" spans="1:57" ht="18" customHeight="1" x14ac:dyDescent="0.25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8"/>
      <c r="AP120" s="178"/>
      <c r="AQ120" s="154"/>
      <c r="AR120" s="147"/>
      <c r="AS120" s="147"/>
      <c r="AT120" s="147"/>
      <c r="AU120" s="147"/>
      <c r="AZ120"/>
      <c r="BA120"/>
      <c r="BB120"/>
      <c r="BC120" s="147"/>
    </row>
    <row r="121" spans="1:57" ht="18" customHeight="1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154"/>
      <c r="AS121" s="154"/>
      <c r="AT121" s="154"/>
      <c r="AU121" s="154"/>
      <c r="AZ121"/>
      <c r="BA121"/>
      <c r="BB121"/>
      <c r="BC121" s="154"/>
    </row>
    <row r="122" spans="1:57" ht="18" customHeight="1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Z122"/>
      <c r="BA122"/>
      <c r="BB122"/>
      <c r="BC122"/>
    </row>
    <row r="123" spans="1:57" ht="21.95" customHeight="1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154"/>
      <c r="AS123" s="154"/>
      <c r="AT123" s="154"/>
      <c r="AU123" s="154"/>
      <c r="AZ123"/>
      <c r="BA123"/>
      <c r="BB123"/>
      <c r="BC123"/>
    </row>
    <row r="124" spans="1:57" ht="21.95" customHeight="1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154"/>
      <c r="AS124" s="154"/>
      <c r="AT124" s="154"/>
      <c r="AU124" s="154"/>
      <c r="AZ124"/>
      <c r="BA124"/>
      <c r="BB124"/>
      <c r="BC124"/>
    </row>
    <row r="125" spans="1:57" ht="21.95" customHeight="1" x14ac:dyDescent="0.4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97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Z125"/>
      <c r="BA125"/>
      <c r="BB125"/>
      <c r="BC125"/>
    </row>
    <row r="126" spans="1:57" ht="21.95" customHeight="1" x14ac:dyDescent="0.4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97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154"/>
      <c r="AS126" s="154"/>
      <c r="AT126" s="154"/>
      <c r="AU126" s="154"/>
      <c r="AV126" s="59"/>
      <c r="AX126" s="184" t="s">
        <v>154</v>
      </c>
      <c r="AZ126" s="59"/>
      <c r="BA126" s="184" t="s">
        <v>155</v>
      </c>
      <c r="BB126"/>
      <c r="BC126"/>
    </row>
    <row r="127" spans="1:57" ht="18" customHeight="1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V127" s="59"/>
      <c r="AW127" s="212" t="s">
        <v>71</v>
      </c>
      <c r="AX127" s="212"/>
      <c r="AZ127" s="191" t="s">
        <v>72</v>
      </c>
      <c r="BA127" s="191"/>
      <c r="BB127"/>
      <c r="BC127"/>
    </row>
    <row r="128" spans="1:57" ht="18" customHeight="1" x14ac:dyDescent="0.25">
      <c r="A128" s="195" t="s">
        <v>175</v>
      </c>
      <c r="B128" s="195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  <c r="AL128" s="195"/>
      <c r="AM128" s="195"/>
      <c r="AN128" s="195"/>
      <c r="AO128" s="195"/>
      <c r="AP128" s="195"/>
      <c r="AQ128" s="86"/>
      <c r="AV128" s="180">
        <f>$AU$18</f>
        <v>9</v>
      </c>
      <c r="AW128" s="34">
        <f t="shared" ref="AW128:AW137" si="101">M18</f>
        <v>520</v>
      </c>
      <c r="AX128" s="35">
        <f>LOOKUP(,-1/($AW$128:AW128=AW66),$AU$18:AU18)</f>
        <v>9</v>
      </c>
      <c r="AZ128" s="179">
        <f t="shared" ref="AZ128:AZ137" si="102">R18</f>
        <v>96</v>
      </c>
      <c r="BA128" s="36">
        <f>LOOKUP(,-1/($AZ$128:AZ128=AZ66),$AU$18:AU18)</f>
        <v>9</v>
      </c>
      <c r="BB128"/>
      <c r="BC128"/>
    </row>
    <row r="129" spans="1:55" ht="18" customHeigh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5"/>
      <c r="AQ129" s="86"/>
      <c r="AS129" s="86"/>
      <c r="AT129" s="86"/>
      <c r="AU129" s="86"/>
      <c r="AV129" s="180">
        <f>$AU$19</f>
        <v>10</v>
      </c>
      <c r="AW129" s="34">
        <f t="shared" si="101"/>
        <v>520</v>
      </c>
      <c r="AX129" s="35" t="str">
        <f>IFERROR(LOOKUP(,-1/($AW$128:AW128=AW129),$AX$128:AX128)&amp;"","")&amp;AU19</f>
        <v>910</v>
      </c>
      <c r="AZ129" s="179">
        <f t="shared" si="102"/>
        <v>96</v>
      </c>
      <c r="BA129" s="36" t="str">
        <f>IFERROR(LOOKUP(,-1/($AZ$128:AZ128=AZ129),$BA$128:BA128)&amp;"","")&amp;AU19</f>
        <v>910</v>
      </c>
      <c r="BB129"/>
      <c r="BC129"/>
    </row>
    <row r="130" spans="1:55" ht="18" customHeigh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  <c r="AL130" s="195"/>
      <c r="AM130" s="195"/>
      <c r="AN130" s="195"/>
      <c r="AO130" s="195"/>
      <c r="AP130" s="195"/>
      <c r="AQ130" s="86"/>
      <c r="AR130" s="86"/>
      <c r="AV130" s="180">
        <f>$AU$20</f>
        <v>12</v>
      </c>
      <c r="AW130" s="34">
        <f t="shared" si="101"/>
        <v>1100</v>
      </c>
      <c r="AX130" s="35" t="str">
        <f>IFERROR(LOOKUP(,-1/($AW$128:AW129=AW130),$AX$128:AX129)&amp;"","")&amp;AU20</f>
        <v>12</v>
      </c>
      <c r="AZ130" s="179">
        <f t="shared" si="102"/>
        <v>512</v>
      </c>
      <c r="BA130" s="36" t="str">
        <f>IFERROR(LOOKUP(,-1/($AZ$128:AZ129=AZ130),$BA$128:BA129)&amp;"","")&amp;AU20</f>
        <v>12</v>
      </c>
      <c r="BB130"/>
      <c r="BC130"/>
    </row>
    <row r="131" spans="1:55" ht="18" customHeight="1" x14ac:dyDescent="0.25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4"/>
      <c r="AR131" s="86"/>
      <c r="AV131" s="180">
        <f>$AU$21</f>
        <v>17</v>
      </c>
      <c r="AW131" s="34">
        <f t="shared" si="101"/>
        <v>206</v>
      </c>
      <c r="AX131" s="35" t="str">
        <f>IFERROR(LOOKUP(,-1/($AW$128:AW130=AW131),$AX$128:AX130)&amp;"","")&amp;AU21</f>
        <v>17</v>
      </c>
      <c r="AZ131" s="179">
        <f t="shared" si="102"/>
        <v>64</v>
      </c>
      <c r="BA131" s="36" t="str">
        <f>IFERROR(LOOKUP(,-1/($AZ$128:AZ130=AZ131),$BA$128:BA130)&amp;"","")&amp;AU21</f>
        <v>17</v>
      </c>
      <c r="BB131"/>
      <c r="BC131"/>
    </row>
    <row r="132" spans="1:55" ht="24" customHeight="1" x14ac:dyDescent="0.25">
      <c r="A132" s="168" t="s">
        <v>220</v>
      </c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V132" s="180">
        <f>$AU$22</f>
        <v>21</v>
      </c>
      <c r="AW132" s="34">
        <f t="shared" si="101"/>
        <v>520</v>
      </c>
      <c r="AX132" s="35" t="str">
        <f>IFERROR(LOOKUP(,-1/($AW$128:AW131=AW132),$AX$128:AX131)&amp;"","")&amp;AU22</f>
        <v>91021</v>
      </c>
      <c r="AZ132" s="179">
        <f t="shared" si="102"/>
        <v>128</v>
      </c>
      <c r="BA132" s="36" t="str">
        <f>IFERROR(LOOKUP(,-1/($AZ$128:AZ131=AZ132),$BA$128:BA131)&amp;"","")&amp;AU22</f>
        <v>21</v>
      </c>
      <c r="BB132"/>
      <c r="BC132"/>
    </row>
    <row r="133" spans="1:55" ht="18" customHeight="1" x14ac:dyDescent="0.25">
      <c r="A133" s="116"/>
      <c r="O133" s="116"/>
      <c r="P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86"/>
      <c r="AN133" s="86"/>
      <c r="AO133" s="86"/>
      <c r="AP133" s="86"/>
      <c r="AQ133" s="86"/>
      <c r="AR133" s="86"/>
      <c r="AS133" s="86"/>
      <c r="AT133" s="86"/>
      <c r="AU133" s="86"/>
      <c r="AV133" s="180">
        <f>$AU$23</f>
        <v>22</v>
      </c>
      <c r="AW133" s="34">
        <f t="shared" si="101"/>
        <v>1100</v>
      </c>
      <c r="AX133" s="35" t="str">
        <f>IFERROR(LOOKUP(,-1/($AW$128:AW132=AW133),$AX$128:AX132)&amp;"","")&amp;AU23</f>
        <v>1222</v>
      </c>
      <c r="AZ133" s="179">
        <f t="shared" si="102"/>
        <v>512</v>
      </c>
      <c r="BA133" s="36" t="str">
        <f>IFERROR(LOOKUP(,-1/($AZ$128:AZ132=AZ133),$BA$128:BA132)&amp;"","")&amp;AU23</f>
        <v>1222</v>
      </c>
      <c r="BB133"/>
      <c r="BC133"/>
    </row>
    <row r="134" spans="1:55" ht="24" customHeight="1" x14ac:dyDescent="0.25">
      <c r="B134" s="174" t="s">
        <v>221</v>
      </c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R134" s="192" t="s">
        <v>122</v>
      </c>
      <c r="AS134" s="192"/>
      <c r="AT134" s="192"/>
      <c r="AV134" s="180">
        <f>$AU$24</f>
        <v>25</v>
      </c>
      <c r="AW134" s="34">
        <f t="shared" si="101"/>
        <v>1100</v>
      </c>
      <c r="AX134" s="35" t="str">
        <f>IFERROR(LOOKUP(,-1/($AW$128:AW133=AW134),$AX$128:AX133)&amp;"","")&amp;AU24</f>
        <v>122225</v>
      </c>
      <c r="AZ134" s="179">
        <f t="shared" si="102"/>
        <v>2048</v>
      </c>
      <c r="BA134" s="36" t="str">
        <f>IFERROR(LOOKUP(,-1/($AZ$128:AZ133=AZ134),$BA$128:BA133)&amp;"","")&amp;AU24</f>
        <v>25</v>
      </c>
      <c r="BB134"/>
      <c r="BC134"/>
    </row>
    <row r="135" spans="1:55" ht="24" customHeight="1" x14ac:dyDescent="0.25">
      <c r="A135" s="248" t="s">
        <v>167</v>
      </c>
      <c r="B135" s="248"/>
      <c r="C135" s="248"/>
      <c r="D135" s="248"/>
      <c r="E135" s="248"/>
      <c r="F135" s="193" t="str">
        <f>$AT$146&amp;" "&amp;$AS$152&amp;" "&amp;AT156&amp;" = "&amp;AX156</f>
        <v>{ B12, B22, B25 } ˄ { B25 } = B25</v>
      </c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  <c r="AA135" s="193"/>
      <c r="AB135" s="193"/>
      <c r="AC135" s="193"/>
      <c r="AD135" s="193"/>
      <c r="AE135" s="193"/>
      <c r="AF135" s="193"/>
      <c r="AG135" s="193"/>
      <c r="AH135" s="193"/>
      <c r="AI135" s="193"/>
      <c r="AJ135" s="193"/>
      <c r="AK135" s="193"/>
      <c r="AL135" s="193"/>
      <c r="AM135" s="193"/>
      <c r="AN135" s="193"/>
      <c r="AO135" s="193"/>
      <c r="AP135" s="193"/>
      <c r="AQ135" s="122"/>
      <c r="AR135" s="185">
        <f>AT27</f>
        <v>30</v>
      </c>
      <c r="AS135" s="186"/>
      <c r="AT135" s="187"/>
      <c r="AV135" s="180">
        <f>$AU$25</f>
        <v>28</v>
      </c>
      <c r="AW135" s="34">
        <f t="shared" si="101"/>
        <v>500</v>
      </c>
      <c r="AX135" s="35" t="str">
        <f>IFERROR(LOOKUP(,-1/($AW$128:AW134=AW135),$AX$128:AX134)&amp;"","")&amp;AU25</f>
        <v>28</v>
      </c>
      <c r="AZ135" s="179">
        <f t="shared" si="102"/>
        <v>1024</v>
      </c>
      <c r="BA135" s="36" t="str">
        <f>IFERROR(LOOKUP(,-1/($AZ$128:AZ134=AZ135),$BA$128:BA134)&amp;"","")&amp;AU25</f>
        <v>28</v>
      </c>
      <c r="BB135"/>
      <c r="BC135"/>
    </row>
    <row r="136" spans="1:55" ht="24" customHeight="1" x14ac:dyDescent="0.25">
      <c r="A136" s="115" t="s">
        <v>170</v>
      </c>
      <c r="C136" s="189" t="str">
        <f>$AS$146&amp;","</f>
        <v>1100,</v>
      </c>
      <c r="D136" s="189"/>
      <c r="E136" s="189"/>
      <c r="G136" s="115" t="s">
        <v>171</v>
      </c>
      <c r="J136" s="13" t="str">
        <f>AS156&amp;", "&amp;AS144</f>
        <v>2048, получена первая точка по рабочей характеристике.</v>
      </c>
      <c r="O136" s="13"/>
      <c r="P136" s="13"/>
      <c r="Q136" s="13"/>
      <c r="R136" s="13"/>
      <c r="S136" s="13"/>
      <c r="T136" s="17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R136" s="186"/>
      <c r="AS136" s="186"/>
      <c r="AT136" s="186"/>
      <c r="AV136" s="180">
        <f>$AU$26</f>
        <v>30</v>
      </c>
      <c r="AW136" s="34">
        <f t="shared" si="101"/>
        <v>500</v>
      </c>
      <c r="AX136" s="35" t="str">
        <f>IFERROR(LOOKUP(,-1/($AW$128:AW135=AW136),$AX$128:AX135)&amp;"","")&amp;AU26</f>
        <v>2830</v>
      </c>
      <c r="AZ136" s="179">
        <f t="shared" si="102"/>
        <v>1024</v>
      </c>
      <c r="BA136" s="36" t="str">
        <f>IFERROR(LOOKUP(,-1/($AZ$128:AZ135=AZ136),$BA$128:BA135)&amp;"","")&amp;AU26</f>
        <v>2830</v>
      </c>
      <c r="BB136"/>
      <c r="BC136"/>
    </row>
    <row r="137" spans="1:55" ht="38.1" customHeight="1" x14ac:dyDescent="0.25">
      <c r="A137" s="195" t="s">
        <v>174</v>
      </c>
      <c r="B137" s="195"/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  <c r="AL137" s="195"/>
      <c r="AM137" s="195"/>
      <c r="AN137" s="195"/>
      <c r="AO137" s="195"/>
      <c r="AP137" s="195"/>
      <c r="AV137" s="180">
        <f>$AU$27</f>
        <v>33</v>
      </c>
      <c r="AW137" s="34">
        <f t="shared" si="101"/>
        <v>520</v>
      </c>
      <c r="AX137" s="35" t="str">
        <f>IFERROR(LOOKUP(,-1/($AW$128:AW136=AW137),$AX$128:AX136)&amp;"","")&amp;AU27</f>
        <v>9102133</v>
      </c>
      <c r="AZ137" s="179">
        <f t="shared" si="102"/>
        <v>128</v>
      </c>
      <c r="BA137" s="36" t="str">
        <f>IFERROR(LOOKUP(,-1/($AZ$128:AZ136=AZ137),$BA$128:BA136)&amp;"","")&amp;AU27</f>
        <v>2133</v>
      </c>
      <c r="BB137"/>
      <c r="BC137"/>
    </row>
    <row r="138" spans="1:55" ht="24" customHeight="1" x14ac:dyDescent="0.25">
      <c r="B138" s="12" t="s">
        <v>224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AU138" s="154"/>
      <c r="AV138" s="33"/>
      <c r="AW138" s="33"/>
      <c r="AX138" s="33"/>
      <c r="AZ138" s="33"/>
      <c r="BA138" s="33"/>
      <c r="BB138"/>
      <c r="BC138"/>
    </row>
    <row r="139" spans="1:55" ht="24" customHeight="1" x14ac:dyDescent="0.25">
      <c r="A139" s="135" t="s">
        <v>177</v>
      </c>
      <c r="B139" s="154"/>
      <c r="C139" s="154"/>
      <c r="D139" s="154"/>
      <c r="E139" s="154"/>
      <c r="F139" s="193" t="str">
        <f>$AT$147&amp;" "&amp;$AS$152&amp;" "&amp;AT156&amp;" = "&amp;AS151</f>
        <v>{ B9, B10, B21, B33 } ˄ { B25 } = 0 (решений нет)</v>
      </c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  <c r="AA139" s="193"/>
      <c r="AB139" s="193"/>
      <c r="AC139" s="193"/>
      <c r="AD139" s="193"/>
      <c r="AE139" s="193"/>
      <c r="AF139" s="193"/>
      <c r="AG139" s="193"/>
      <c r="AH139" s="193"/>
      <c r="AI139" s="193"/>
      <c r="AJ139" s="193"/>
      <c r="AK139" s="193"/>
      <c r="AL139" s="193"/>
      <c r="AM139" s="193"/>
      <c r="AN139" s="193"/>
      <c r="AO139" s="193"/>
      <c r="AP139" s="193"/>
      <c r="AQ139" s="134"/>
      <c r="AV139" s="33"/>
      <c r="AW139" s="69">
        <f>LARGE(AW128:AW137,1)</f>
        <v>1100</v>
      </c>
      <c r="AX139" s="118" t="str">
        <f>LOOKUP(,-1/($AW$128:$AW$137=AW139),$AX$128:$AX$137)</f>
        <v>122225</v>
      </c>
      <c r="AZ139" s="71">
        <f>LARGE(AZ128:AZ137,1)</f>
        <v>2048</v>
      </c>
      <c r="BA139" s="118" t="str">
        <f t="shared" ref="BA139:BA145" si="103">LOOKUP(,-1/($AZ$128:$AZ$137=AZ139),$BA$128:$BA$137)</f>
        <v>25</v>
      </c>
    </row>
    <row r="140" spans="1:55" ht="24" customHeight="1" x14ac:dyDescent="0.25">
      <c r="D140" s="151" t="s">
        <v>170</v>
      </c>
      <c r="E140" s="154"/>
      <c r="F140" s="151" t="str">
        <f>$AS$147&amp;","</f>
        <v>520,</v>
      </c>
      <c r="G140" s="154"/>
      <c r="H140" s="154"/>
      <c r="I140" s="154"/>
      <c r="J140" s="151" t="s">
        <v>178</v>
      </c>
      <c r="K140" s="154"/>
      <c r="L140" s="154"/>
      <c r="M140" s="194" t="str">
        <f>AS156&amp;","</f>
        <v>2048,</v>
      </c>
      <c r="N140" s="194"/>
      <c r="O140" s="194"/>
      <c r="P140" s="194"/>
      <c r="Q140" s="154"/>
      <c r="R140" s="154"/>
      <c r="S140" s="152"/>
      <c r="T140" s="152"/>
      <c r="U140" s="152"/>
      <c r="V140" s="152"/>
      <c r="W140" s="152"/>
      <c r="X140" s="152"/>
      <c r="Y140" s="152"/>
      <c r="Z140" s="152"/>
      <c r="AA140" s="152"/>
      <c r="AN140" s="152"/>
      <c r="AO140" s="152"/>
      <c r="AP140" s="152"/>
      <c r="AQ140" s="134"/>
      <c r="AV140" s="15"/>
      <c r="AW140" s="69">
        <f>IFERROR(SMALL(AW$128:AW$137,COUNTIF(AW$128:AW$137,"&lt;"&amp;AW139)),"")</f>
        <v>520</v>
      </c>
      <c r="AX140" s="118" t="str">
        <f>LOOKUP(,-1/($AW$128:$AW$137=AW140),$AX$128:$AX$137)</f>
        <v>9102133</v>
      </c>
      <c r="AZ140" s="71">
        <f t="shared" ref="AZ140:AZ145" si="104">IFERROR(SMALL(AZ$128:AZ$137,COUNTIF(AZ$128:AZ$137,"&lt;"&amp;AZ139)),"")</f>
        <v>1024</v>
      </c>
      <c r="BA140" s="118" t="str">
        <f t="shared" si="103"/>
        <v>2830</v>
      </c>
    </row>
    <row r="141" spans="1:55" ht="24" customHeight="1" x14ac:dyDescent="0.25">
      <c r="A141" s="176"/>
      <c r="B141" s="12" t="s">
        <v>222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76"/>
      <c r="Y141" s="176"/>
      <c r="Z141" s="176"/>
      <c r="AA141" s="176"/>
      <c r="AB141" s="176"/>
      <c r="AC141" s="176"/>
      <c r="AD141" s="176"/>
      <c r="AE141" s="176"/>
      <c r="AF141" s="176"/>
      <c r="AG141" s="176"/>
      <c r="AH141" s="176"/>
      <c r="AI141" s="176"/>
      <c r="AJ141" s="176"/>
      <c r="AK141" s="176"/>
      <c r="AL141" s="176"/>
      <c r="AM141" s="176"/>
      <c r="AN141" s="176"/>
      <c r="AO141" s="176"/>
      <c r="AP141" s="176"/>
      <c r="AQ141" s="134"/>
      <c r="AT141" s="172"/>
      <c r="AU141" s="172"/>
      <c r="AW141" s="69">
        <f>IFERROR(SMALL(AW$128:AW$137,COUNTIF(AW$128:AW$137,"&lt;"&amp;AW140)),"")</f>
        <v>500</v>
      </c>
      <c r="AX141" s="118" t="str">
        <f>LOOKUP(,-1/($AW$128:$AW$137=AW141),$AX$128:$AX$137)</f>
        <v>2830</v>
      </c>
      <c r="AZ141" s="71">
        <f t="shared" si="104"/>
        <v>512</v>
      </c>
      <c r="BA141" s="118" t="str">
        <f t="shared" si="103"/>
        <v>1222</v>
      </c>
    </row>
    <row r="142" spans="1:55" ht="24" customHeight="1" x14ac:dyDescent="0.25">
      <c r="A142" s="135" t="s">
        <v>223</v>
      </c>
      <c r="B142" s="176"/>
      <c r="C142" s="176"/>
      <c r="D142" s="176"/>
      <c r="E142" s="176"/>
      <c r="F142" s="193" t="str">
        <f>$AT$148&amp;" "&amp;$AS$152&amp;" "&amp;AT156&amp;" = "&amp;AS151</f>
        <v>{ B28, B30 } ˄ { B25 } = 0 (решений нет)</v>
      </c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3"/>
      <c r="AN142" s="193"/>
      <c r="AO142" s="193"/>
      <c r="AP142" s="193"/>
      <c r="AQ142" s="134"/>
      <c r="AV142" s="30"/>
      <c r="AW142" s="69">
        <f>IFERROR(SMALL(AW$128:AW$137,COUNTIF(AW$128:AW$137,"&lt;"&amp;AW141)),"")</f>
        <v>206</v>
      </c>
      <c r="AX142" s="118" t="str">
        <f>LOOKUP(,-1/($AW$128:$AW$137=AW142),$AX$128:$AX$137)</f>
        <v>17</v>
      </c>
      <c r="AZ142" s="71">
        <f t="shared" si="104"/>
        <v>128</v>
      </c>
      <c r="BA142" s="118" t="str">
        <f t="shared" si="103"/>
        <v>2133</v>
      </c>
      <c r="BC142" s="27" t="s">
        <v>40</v>
      </c>
    </row>
    <row r="143" spans="1:55" ht="24" customHeight="1" x14ac:dyDescent="0.25">
      <c r="A143" s="176"/>
      <c r="B143" s="176"/>
      <c r="C143" s="176"/>
      <c r="D143" s="177" t="s">
        <v>170</v>
      </c>
      <c r="E143" s="176"/>
      <c r="F143" s="177" t="str">
        <f>$AS$148&amp;","</f>
        <v>500,</v>
      </c>
      <c r="G143" s="176"/>
      <c r="H143" s="176"/>
      <c r="I143" s="176"/>
      <c r="J143" s="177" t="s">
        <v>178</v>
      </c>
      <c r="K143" s="176"/>
      <c r="L143" s="176"/>
      <c r="M143" s="167" t="str">
        <f>AS156&amp;","</f>
        <v>2048,</v>
      </c>
      <c r="N143" s="176"/>
      <c r="O143" s="176"/>
      <c r="P143" s="175"/>
      <c r="Q143" s="176"/>
      <c r="R143" s="176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6"/>
      <c r="AC143" s="176"/>
      <c r="AD143" s="176"/>
      <c r="AE143" s="176"/>
      <c r="AF143" s="176"/>
      <c r="AG143" s="176"/>
      <c r="AH143" s="176"/>
      <c r="AI143" s="176"/>
      <c r="AJ143" s="176"/>
      <c r="AK143" s="176"/>
      <c r="AL143" s="176"/>
      <c r="AM143" s="176"/>
      <c r="AN143" s="175"/>
      <c r="AO143" s="175"/>
      <c r="AP143" s="175"/>
      <c r="AQ143" s="134"/>
      <c r="AZ143" s="71">
        <f t="shared" si="104"/>
        <v>96</v>
      </c>
      <c r="BA143" s="118" t="str">
        <f t="shared" si="103"/>
        <v>910</v>
      </c>
    </row>
    <row r="144" spans="1:55" ht="24" customHeight="1" x14ac:dyDescent="0.25">
      <c r="A144" s="176"/>
      <c r="B144" s="12" t="s">
        <v>224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76"/>
      <c r="Y144" s="176"/>
      <c r="Z144" s="176"/>
      <c r="AA144" s="176"/>
      <c r="AB144" s="176"/>
      <c r="AC144" s="176"/>
      <c r="AD144" s="176"/>
      <c r="AE144" s="176"/>
      <c r="AF144" s="176"/>
      <c r="AG144" s="176"/>
      <c r="AH144" s="176"/>
      <c r="AI144" s="176"/>
      <c r="AJ144" s="176"/>
      <c r="AK144" s="176"/>
      <c r="AL144" s="176"/>
      <c r="AM144" s="176"/>
      <c r="AN144" s="176"/>
      <c r="AO144" s="176"/>
      <c r="AP144" s="176"/>
      <c r="AQ144" s="134"/>
      <c r="AS144" s="115" t="s">
        <v>173</v>
      </c>
      <c r="AZ144" s="71">
        <f t="shared" si="104"/>
        <v>64</v>
      </c>
      <c r="BA144" s="118" t="str">
        <f t="shared" si="103"/>
        <v>17</v>
      </c>
    </row>
    <row r="145" spans="1:78" ht="24" customHeight="1" x14ac:dyDescent="0.25">
      <c r="A145" s="135" t="s">
        <v>226</v>
      </c>
      <c r="B145" s="176"/>
      <c r="C145" s="176"/>
      <c r="D145" s="176"/>
      <c r="E145" s="176"/>
      <c r="F145" s="193" t="str">
        <f>$AT$149&amp;" "&amp;$AS$152&amp;" "&amp;AT156&amp;" = "&amp;AS151</f>
        <v>{ B17 } ˄ { B25 } = 0 (решений нет)</v>
      </c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  <c r="AA145" s="193"/>
      <c r="AB145" s="193"/>
      <c r="AC145" s="193"/>
      <c r="AD145" s="193"/>
      <c r="AE145" s="193"/>
      <c r="AF145" s="193"/>
      <c r="AG145" s="193"/>
      <c r="AH145" s="193"/>
      <c r="AI145" s="193"/>
      <c r="AJ145" s="193"/>
      <c r="AK145" s="193"/>
      <c r="AL145" s="193"/>
      <c r="AM145" s="193"/>
      <c r="AN145" s="193"/>
      <c r="AO145" s="193"/>
      <c r="AP145" s="193"/>
      <c r="AQ145" s="134"/>
      <c r="AS145" s="13" t="s">
        <v>172</v>
      </c>
      <c r="AZ145" s="71" t="str">
        <f t="shared" si="104"/>
        <v/>
      </c>
      <c r="BA145" s="118" t="e">
        <f t="shared" si="103"/>
        <v>#N/A</v>
      </c>
    </row>
    <row r="146" spans="1:78" ht="24" customHeight="1" x14ac:dyDescent="0.35">
      <c r="A146" s="176"/>
      <c r="B146" s="176"/>
      <c r="C146" s="176"/>
      <c r="D146" s="177" t="s">
        <v>170</v>
      </c>
      <c r="E146" s="176"/>
      <c r="F146" s="177" t="str">
        <f>$AS$149&amp;","</f>
        <v>206,</v>
      </c>
      <c r="G146" s="176"/>
      <c r="H146" s="176"/>
      <c r="I146" s="176"/>
      <c r="J146" s="177" t="s">
        <v>178</v>
      </c>
      <c r="K146" s="176"/>
      <c r="L146" s="176"/>
      <c r="M146" s="167" t="str">
        <f>AS156&amp;","</f>
        <v>2048,</v>
      </c>
      <c r="N146" s="176"/>
      <c r="O146" s="176"/>
      <c r="P146" s="175"/>
      <c r="Q146" s="176"/>
      <c r="R146" s="176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5"/>
      <c r="AO146" s="175"/>
      <c r="AP146" s="175"/>
      <c r="AQ146" s="134"/>
      <c r="AR146" s="54" t="s">
        <v>138</v>
      </c>
      <c r="AS146" s="116">
        <f>AW79</f>
        <v>1100</v>
      </c>
      <c r="AT146" s="114" t="str">
        <f>"{ "&amp;AX79&amp;" }"</f>
        <v>{ B12, B22, B25 }</v>
      </c>
      <c r="AX146" s="11" t="str">
        <f>AX79</f>
        <v>B12, B22, B25</v>
      </c>
    </row>
    <row r="147" spans="1:78" ht="24" customHeight="1" x14ac:dyDescent="0.35">
      <c r="A147" s="154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34"/>
      <c r="AR147" s="54" t="s">
        <v>142</v>
      </c>
      <c r="AS147" s="116">
        <f>AW80</f>
        <v>520</v>
      </c>
      <c r="AT147" s="114" t="str">
        <f>"{ "&amp;AX80&amp;" }"</f>
        <v>{ B9, B10, B21, B33 }</v>
      </c>
      <c r="AX147" s="27" t="str">
        <f>AX80</f>
        <v>B9, B10, B21, B33</v>
      </c>
      <c r="BV147" s="59"/>
      <c r="BW147" s="59"/>
      <c r="BX147" s="59"/>
      <c r="BY147" s="59"/>
    </row>
    <row r="148" spans="1:78" ht="24" customHeight="1" x14ac:dyDescent="0.35">
      <c r="A148" s="176"/>
      <c r="B148" s="12" t="s">
        <v>225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76"/>
      <c r="Y148" s="176"/>
      <c r="Z148" s="176"/>
      <c r="AA148" s="176"/>
      <c r="AB148" s="176"/>
      <c r="AC148" s="176"/>
      <c r="AD148" s="176"/>
      <c r="AE148" s="176"/>
      <c r="AF148" s="176"/>
      <c r="AG148" s="176"/>
      <c r="AH148" s="176"/>
      <c r="AI148" s="176"/>
      <c r="AJ148" s="176"/>
      <c r="AK148" s="176"/>
      <c r="AL148" s="176"/>
      <c r="AM148" s="176"/>
      <c r="AN148" s="176"/>
      <c r="AO148" s="176"/>
      <c r="AP148" s="176"/>
      <c r="AQ148" s="134"/>
      <c r="AR148" s="54" t="s">
        <v>143</v>
      </c>
      <c r="AS148" s="116">
        <f>AW81</f>
        <v>500</v>
      </c>
      <c r="AT148" s="114" t="str">
        <f>"{ "&amp;AX81&amp;" }"</f>
        <v>{ B28, B30 }</v>
      </c>
      <c r="AX148" s="27" t="str">
        <f>AX81</f>
        <v>B28, B30</v>
      </c>
      <c r="BV148" s="145"/>
      <c r="BW148" s="145"/>
      <c r="BX148" s="146"/>
      <c r="BY148" s="59"/>
    </row>
    <row r="149" spans="1:78" ht="24" customHeight="1" x14ac:dyDescent="0.35">
      <c r="A149" s="135" t="s">
        <v>177</v>
      </c>
      <c r="B149" s="176"/>
      <c r="C149" s="176"/>
      <c r="D149" s="176"/>
      <c r="E149" s="176"/>
      <c r="F149" s="193" t="str">
        <f>$AT$146&amp;" "&amp;$AS$152&amp;" "&amp;AT157&amp;" = "&amp;AS151</f>
        <v>{ B12, B22, B25 } ˄ { B28, B30 } = 0 (решений нет)</v>
      </c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  <c r="AA149" s="193"/>
      <c r="AB149" s="193"/>
      <c r="AC149" s="193"/>
      <c r="AD149" s="193"/>
      <c r="AE149" s="193"/>
      <c r="AF149" s="193"/>
      <c r="AG149" s="193"/>
      <c r="AH149" s="193"/>
      <c r="AI149" s="193"/>
      <c r="AJ149" s="193"/>
      <c r="AK149" s="193"/>
      <c r="AL149" s="193"/>
      <c r="AM149" s="193"/>
      <c r="AN149" s="193"/>
      <c r="AO149" s="193"/>
      <c r="AP149" s="193"/>
      <c r="AQ149" s="134"/>
      <c r="AR149" s="54" t="s">
        <v>144</v>
      </c>
      <c r="AS149" s="116">
        <f>AW82</f>
        <v>206</v>
      </c>
      <c r="AT149" s="114" t="str">
        <f>"{ "&amp;AX82&amp;" }"</f>
        <v>{ B17 }</v>
      </c>
      <c r="AX149" s="27" t="str">
        <f>AX82</f>
        <v>B17</v>
      </c>
      <c r="BV149" s="145"/>
      <c r="BW149" s="145"/>
      <c r="BX149" s="146"/>
      <c r="BY149" s="59"/>
    </row>
    <row r="150" spans="1:78" ht="24" customHeight="1" x14ac:dyDescent="0.25">
      <c r="A150" s="176"/>
      <c r="B150" s="176"/>
      <c r="C150" s="176"/>
      <c r="D150" s="177" t="s">
        <v>170</v>
      </c>
      <c r="E150" s="176"/>
      <c r="F150" s="177" t="str">
        <f>$AS$146&amp;","</f>
        <v>1100,</v>
      </c>
      <c r="G150" s="176"/>
      <c r="H150" s="176"/>
      <c r="I150" s="176"/>
      <c r="J150" s="177" t="s">
        <v>178</v>
      </c>
      <c r="K150" s="176"/>
      <c r="L150" s="176"/>
      <c r="M150" s="167" t="str">
        <f>AS157&amp;","</f>
        <v>1024,</v>
      </c>
      <c r="N150" s="176"/>
      <c r="O150" s="176"/>
      <c r="P150" s="175"/>
      <c r="Q150" s="176"/>
      <c r="R150" s="176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6"/>
      <c r="AC150" s="176"/>
      <c r="AD150" s="176"/>
      <c r="AE150" s="176"/>
      <c r="AF150" s="176"/>
      <c r="AG150" s="176"/>
      <c r="AH150" s="176"/>
      <c r="AI150" s="176"/>
      <c r="AJ150" s="176"/>
      <c r="AK150" s="176"/>
      <c r="AL150" s="176"/>
      <c r="AM150" s="176"/>
      <c r="AN150" s="175"/>
      <c r="AO150" s="175"/>
      <c r="AP150" s="175"/>
      <c r="AQ150" s="134"/>
      <c r="BT150"/>
      <c r="BU150"/>
      <c r="BV150" s="145"/>
      <c r="BW150" s="145"/>
      <c r="BX150" s="41"/>
      <c r="BY150" s="41"/>
      <c r="BZ150" s="139"/>
    </row>
    <row r="151" spans="1:78" ht="24" customHeight="1" x14ac:dyDescent="0.25">
      <c r="A151" s="176"/>
      <c r="B151" s="12" t="s">
        <v>225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76"/>
      <c r="Y151" s="176"/>
      <c r="Z151" s="176"/>
      <c r="AA151" s="176"/>
      <c r="AB151" s="176"/>
      <c r="AC151" s="176"/>
      <c r="AD151" s="176"/>
      <c r="AE151" s="176"/>
      <c r="AF151" s="176"/>
      <c r="AG151" s="176"/>
      <c r="AH151" s="176"/>
      <c r="AI151" s="176"/>
      <c r="AJ151" s="176"/>
      <c r="AK151" s="176"/>
      <c r="AL151" s="176"/>
      <c r="AM151" s="176"/>
      <c r="AN151" s="176"/>
      <c r="AO151" s="176"/>
      <c r="AP151" s="176"/>
      <c r="AQ151" s="134"/>
      <c r="AS151" s="170" t="s">
        <v>176</v>
      </c>
      <c r="AT151" s="154"/>
      <c r="AU151" s="154"/>
      <c r="AV151" s="247" t="s">
        <v>189</v>
      </c>
      <c r="AW151" s="247"/>
      <c r="AX151" s="247"/>
      <c r="AY151" s="247"/>
      <c r="AZ151" s="247"/>
      <c r="BA151" s="247"/>
      <c r="BT151"/>
      <c r="BU151"/>
      <c r="BV151" s="145"/>
      <c r="BW151" s="145"/>
      <c r="BX151" s="41"/>
      <c r="BY151" s="41"/>
      <c r="BZ151" s="139"/>
    </row>
    <row r="152" spans="1:78" ht="24" customHeight="1" x14ac:dyDescent="0.25">
      <c r="A152" s="135" t="s">
        <v>177</v>
      </c>
      <c r="B152" s="176"/>
      <c r="C152" s="176"/>
      <c r="D152" s="176"/>
      <c r="E152" s="176"/>
      <c r="F152" s="193" t="str">
        <f>$AT$146&amp;" "&amp;$AS$152&amp;" "&amp;AT160&amp;" = "&amp;AS151</f>
        <v>{ B12, B22, B25 } ˄ { B9, B10 } = 0 (решений нет)</v>
      </c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3"/>
      <c r="AG152" s="193"/>
      <c r="AH152" s="193"/>
      <c r="AI152" s="193"/>
      <c r="AJ152" s="193"/>
      <c r="AK152" s="193"/>
      <c r="AL152" s="193"/>
      <c r="AM152" s="193"/>
      <c r="AN152" s="193"/>
      <c r="AO152" s="193"/>
      <c r="AP152" s="193"/>
      <c r="AQ152" s="134"/>
      <c r="AS152" s="5" t="s">
        <v>168</v>
      </c>
      <c r="AT152" s="5" t="s">
        <v>169</v>
      </c>
      <c r="AU152" s="154"/>
      <c r="AV152" s="137" t="s">
        <v>190</v>
      </c>
      <c r="BT152"/>
      <c r="BU152"/>
      <c r="BV152" s="145"/>
      <c r="BW152" s="145"/>
      <c r="BX152" s="41"/>
      <c r="BY152" s="41"/>
      <c r="BZ152" s="139"/>
    </row>
    <row r="153" spans="1:78" ht="24" customHeight="1" x14ac:dyDescent="0.25">
      <c r="A153" s="176"/>
      <c r="B153" s="176"/>
      <c r="C153" s="176"/>
      <c r="D153" s="177" t="s">
        <v>170</v>
      </c>
      <c r="E153" s="176"/>
      <c r="F153" s="177" t="str">
        <f>$AS$146&amp;","</f>
        <v>1100,</v>
      </c>
      <c r="G153" s="176"/>
      <c r="H153" s="176"/>
      <c r="I153" s="176"/>
      <c r="J153" s="177" t="s">
        <v>178</v>
      </c>
      <c r="K153" s="176"/>
      <c r="L153" s="176"/>
      <c r="M153" s="167" t="str">
        <f>AS160&amp;","</f>
        <v>96,</v>
      </c>
      <c r="N153" s="176"/>
      <c r="O153" s="176"/>
      <c r="P153" s="175"/>
      <c r="Q153" s="176"/>
      <c r="R153" s="176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6"/>
      <c r="AC153" s="176"/>
      <c r="AD153" s="176"/>
      <c r="AE153" s="176"/>
      <c r="AF153" s="176"/>
      <c r="AG153" s="176"/>
      <c r="AH153" s="176"/>
      <c r="AI153" s="176"/>
      <c r="AJ153" s="176"/>
      <c r="AK153" s="176"/>
      <c r="AL153" s="176"/>
      <c r="AM153" s="176"/>
      <c r="AN153" s="175"/>
      <c r="AO153" s="175"/>
      <c r="AP153" s="175"/>
      <c r="AQ153" s="134"/>
      <c r="BT153"/>
      <c r="BU153"/>
      <c r="BV153" s="145"/>
      <c r="BW153" s="145"/>
      <c r="BX153" s="146"/>
      <c r="BY153" s="41"/>
      <c r="BZ153" s="139"/>
    </row>
    <row r="154" spans="1:78" ht="24" customHeight="1" x14ac:dyDescent="0.25">
      <c r="A154" s="169"/>
      <c r="B154" s="138"/>
      <c r="C154" s="138"/>
      <c r="D154" s="138"/>
      <c r="E154" s="138"/>
      <c r="F154" s="173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3"/>
      <c r="W154" s="173"/>
      <c r="X154" s="173"/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173"/>
      <c r="AL154" s="173"/>
      <c r="AM154" s="173"/>
      <c r="AN154" s="173"/>
      <c r="AO154" s="173"/>
      <c r="AP154" s="173"/>
      <c r="AQ154" s="134"/>
      <c r="BT154"/>
      <c r="BU154"/>
      <c r="BV154" s="145"/>
      <c r="BW154" s="145"/>
      <c r="BX154" s="146"/>
      <c r="BY154" s="41"/>
      <c r="BZ154" s="154"/>
    </row>
    <row r="155" spans="1:78" ht="24" customHeight="1" x14ac:dyDescent="0.25">
      <c r="A155" s="176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76"/>
      <c r="Y155" s="176"/>
      <c r="Z155" s="176"/>
      <c r="AA155" s="176"/>
      <c r="AB155" s="176"/>
      <c r="AC155" s="176"/>
      <c r="AD155" s="176"/>
      <c r="AE155" s="176"/>
      <c r="AF155" s="176"/>
      <c r="AG155" s="176"/>
      <c r="AH155" s="176"/>
      <c r="AI155" s="176"/>
      <c r="AJ155" s="176"/>
      <c r="AK155" s="176"/>
      <c r="AL155" s="176"/>
      <c r="AM155" s="176"/>
      <c r="AN155" s="176"/>
      <c r="AO155" s="176"/>
      <c r="AP155" s="176"/>
      <c r="AQ155" s="134"/>
      <c r="BT155"/>
      <c r="BU155"/>
      <c r="BV155" s="145"/>
      <c r="BW155" s="145"/>
      <c r="BX155" s="146"/>
      <c r="BY155" s="41"/>
      <c r="BZ155" s="154"/>
    </row>
    <row r="156" spans="1:78" ht="24" customHeight="1" x14ac:dyDescent="0.25">
      <c r="A156" s="135"/>
      <c r="B156" s="176"/>
      <c r="C156" s="176"/>
      <c r="D156" s="176"/>
      <c r="E156" s="176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17" t="s">
        <v>139</v>
      </c>
      <c r="AS156" s="116">
        <f t="shared" ref="AS156:AS162" si="105">AZ79</f>
        <v>2048</v>
      </c>
      <c r="AT156" s="114" t="str">
        <f t="shared" ref="AT156:AT162" si="106">"{ "&amp;BA79&amp;" }"</f>
        <v>{ B25 }</v>
      </c>
      <c r="AU156" s="27"/>
      <c r="AX156" s="27" t="str">
        <f t="shared" ref="AX156:AX162" si="107">BA79</f>
        <v>B25</v>
      </c>
      <c r="BT156"/>
      <c r="BU156"/>
      <c r="BV156" s="145"/>
      <c r="BW156" s="145"/>
      <c r="BX156" s="146"/>
      <c r="BY156" s="41"/>
      <c r="BZ156" s="154"/>
    </row>
    <row r="157" spans="1:78" ht="24" customHeight="1" x14ac:dyDescent="0.25">
      <c r="A157" s="176"/>
      <c r="B157" s="176"/>
      <c r="C157" s="176"/>
      <c r="D157" s="177"/>
      <c r="E157" s="176"/>
      <c r="F157" s="177"/>
      <c r="G157" s="176"/>
      <c r="H157" s="176"/>
      <c r="I157" s="176"/>
      <c r="J157" s="177"/>
      <c r="K157" s="176"/>
      <c r="L157" s="176"/>
      <c r="M157" s="167"/>
      <c r="N157" s="176"/>
      <c r="O157" s="176"/>
      <c r="P157" s="175"/>
      <c r="Q157" s="176"/>
      <c r="R157" s="176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6"/>
      <c r="AC157" s="176"/>
      <c r="AD157" s="176"/>
      <c r="AE157" s="176"/>
      <c r="AF157" s="176"/>
      <c r="AG157" s="176"/>
      <c r="AH157" s="176"/>
      <c r="AI157" s="176"/>
      <c r="AJ157" s="176"/>
      <c r="AK157" s="176"/>
      <c r="AL157" s="176"/>
      <c r="AM157" s="176"/>
      <c r="AN157" s="175"/>
      <c r="AO157" s="175"/>
      <c r="AP157" s="175"/>
      <c r="AQ157" s="134"/>
      <c r="AR157" s="117" t="s">
        <v>145</v>
      </c>
      <c r="AS157" s="116">
        <f t="shared" si="105"/>
        <v>1024</v>
      </c>
      <c r="AT157" s="114" t="str">
        <f t="shared" si="106"/>
        <v>{ B28, B30 }</v>
      </c>
      <c r="AU157" s="27"/>
      <c r="AX157" s="27" t="str">
        <f t="shared" si="107"/>
        <v>B28, B30</v>
      </c>
      <c r="BT157"/>
      <c r="BU157"/>
      <c r="BV157" s="145"/>
      <c r="BW157" s="145"/>
      <c r="BX157" s="146"/>
      <c r="BY157" s="41"/>
      <c r="BZ157"/>
    </row>
    <row r="158" spans="1:78" ht="24" customHeight="1" x14ac:dyDescent="0.25">
      <c r="A158" s="176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34"/>
      <c r="AR158" s="117" t="s">
        <v>146</v>
      </c>
      <c r="AS158" s="116">
        <f t="shared" si="105"/>
        <v>512</v>
      </c>
      <c r="AT158" s="114" t="str">
        <f t="shared" si="106"/>
        <v>{ B12, B22 }</v>
      </c>
      <c r="AU158" s="27"/>
      <c r="AX158" s="27" t="str">
        <f t="shared" si="107"/>
        <v>B12, B22</v>
      </c>
      <c r="BA158" s="119"/>
      <c r="BB158" s="120"/>
      <c r="BC158" s="120"/>
      <c r="BT158"/>
      <c r="BU158"/>
      <c r="BV158" s="145"/>
      <c r="BW158" s="145"/>
      <c r="BX158" s="41"/>
      <c r="BY158" s="41"/>
      <c r="BZ158"/>
    </row>
    <row r="159" spans="1:78" ht="24" customHeight="1" x14ac:dyDescent="0.25">
      <c r="A159" s="135"/>
      <c r="B159" s="176"/>
      <c r="C159" s="176"/>
      <c r="D159" s="176"/>
      <c r="E159" s="176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17" t="s">
        <v>147</v>
      </c>
      <c r="AS159" s="116">
        <f t="shared" si="105"/>
        <v>128</v>
      </c>
      <c r="AT159" s="114" t="str">
        <f t="shared" si="106"/>
        <v>{ B21, B33 }</v>
      </c>
      <c r="AU159" s="27"/>
      <c r="AX159" s="27" t="str">
        <f t="shared" si="107"/>
        <v>B21, B33</v>
      </c>
      <c r="BC159" s="120"/>
      <c r="BT159"/>
      <c r="BU159"/>
      <c r="BV159" s="145"/>
      <c r="BW159" s="145"/>
      <c r="BX159" s="41"/>
      <c r="BY159" s="41"/>
      <c r="BZ159"/>
    </row>
    <row r="160" spans="1:78" ht="24" customHeight="1" x14ac:dyDescent="0.25">
      <c r="A160" s="176"/>
      <c r="B160" s="176"/>
      <c r="C160" s="176"/>
      <c r="D160" s="177"/>
      <c r="E160" s="176"/>
      <c r="F160" s="177"/>
      <c r="G160" s="176"/>
      <c r="H160" s="176"/>
      <c r="I160" s="176"/>
      <c r="J160" s="177"/>
      <c r="K160" s="176"/>
      <c r="L160" s="176"/>
      <c r="M160" s="167"/>
      <c r="N160" s="176"/>
      <c r="O160" s="176"/>
      <c r="P160" s="175"/>
      <c r="Q160" s="176"/>
      <c r="R160" s="176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5"/>
      <c r="AO160" s="175"/>
      <c r="AP160" s="175"/>
      <c r="AQ160" s="134"/>
      <c r="AR160" s="117" t="s">
        <v>148</v>
      </c>
      <c r="AS160" s="116">
        <f t="shared" si="105"/>
        <v>96</v>
      </c>
      <c r="AT160" s="114" t="str">
        <f t="shared" si="106"/>
        <v>{ B9, B10 }</v>
      </c>
      <c r="AU160" s="27"/>
      <c r="AX160" s="27" t="str">
        <f t="shared" si="107"/>
        <v>B9, B10</v>
      </c>
      <c r="BT160"/>
      <c r="BU160"/>
      <c r="BV160" s="145"/>
      <c r="BW160" s="145"/>
      <c r="BX160" s="41"/>
      <c r="BY160" s="41"/>
      <c r="BZ160"/>
    </row>
    <row r="161" spans="1:78" ht="24" customHeight="1" x14ac:dyDescent="0.25">
      <c r="A161" s="176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76"/>
      <c r="Y161" s="176"/>
      <c r="Z161" s="176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34"/>
      <c r="AR161" s="121" t="s">
        <v>164</v>
      </c>
      <c r="AS161" s="116">
        <f t="shared" si="105"/>
        <v>64</v>
      </c>
      <c r="AT161" s="114" t="str">
        <f t="shared" si="106"/>
        <v>{ B17 }</v>
      </c>
      <c r="AU161" s="27"/>
      <c r="AX161" s="27" t="str">
        <f t="shared" si="107"/>
        <v>B17</v>
      </c>
      <c r="BT161"/>
      <c r="BU161"/>
      <c r="BV161" s="41"/>
      <c r="BW161" s="41"/>
      <c r="BX161" s="41"/>
      <c r="BY161" s="41"/>
      <c r="BZ161"/>
    </row>
    <row r="162" spans="1:78" ht="24" customHeight="1" x14ac:dyDescent="0.25">
      <c r="A162" s="135"/>
      <c r="B162" s="176"/>
      <c r="C162" s="176"/>
      <c r="D162" s="176"/>
      <c r="E162" s="176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21" t="s">
        <v>165</v>
      </c>
      <c r="AS162" s="116" t="str">
        <f t="shared" si="105"/>
        <v/>
      </c>
      <c r="AT162" s="114" t="e">
        <f t="shared" si="106"/>
        <v>#N/A</v>
      </c>
      <c r="AU162" s="27"/>
      <c r="AX162" s="27" t="e">
        <f t="shared" si="107"/>
        <v>#N/A</v>
      </c>
      <c r="AY162" s="120"/>
      <c r="BT162"/>
      <c r="BU162"/>
      <c r="BV162"/>
      <c r="BW162"/>
      <c r="BX162"/>
      <c r="BY162"/>
      <c r="BZ162"/>
    </row>
    <row r="163" spans="1:78" ht="24" customHeight="1" x14ac:dyDescent="0.25">
      <c r="A163" s="176"/>
      <c r="B163" s="176"/>
      <c r="C163" s="176"/>
      <c r="D163" s="177"/>
      <c r="E163" s="176"/>
      <c r="F163" s="177"/>
      <c r="G163" s="176"/>
      <c r="H163" s="176"/>
      <c r="I163" s="176"/>
      <c r="J163" s="177"/>
      <c r="K163" s="176"/>
      <c r="L163" s="176"/>
      <c r="M163" s="167"/>
      <c r="N163" s="176"/>
      <c r="O163" s="176"/>
      <c r="P163" s="175"/>
      <c r="Q163" s="176"/>
      <c r="R163" s="176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6"/>
      <c r="AC163" s="176"/>
      <c r="AD163" s="176"/>
      <c r="AE163" s="176"/>
      <c r="AF163" s="176"/>
      <c r="AG163" s="176"/>
      <c r="AH163" s="176"/>
      <c r="AI163" s="176"/>
      <c r="AJ163" s="176"/>
      <c r="AK163" s="176"/>
      <c r="AL163" s="176"/>
      <c r="AM163" s="176"/>
      <c r="AN163" s="175"/>
      <c r="AO163" s="175"/>
      <c r="AP163" s="175"/>
      <c r="AQ163" s="134"/>
      <c r="AY163" s="120"/>
      <c r="BD163"/>
      <c r="BE163"/>
      <c r="BI163"/>
      <c r="BJ163" s="139"/>
      <c r="BT163"/>
      <c r="BU163"/>
      <c r="BV163"/>
      <c r="BW163"/>
      <c r="BX163"/>
      <c r="BY163"/>
      <c r="BZ163"/>
    </row>
    <row r="164" spans="1:78" ht="24" customHeight="1" x14ac:dyDescent="0.25">
      <c r="A164" s="135"/>
      <c r="B164" s="176"/>
      <c r="C164" s="176"/>
      <c r="D164" s="176"/>
      <c r="E164" s="176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  <c r="AH164" s="178"/>
      <c r="AI164" s="178"/>
      <c r="AJ164" s="178"/>
      <c r="AK164" s="178"/>
      <c r="AL164" s="178"/>
      <c r="AM164" s="178"/>
      <c r="AN164" s="178"/>
      <c r="AO164" s="178"/>
      <c r="AP164" s="178"/>
      <c r="AQ164" s="134"/>
    </row>
    <row r="165" spans="1:78" ht="24" customHeight="1" x14ac:dyDescent="0.25">
      <c r="A165" s="176"/>
      <c r="B165" s="176"/>
      <c r="C165" s="176"/>
      <c r="D165" s="177"/>
      <c r="E165" s="176"/>
      <c r="F165" s="177"/>
      <c r="G165" s="176"/>
      <c r="H165" s="176"/>
      <c r="I165" s="176"/>
      <c r="J165" s="177"/>
      <c r="K165" s="176"/>
      <c r="L165" s="176"/>
      <c r="M165" s="167"/>
      <c r="N165" s="176"/>
      <c r="O165" s="176"/>
      <c r="P165" s="175"/>
      <c r="Q165" s="176"/>
      <c r="R165" s="176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6"/>
      <c r="AC165" s="176"/>
      <c r="AD165" s="176"/>
      <c r="AE165" s="176"/>
      <c r="AF165" s="176"/>
      <c r="AG165" s="176"/>
      <c r="AH165" s="176"/>
      <c r="AI165" s="176"/>
      <c r="AJ165" s="176"/>
      <c r="AK165" s="176"/>
      <c r="AL165" s="176"/>
      <c r="AM165" s="176"/>
      <c r="AN165" s="175"/>
      <c r="AO165" s="175"/>
      <c r="AP165" s="175"/>
      <c r="AQ165" s="134"/>
    </row>
    <row r="166" spans="1:78" ht="24" customHeight="1" x14ac:dyDescent="0.25">
      <c r="A166" s="176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76"/>
      <c r="Y166" s="176"/>
      <c r="Z166" s="176"/>
      <c r="AA166" s="176"/>
      <c r="AB166" s="176"/>
      <c r="AC166" s="176"/>
      <c r="AD166" s="176"/>
      <c r="AE166" s="176"/>
      <c r="AF166" s="176"/>
      <c r="AG166" s="176"/>
      <c r="AH166" s="176"/>
      <c r="AI166" s="176"/>
      <c r="AJ166" s="176"/>
      <c r="AK166" s="176"/>
      <c r="AL166" s="176"/>
      <c r="AM166" s="176"/>
      <c r="AN166" s="176"/>
      <c r="AO166" s="176"/>
      <c r="AP166" s="176"/>
      <c r="AQ166" s="134"/>
    </row>
    <row r="167" spans="1:78" ht="24" customHeight="1" x14ac:dyDescent="0.25">
      <c r="A167" s="135"/>
      <c r="B167" s="176"/>
      <c r="C167" s="176"/>
      <c r="D167" s="176"/>
      <c r="E167" s="176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  <c r="AA167" s="178"/>
      <c r="AB167" s="178"/>
      <c r="AC167" s="178"/>
      <c r="AD167" s="178"/>
      <c r="AE167" s="178"/>
      <c r="AF167" s="178"/>
      <c r="AG167" s="178"/>
      <c r="AH167" s="178"/>
      <c r="AI167" s="178"/>
      <c r="AJ167" s="178"/>
      <c r="AK167" s="178"/>
      <c r="AL167" s="178"/>
      <c r="AM167" s="178"/>
      <c r="AN167" s="178"/>
      <c r="AO167" s="178"/>
      <c r="AP167" s="178"/>
      <c r="AQ167" s="134"/>
    </row>
  </sheetData>
  <mergeCells count="664">
    <mergeCell ref="AW127:AX127"/>
    <mergeCell ref="AV151:BA151"/>
    <mergeCell ref="F139:AP139"/>
    <mergeCell ref="A128:AP130"/>
    <mergeCell ref="C136:E136"/>
    <mergeCell ref="A135:E135"/>
    <mergeCell ref="AB49:AD49"/>
    <mergeCell ref="AE49:AG49"/>
    <mergeCell ref="AH49:AJ49"/>
    <mergeCell ref="AK49:AM49"/>
    <mergeCell ref="AN49:AP49"/>
    <mergeCell ref="AK44:AM44"/>
    <mergeCell ref="AN44:AP44"/>
    <mergeCell ref="Y45:AA45"/>
    <mergeCell ref="AB45:AD45"/>
    <mergeCell ref="AE45:AG45"/>
    <mergeCell ref="AH45:AJ45"/>
    <mergeCell ref="AK45:AM45"/>
    <mergeCell ref="AN45:AP45"/>
    <mergeCell ref="Y46:AA46"/>
    <mergeCell ref="AB46:AD46"/>
    <mergeCell ref="AE46:AG46"/>
    <mergeCell ref="AH46:AJ46"/>
    <mergeCell ref="AK46:AM46"/>
    <mergeCell ref="AN46:AP46"/>
    <mergeCell ref="Y47:AA47"/>
    <mergeCell ref="AB47:AD47"/>
    <mergeCell ref="AE47:AG47"/>
    <mergeCell ref="AH47:AJ47"/>
    <mergeCell ref="AK47:AM47"/>
    <mergeCell ref="AN42:AP42"/>
    <mergeCell ref="Y43:AA43"/>
    <mergeCell ref="AB43:AD43"/>
    <mergeCell ref="AE43:AG43"/>
    <mergeCell ref="AH43:AJ43"/>
    <mergeCell ref="AK43:AM43"/>
    <mergeCell ref="AN43:AP43"/>
    <mergeCell ref="AK48:AM48"/>
    <mergeCell ref="AN48:AP48"/>
    <mergeCell ref="AN47:AP47"/>
    <mergeCell ref="V47:X47"/>
    <mergeCell ref="V48:X48"/>
    <mergeCell ref="V49:X49"/>
    <mergeCell ref="Y40:AA40"/>
    <mergeCell ref="AB40:AD40"/>
    <mergeCell ref="AE40:AG40"/>
    <mergeCell ref="AH40:AJ40"/>
    <mergeCell ref="Y44:AA44"/>
    <mergeCell ref="AB44:AD44"/>
    <mergeCell ref="AE44:AG44"/>
    <mergeCell ref="AH44:AJ44"/>
    <mergeCell ref="Y48:AA48"/>
    <mergeCell ref="AB48:AD48"/>
    <mergeCell ref="AE48:AG48"/>
    <mergeCell ref="AH48:AJ48"/>
    <mergeCell ref="Y41:AA41"/>
    <mergeCell ref="AB41:AD41"/>
    <mergeCell ref="AE41:AG41"/>
    <mergeCell ref="AH41:AJ41"/>
    <mergeCell ref="Y42:AA42"/>
    <mergeCell ref="AB42:AD42"/>
    <mergeCell ref="AE42:AG42"/>
    <mergeCell ref="AH42:AJ42"/>
    <mergeCell ref="Y49:AA49"/>
    <mergeCell ref="F135:AP135"/>
    <mergeCell ref="A137:AP137"/>
    <mergeCell ref="AS75:AT75"/>
    <mergeCell ref="W79:Y79"/>
    <mergeCell ref="Z79:AA79"/>
    <mergeCell ref="AB79:AC79"/>
    <mergeCell ref="AD79:AE79"/>
    <mergeCell ref="AF79:AG79"/>
    <mergeCell ref="W82:Y82"/>
    <mergeCell ref="Z82:AA82"/>
    <mergeCell ref="AB82:AC82"/>
    <mergeCell ref="AD82:AE82"/>
    <mergeCell ref="AF82:AG82"/>
    <mergeCell ref="AH82:AI82"/>
    <mergeCell ref="AJ82:AK82"/>
    <mergeCell ref="AF83:AG83"/>
    <mergeCell ref="AH83:AI83"/>
    <mergeCell ref="AJ83:AK83"/>
    <mergeCell ref="AM27:AQ27"/>
    <mergeCell ref="AM26:AQ26"/>
    <mergeCell ref="D22:L22"/>
    <mergeCell ref="W22:Z22"/>
    <mergeCell ref="R23:V23"/>
    <mergeCell ref="M26:Q26"/>
    <mergeCell ref="O43:R44"/>
    <mergeCell ref="AE39:AG39"/>
    <mergeCell ref="W21:Z21"/>
    <mergeCell ref="AA23:AD23"/>
    <mergeCell ref="AE26:AI26"/>
    <mergeCell ref="AA26:AD26"/>
    <mergeCell ref="AM25:AQ25"/>
    <mergeCell ref="AJ21:AL21"/>
    <mergeCell ref="V40:X40"/>
    <mergeCell ref="V41:X41"/>
    <mergeCell ref="V42:X42"/>
    <mergeCell ref="V43:X43"/>
    <mergeCell ref="V44:X44"/>
    <mergeCell ref="AK40:AM40"/>
    <mergeCell ref="AN40:AP40"/>
    <mergeCell ref="AK41:AM41"/>
    <mergeCell ref="AN41:AP41"/>
    <mergeCell ref="AK42:AM42"/>
    <mergeCell ref="B27:C27"/>
    <mergeCell ref="B26:C26"/>
    <mergeCell ref="B25:C25"/>
    <mergeCell ref="B24:C24"/>
    <mergeCell ref="AE24:AI24"/>
    <mergeCell ref="AA24:AD24"/>
    <mergeCell ref="W24:Z24"/>
    <mergeCell ref="W25:Z25"/>
    <mergeCell ref="S46:U46"/>
    <mergeCell ref="S45:U45"/>
    <mergeCell ref="V45:X45"/>
    <mergeCell ref="V46:X46"/>
    <mergeCell ref="D26:L26"/>
    <mergeCell ref="D25:L25"/>
    <mergeCell ref="B15:C17"/>
    <mergeCell ref="D15:L17"/>
    <mergeCell ref="B19:C19"/>
    <mergeCell ref="B18:C18"/>
    <mergeCell ref="B21:C21"/>
    <mergeCell ref="B20:C20"/>
    <mergeCell ref="R21:V21"/>
    <mergeCell ref="R20:V20"/>
    <mergeCell ref="R19:V19"/>
    <mergeCell ref="D21:L21"/>
    <mergeCell ref="D20:L20"/>
    <mergeCell ref="D19:L19"/>
    <mergeCell ref="R18:V18"/>
    <mergeCell ref="M15:Q17"/>
    <mergeCell ref="D18:L18"/>
    <mergeCell ref="R26:V26"/>
    <mergeCell ref="BC65:BD65"/>
    <mergeCell ref="BF65:BG65"/>
    <mergeCell ref="BI64:BJ65"/>
    <mergeCell ref="BO64:BP65"/>
    <mergeCell ref="BL65:BM65"/>
    <mergeCell ref="A53:AP54"/>
    <mergeCell ref="B22:C22"/>
    <mergeCell ref="R24:V24"/>
    <mergeCell ref="D24:L24"/>
    <mergeCell ref="D23:L23"/>
    <mergeCell ref="B23:C23"/>
    <mergeCell ref="AS28:AT28"/>
    <mergeCell ref="S49:U49"/>
    <mergeCell ref="S48:U48"/>
    <mergeCell ref="S47:U47"/>
    <mergeCell ref="AN39:AP39"/>
    <mergeCell ref="AK39:AM39"/>
    <mergeCell ref="AH39:AJ39"/>
    <mergeCell ref="R25:V25"/>
    <mergeCell ref="AB39:AD39"/>
    <mergeCell ref="R22:V22"/>
    <mergeCell ref="BG32:BJ32"/>
    <mergeCell ref="AJ27:AL27"/>
    <mergeCell ref="AJ26:AL26"/>
    <mergeCell ref="S44:U44"/>
    <mergeCell ref="AM18:AQ18"/>
    <mergeCell ref="AJ15:AL17"/>
    <mergeCell ref="AM15:AQ17"/>
    <mergeCell ref="AM19:AQ19"/>
    <mergeCell ref="W23:Z23"/>
    <mergeCell ref="AJ24:AL24"/>
    <mergeCell ref="AJ23:AL23"/>
    <mergeCell ref="AJ22:AL22"/>
    <mergeCell ref="AJ25:AL25"/>
    <mergeCell ref="AE25:AI25"/>
    <mergeCell ref="AA25:AD25"/>
    <mergeCell ref="AE22:AI22"/>
    <mergeCell ref="AE23:AI23"/>
    <mergeCell ref="AE15:AI17"/>
    <mergeCell ref="AE19:AI19"/>
    <mergeCell ref="AE18:AI18"/>
    <mergeCell ref="AA15:AD17"/>
    <mergeCell ref="AE27:AI27"/>
    <mergeCell ref="AA27:AD27"/>
    <mergeCell ref="W27:Z27"/>
    <mergeCell ref="R27:V27"/>
    <mergeCell ref="W26:Z26"/>
    <mergeCell ref="W20:Z20"/>
    <mergeCell ref="D12:H12"/>
    <mergeCell ref="D13:H13"/>
    <mergeCell ref="I13:AM13"/>
    <mergeCell ref="I12:AM12"/>
    <mergeCell ref="A1:AQ2"/>
    <mergeCell ref="B10:AQ11"/>
    <mergeCell ref="Y39:AA39"/>
    <mergeCell ref="V39:X39"/>
    <mergeCell ref="S43:U43"/>
    <mergeCell ref="S42:U42"/>
    <mergeCell ref="S41:U41"/>
    <mergeCell ref="S40:U40"/>
    <mergeCell ref="S39:U39"/>
    <mergeCell ref="R15:V17"/>
    <mergeCell ref="M19:Q19"/>
    <mergeCell ref="M18:Q18"/>
    <mergeCell ref="M24:Q24"/>
    <mergeCell ref="M23:Q23"/>
    <mergeCell ref="M22:Q22"/>
    <mergeCell ref="M21:Q21"/>
    <mergeCell ref="M20:Q20"/>
    <mergeCell ref="M25:Q25"/>
    <mergeCell ref="M27:Q27"/>
    <mergeCell ref="D27:L27"/>
    <mergeCell ref="AW65:AX65"/>
    <mergeCell ref="AZ65:BA65"/>
    <mergeCell ref="C59:D59"/>
    <mergeCell ref="C60:D60"/>
    <mergeCell ref="C61:D61"/>
    <mergeCell ref="C62:D62"/>
    <mergeCell ref="AG56:AH56"/>
    <mergeCell ref="AE56:AF56"/>
    <mergeCell ref="AC56:AD56"/>
    <mergeCell ref="AI56:AJ56"/>
    <mergeCell ref="AM21:AQ21"/>
    <mergeCell ref="W15:Z17"/>
    <mergeCell ref="W18:Z18"/>
    <mergeCell ref="W19:Z19"/>
    <mergeCell ref="AM20:AQ20"/>
    <mergeCell ref="AM24:AQ24"/>
    <mergeCell ref="AM23:AQ23"/>
    <mergeCell ref="AE20:AI20"/>
    <mergeCell ref="AA20:AD20"/>
    <mergeCell ref="AA21:AD21"/>
    <mergeCell ref="AA22:AD22"/>
    <mergeCell ref="AM22:AQ22"/>
    <mergeCell ref="AA19:AD19"/>
    <mergeCell ref="AA18:AD18"/>
    <mergeCell ref="AE21:AI21"/>
    <mergeCell ref="AJ20:AL20"/>
    <mergeCell ref="AJ19:AL19"/>
    <mergeCell ref="AJ18:AL18"/>
    <mergeCell ref="AE57:AF57"/>
    <mergeCell ref="Z66:AB66"/>
    <mergeCell ref="Z65:AB65"/>
    <mergeCell ref="Z64:AB64"/>
    <mergeCell ref="Z63:AB63"/>
    <mergeCell ref="Z62:AB62"/>
    <mergeCell ref="AC66:AD66"/>
    <mergeCell ref="AC65:AD65"/>
    <mergeCell ref="AC64:AD64"/>
    <mergeCell ref="AC63:AD63"/>
    <mergeCell ref="AC62:AD62"/>
    <mergeCell ref="AE66:AF66"/>
    <mergeCell ref="AE65:AF65"/>
    <mergeCell ref="AE64:AF64"/>
    <mergeCell ref="AE63:AF63"/>
    <mergeCell ref="AE62:AF62"/>
    <mergeCell ref="AE61:AF61"/>
    <mergeCell ref="AE60:AF60"/>
    <mergeCell ref="AE59:AF59"/>
    <mergeCell ref="AE58:AF58"/>
    <mergeCell ref="AC61:AD61"/>
    <mergeCell ref="AC60:AD60"/>
    <mergeCell ref="AC59:AD59"/>
    <mergeCell ref="AC58:AD58"/>
    <mergeCell ref="W60:Y61"/>
    <mergeCell ref="Z61:AB61"/>
    <mergeCell ref="Z60:AB60"/>
    <mergeCell ref="Z56:AB56"/>
    <mergeCell ref="Z59:AB59"/>
    <mergeCell ref="Z58:AB58"/>
    <mergeCell ref="Z57:AB57"/>
    <mergeCell ref="AC57:AD57"/>
    <mergeCell ref="AG57:AH57"/>
    <mergeCell ref="AI66:AJ66"/>
    <mergeCell ref="AI65:AJ65"/>
    <mergeCell ref="AI64:AJ64"/>
    <mergeCell ref="AI63:AJ63"/>
    <mergeCell ref="AI62:AJ62"/>
    <mergeCell ref="AI61:AJ61"/>
    <mergeCell ref="AI60:AJ60"/>
    <mergeCell ref="AI59:AJ59"/>
    <mergeCell ref="AI58:AJ58"/>
    <mergeCell ref="AI57:AJ57"/>
    <mergeCell ref="AG66:AH66"/>
    <mergeCell ref="AG65:AH65"/>
    <mergeCell ref="AG64:AH64"/>
    <mergeCell ref="AG63:AH63"/>
    <mergeCell ref="AG62:AH62"/>
    <mergeCell ref="AG61:AH61"/>
    <mergeCell ref="AG60:AH60"/>
    <mergeCell ref="AG59:AH59"/>
    <mergeCell ref="AG58:AH58"/>
    <mergeCell ref="AB73:AC73"/>
    <mergeCell ref="AD73:AE73"/>
    <mergeCell ref="AF73:AG73"/>
    <mergeCell ref="W70:Y70"/>
    <mergeCell ref="W69:Y69"/>
    <mergeCell ref="Z69:AA69"/>
    <mergeCell ref="AB69:AC69"/>
    <mergeCell ref="AD69:AE69"/>
    <mergeCell ref="AF69:AG69"/>
    <mergeCell ref="AJ79:AK79"/>
    <mergeCell ref="AB70:AC70"/>
    <mergeCell ref="AD70:AE70"/>
    <mergeCell ref="AF70:AG70"/>
    <mergeCell ref="W71:Y71"/>
    <mergeCell ref="Z71:AA71"/>
    <mergeCell ref="AB71:AC71"/>
    <mergeCell ref="AD71:AE71"/>
    <mergeCell ref="AF71:AG71"/>
    <mergeCell ref="W77:Y77"/>
    <mergeCell ref="Z77:AA77"/>
    <mergeCell ref="AB77:AC77"/>
    <mergeCell ref="AD77:AE77"/>
    <mergeCell ref="AF77:AG77"/>
    <mergeCell ref="W74:Y74"/>
    <mergeCell ref="Z74:AA74"/>
    <mergeCell ref="AB74:AC74"/>
    <mergeCell ref="AD74:AE74"/>
    <mergeCell ref="AF74:AG74"/>
    <mergeCell ref="W75:Y75"/>
    <mergeCell ref="Z75:AA75"/>
    <mergeCell ref="AF76:AG76"/>
    <mergeCell ref="W72:Y72"/>
    <mergeCell ref="Z72:AA72"/>
    <mergeCell ref="W78:Y78"/>
    <mergeCell ref="Z78:AA78"/>
    <mergeCell ref="AB78:AC78"/>
    <mergeCell ref="AD78:AE78"/>
    <mergeCell ref="AF78:AG78"/>
    <mergeCell ref="AB75:AC75"/>
    <mergeCell ref="AD75:AE75"/>
    <mergeCell ref="AF75:AG75"/>
    <mergeCell ref="AH77:AI77"/>
    <mergeCell ref="AH78:AI78"/>
    <mergeCell ref="C71:D71"/>
    <mergeCell ref="C72:D72"/>
    <mergeCell ref="C73:D73"/>
    <mergeCell ref="C74:D74"/>
    <mergeCell ref="C75:D75"/>
    <mergeCell ref="C76:D76"/>
    <mergeCell ref="AH69:AI69"/>
    <mergeCell ref="AH70:AI70"/>
    <mergeCell ref="AH71:AI71"/>
    <mergeCell ref="AH72:AI72"/>
    <mergeCell ref="AH73:AI73"/>
    <mergeCell ref="AH74:AI74"/>
    <mergeCell ref="AH75:AI75"/>
    <mergeCell ref="AH76:AI76"/>
    <mergeCell ref="W76:Y76"/>
    <mergeCell ref="Z76:AA76"/>
    <mergeCell ref="AB76:AC76"/>
    <mergeCell ref="AD76:AE76"/>
    <mergeCell ref="Z70:AA70"/>
    <mergeCell ref="AB72:AC72"/>
    <mergeCell ref="AD72:AE72"/>
    <mergeCell ref="AF72:AG72"/>
    <mergeCell ref="W73:Y73"/>
    <mergeCell ref="Z73:AA73"/>
    <mergeCell ref="W94:Y94"/>
    <mergeCell ref="Z94:AA94"/>
    <mergeCell ref="AB94:AC94"/>
    <mergeCell ref="AD94:AE94"/>
    <mergeCell ref="AF94:AG94"/>
    <mergeCell ref="AH94:AI94"/>
    <mergeCell ref="AJ94:AK94"/>
    <mergeCell ref="W90:Y90"/>
    <mergeCell ref="Z90:AA90"/>
    <mergeCell ref="AB90:AC90"/>
    <mergeCell ref="AD90:AE90"/>
    <mergeCell ref="AF90:AG90"/>
    <mergeCell ref="AH90:AI90"/>
    <mergeCell ref="AJ90:AK90"/>
    <mergeCell ref="W91:Y91"/>
    <mergeCell ref="Z91:AA91"/>
    <mergeCell ref="C84:D84"/>
    <mergeCell ref="W84:Y84"/>
    <mergeCell ref="Z84:AA84"/>
    <mergeCell ref="AB84:AC84"/>
    <mergeCell ref="AD84:AE84"/>
    <mergeCell ref="AF84:AG84"/>
    <mergeCell ref="AH84:AI84"/>
    <mergeCell ref="AJ84:AK84"/>
    <mergeCell ref="C85:D85"/>
    <mergeCell ref="W85:Y85"/>
    <mergeCell ref="Z85:AA85"/>
    <mergeCell ref="AB85:AC85"/>
    <mergeCell ref="AD85:AE85"/>
    <mergeCell ref="AF85:AG85"/>
    <mergeCell ref="AH85:AI85"/>
    <mergeCell ref="AJ85:AK85"/>
    <mergeCell ref="W95:Y95"/>
    <mergeCell ref="Z95:AA95"/>
    <mergeCell ref="AB95:AC95"/>
    <mergeCell ref="AD95:AE95"/>
    <mergeCell ref="AF95:AG95"/>
    <mergeCell ref="AH95:AI95"/>
    <mergeCell ref="AJ95:AK95"/>
    <mergeCell ref="C96:D96"/>
    <mergeCell ref="W96:Y96"/>
    <mergeCell ref="Z96:AA96"/>
    <mergeCell ref="AB96:AC96"/>
    <mergeCell ref="AD96:AE96"/>
    <mergeCell ref="AF96:AG96"/>
    <mergeCell ref="AH96:AI96"/>
    <mergeCell ref="AJ96:AK96"/>
    <mergeCell ref="AH99:AI99"/>
    <mergeCell ref="AJ99:AK99"/>
    <mergeCell ref="AB102:AC102"/>
    <mergeCell ref="AD102:AE102"/>
    <mergeCell ref="AB91:AC91"/>
    <mergeCell ref="AD91:AE91"/>
    <mergeCell ref="AF91:AG91"/>
    <mergeCell ref="AH91:AI91"/>
    <mergeCell ref="AJ91:AK91"/>
    <mergeCell ref="AJ92:AK92"/>
    <mergeCell ref="C97:D97"/>
    <mergeCell ref="W97:Y97"/>
    <mergeCell ref="Z97:AA97"/>
    <mergeCell ref="AB97:AC97"/>
    <mergeCell ref="AD97:AE97"/>
    <mergeCell ref="AF97:AG97"/>
    <mergeCell ref="AH97:AI97"/>
    <mergeCell ref="AJ97:AK97"/>
    <mergeCell ref="Z103:AA103"/>
    <mergeCell ref="AB103:AC103"/>
    <mergeCell ref="AD103:AE103"/>
    <mergeCell ref="AF103:AG103"/>
    <mergeCell ref="AH103:AI103"/>
    <mergeCell ref="AJ103:AK103"/>
    <mergeCell ref="C98:D98"/>
    <mergeCell ref="W98:Y98"/>
    <mergeCell ref="Z98:AA98"/>
    <mergeCell ref="AB98:AC98"/>
    <mergeCell ref="AD98:AE98"/>
    <mergeCell ref="AF98:AG98"/>
    <mergeCell ref="AH98:AI98"/>
    <mergeCell ref="AJ98:AK98"/>
    <mergeCell ref="C99:D99"/>
    <mergeCell ref="W99:Y99"/>
    <mergeCell ref="C110:D110"/>
    <mergeCell ref="W110:Y110"/>
    <mergeCell ref="Z110:AA110"/>
    <mergeCell ref="AB110:AC110"/>
    <mergeCell ref="AD110:AE110"/>
    <mergeCell ref="AF110:AG110"/>
    <mergeCell ref="AH110:AI110"/>
    <mergeCell ref="AJ107:AK107"/>
    <mergeCell ref="AJ108:AK108"/>
    <mergeCell ref="AJ109:AK109"/>
    <mergeCell ref="AJ110:AK110"/>
    <mergeCell ref="C108:D108"/>
    <mergeCell ref="W108:Y108"/>
    <mergeCell ref="Z108:AA108"/>
    <mergeCell ref="AB108:AC108"/>
    <mergeCell ref="AD108:AE108"/>
    <mergeCell ref="AF108:AG108"/>
    <mergeCell ref="AH108:AI108"/>
    <mergeCell ref="C109:D109"/>
    <mergeCell ref="W109:Y109"/>
    <mergeCell ref="Z109:AA109"/>
    <mergeCell ref="AB109:AC109"/>
    <mergeCell ref="AD109:AE109"/>
    <mergeCell ref="AF109:AG109"/>
    <mergeCell ref="C101:D101"/>
    <mergeCell ref="W101:Y101"/>
    <mergeCell ref="Z101:AA101"/>
    <mergeCell ref="AB101:AC101"/>
    <mergeCell ref="AD101:AE101"/>
    <mergeCell ref="AF101:AG101"/>
    <mergeCell ref="AH101:AI101"/>
    <mergeCell ref="AJ101:AK101"/>
    <mergeCell ref="W106:Y106"/>
    <mergeCell ref="Z106:AA106"/>
    <mergeCell ref="AB106:AC106"/>
    <mergeCell ref="AD106:AE106"/>
    <mergeCell ref="AF106:AG106"/>
    <mergeCell ref="AH106:AI106"/>
    <mergeCell ref="AJ106:AK106"/>
    <mergeCell ref="W102:Y102"/>
    <mergeCell ref="Z102:AA102"/>
    <mergeCell ref="C111:D111"/>
    <mergeCell ref="W111:Y111"/>
    <mergeCell ref="Z111:AA111"/>
    <mergeCell ref="AB111:AC111"/>
    <mergeCell ref="AD111:AE111"/>
    <mergeCell ref="AF111:AG111"/>
    <mergeCell ref="AH111:AI111"/>
    <mergeCell ref="C112:D112"/>
    <mergeCell ref="W112:Y112"/>
    <mergeCell ref="Z112:AA112"/>
    <mergeCell ref="AB112:AC112"/>
    <mergeCell ref="AD112:AE112"/>
    <mergeCell ref="AF112:AG112"/>
    <mergeCell ref="AH112:AI112"/>
    <mergeCell ref="C113:D113"/>
    <mergeCell ref="W113:Y113"/>
    <mergeCell ref="Z113:AA113"/>
    <mergeCell ref="AB113:AC113"/>
    <mergeCell ref="AD113:AE113"/>
    <mergeCell ref="AF113:AG113"/>
    <mergeCell ref="AH113:AI113"/>
    <mergeCell ref="W114:Y114"/>
    <mergeCell ref="Z114:AA114"/>
    <mergeCell ref="AB114:AC114"/>
    <mergeCell ref="AD114:AE114"/>
    <mergeCell ref="AF114:AG114"/>
    <mergeCell ref="AH114:AI114"/>
    <mergeCell ref="W115:Y115"/>
    <mergeCell ref="Z115:AA115"/>
    <mergeCell ref="AB115:AC115"/>
    <mergeCell ref="AD115:AE115"/>
    <mergeCell ref="AF115:AG115"/>
    <mergeCell ref="AH115:AI115"/>
    <mergeCell ref="W116:Y116"/>
    <mergeCell ref="Z116:AA116"/>
    <mergeCell ref="AB116:AC116"/>
    <mergeCell ref="W107:Y107"/>
    <mergeCell ref="Z107:AA107"/>
    <mergeCell ref="AB107:AC107"/>
    <mergeCell ref="AD107:AE107"/>
    <mergeCell ref="AF107:AG107"/>
    <mergeCell ref="AH107:AI107"/>
    <mergeCell ref="AD116:AE116"/>
    <mergeCell ref="AF116:AG116"/>
    <mergeCell ref="AH116:AI116"/>
    <mergeCell ref="AH109:AI109"/>
    <mergeCell ref="AJ111:AK111"/>
    <mergeCell ref="AJ112:AK112"/>
    <mergeCell ref="AJ113:AK113"/>
    <mergeCell ref="AJ114:AK114"/>
    <mergeCell ref="AJ115:AK115"/>
    <mergeCell ref="AJ116:AK116"/>
    <mergeCell ref="C89:D89"/>
    <mergeCell ref="W89:Y89"/>
    <mergeCell ref="W83:Y83"/>
    <mergeCell ref="Z83:AA83"/>
    <mergeCell ref="AB83:AC83"/>
    <mergeCell ref="AD83:AE83"/>
    <mergeCell ref="AH88:AI88"/>
    <mergeCell ref="AJ88:AK88"/>
    <mergeCell ref="C77:D77"/>
    <mergeCell ref="C90:D90"/>
    <mergeCell ref="AL82:AM82"/>
    <mergeCell ref="AL83:AM83"/>
    <mergeCell ref="AL84:AM84"/>
    <mergeCell ref="AL85:AM85"/>
    <mergeCell ref="AL86:AM86"/>
    <mergeCell ref="AL87:AM87"/>
    <mergeCell ref="AL88:AM88"/>
    <mergeCell ref="AL89:AM89"/>
    <mergeCell ref="AL90:AM90"/>
    <mergeCell ref="AL78:AM78"/>
    <mergeCell ref="AL79:AM79"/>
    <mergeCell ref="C88:D88"/>
    <mergeCell ref="W88:Y88"/>
    <mergeCell ref="Z88:AA88"/>
    <mergeCell ref="AB88:AC88"/>
    <mergeCell ref="AH86:AI86"/>
    <mergeCell ref="AJ86:AK86"/>
    <mergeCell ref="C87:D87"/>
    <mergeCell ref="W87:Y87"/>
    <mergeCell ref="Z87:AA87"/>
    <mergeCell ref="AB87:AC87"/>
    <mergeCell ref="AD87:AE87"/>
    <mergeCell ref="Z86:AA86"/>
    <mergeCell ref="AB86:AC86"/>
    <mergeCell ref="AD86:AE86"/>
    <mergeCell ref="AF86:AG86"/>
    <mergeCell ref="AL69:AM69"/>
    <mergeCell ref="AL70:AM70"/>
    <mergeCell ref="AL71:AM71"/>
    <mergeCell ref="AL72:AM72"/>
    <mergeCell ref="AL73:AM73"/>
    <mergeCell ref="AL74:AM74"/>
    <mergeCell ref="AL75:AM75"/>
    <mergeCell ref="AL76:AM76"/>
    <mergeCell ref="AL77:AM77"/>
    <mergeCell ref="AH79:AI79"/>
    <mergeCell ref="AJ69:AK69"/>
    <mergeCell ref="AJ70:AK70"/>
    <mergeCell ref="AJ71:AK71"/>
    <mergeCell ref="AJ72:AK72"/>
    <mergeCell ref="AJ73:AK73"/>
    <mergeCell ref="AJ74:AK74"/>
    <mergeCell ref="AJ75:AK75"/>
    <mergeCell ref="AJ76:AK76"/>
    <mergeCell ref="AJ77:AK77"/>
    <mergeCell ref="AJ78:AK78"/>
    <mergeCell ref="AN87:AO87"/>
    <mergeCell ref="AN88:AO88"/>
    <mergeCell ref="AN89:AO89"/>
    <mergeCell ref="AN90:AO90"/>
    <mergeCell ref="AN91:AO91"/>
    <mergeCell ref="AN92:AO92"/>
    <mergeCell ref="W92:Y92"/>
    <mergeCell ref="Z92:AA92"/>
    <mergeCell ref="AB92:AC92"/>
    <mergeCell ref="AD92:AE92"/>
    <mergeCell ref="AF92:AG92"/>
    <mergeCell ref="AH92:AI92"/>
    <mergeCell ref="AB89:AC89"/>
    <mergeCell ref="AD89:AE89"/>
    <mergeCell ref="AF89:AG89"/>
    <mergeCell ref="AH89:AI89"/>
    <mergeCell ref="AJ89:AK89"/>
    <mergeCell ref="AF87:AG87"/>
    <mergeCell ref="AH87:AI87"/>
    <mergeCell ref="AJ87:AK87"/>
    <mergeCell ref="Z89:AA89"/>
    <mergeCell ref="C100:D100"/>
    <mergeCell ref="AF102:AG102"/>
    <mergeCell ref="AH102:AI102"/>
    <mergeCell ref="AJ102:AK102"/>
    <mergeCell ref="W103:Y103"/>
    <mergeCell ref="W100:Y100"/>
    <mergeCell ref="AL96:AM96"/>
    <mergeCell ref="AL97:AM97"/>
    <mergeCell ref="AL98:AM98"/>
    <mergeCell ref="AL99:AM99"/>
    <mergeCell ref="AL100:AM100"/>
    <mergeCell ref="AL101:AM101"/>
    <mergeCell ref="AL102:AM102"/>
    <mergeCell ref="W104:Y104"/>
    <mergeCell ref="Z104:AA104"/>
    <mergeCell ref="AB104:AC104"/>
    <mergeCell ref="AD104:AE104"/>
    <mergeCell ref="AF104:AG104"/>
    <mergeCell ref="AH104:AI104"/>
    <mergeCell ref="AJ104:AK104"/>
    <mergeCell ref="AJ100:AK100"/>
    <mergeCell ref="Z100:AA100"/>
    <mergeCell ref="AB100:AC100"/>
    <mergeCell ref="AD100:AE100"/>
    <mergeCell ref="AF100:AG100"/>
    <mergeCell ref="AH100:AI100"/>
    <mergeCell ref="Z99:AA99"/>
    <mergeCell ref="AB99:AC99"/>
    <mergeCell ref="AD99:AE99"/>
    <mergeCell ref="AF99:AG99"/>
    <mergeCell ref="T74:V75"/>
    <mergeCell ref="T87:V88"/>
    <mergeCell ref="T98:V99"/>
    <mergeCell ref="T110:V111"/>
    <mergeCell ref="C86:D86"/>
    <mergeCell ref="W86:Y86"/>
    <mergeCell ref="AD88:AE88"/>
    <mergeCell ref="AF88:AG88"/>
    <mergeCell ref="AL91:AM91"/>
    <mergeCell ref="AL92:AM92"/>
    <mergeCell ref="C91:D91"/>
    <mergeCell ref="AN82:AO82"/>
    <mergeCell ref="AN83:AO83"/>
    <mergeCell ref="AN84:AO84"/>
    <mergeCell ref="AN85:AO85"/>
    <mergeCell ref="AN86:AO86"/>
    <mergeCell ref="AL103:AM103"/>
    <mergeCell ref="AL104:AM104"/>
    <mergeCell ref="C102:D102"/>
    <mergeCell ref="AL94:AM94"/>
    <mergeCell ref="AL95:AM95"/>
    <mergeCell ref="AZ127:BA127"/>
    <mergeCell ref="AR134:AT134"/>
    <mergeCell ref="F142:AP142"/>
    <mergeCell ref="F145:AP145"/>
    <mergeCell ref="M140:P140"/>
    <mergeCell ref="F149:AP149"/>
    <mergeCell ref="F152:AP152"/>
  </mergeCells>
  <pageMargins left="0.70866141732283472" right="0.11811023622047245" top="0.35433070866141736" bottom="0" header="0" footer="0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43</xdr:col>
                    <xdr:colOff>323850</xdr:colOff>
                    <xdr:row>23</xdr:row>
                    <xdr:rowOff>247650</xdr:rowOff>
                  </from>
                  <to>
                    <xdr:col>45</xdr:col>
                    <xdr:colOff>504825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pinner 2">
              <controlPr defaultSize="0" autoPict="0">
                <anchor moveWithCells="1" sizeWithCells="1">
                  <from>
                    <xdr:col>44</xdr:col>
                    <xdr:colOff>152400</xdr:colOff>
                    <xdr:row>134</xdr:row>
                    <xdr:rowOff>28575</xdr:rowOff>
                  </from>
                  <to>
                    <xdr:col>45</xdr:col>
                    <xdr:colOff>438150</xdr:colOff>
                    <xdr:row>135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2017-12-06T04:43:38Z</dcterms:modified>
</cp:coreProperties>
</file>