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Вопрос + Праздники с ТЕКСТом " sheetId="4" r:id="rId1"/>
    <sheet name="Лист1 Вопрос" sheetId="1" r:id="rId2"/>
    <sheet name="Лист2" sheetId="2" r:id="rId3"/>
    <sheet name="Лист3" sheetId="3" r:id="rId4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F15" i="4" l="1"/>
  <c r="C7" i="2"/>
  <c r="C8" i="2"/>
  <c r="C9" i="2"/>
  <c r="C10" i="2"/>
  <c r="C3" i="2"/>
  <c r="C4" i="2"/>
  <c r="C5" i="2"/>
  <c r="C6" i="2"/>
  <c r="C2" i="2"/>
  <c r="P38" i="4"/>
  <c r="B42" i="4" l="1"/>
  <c r="F46" i="4"/>
  <c r="F37" i="4"/>
  <c r="F38" i="4"/>
  <c r="F39" i="4" s="1"/>
  <c r="F40" i="4" s="1"/>
  <c r="F41" i="4" s="1"/>
  <c r="F42" i="4" s="1"/>
  <c r="F43" i="4" s="1"/>
  <c r="F44" i="4" s="1"/>
  <c r="F45" i="4" s="1"/>
  <c r="F47" i="4" s="1"/>
  <c r="F48" i="4" s="1"/>
  <c r="F49" i="4" s="1"/>
  <c r="F50" i="4" s="1"/>
  <c r="F51" i="4" s="1"/>
  <c r="F52" i="4" s="1"/>
  <c r="F53" i="4" s="1"/>
  <c r="F54" i="4" s="1"/>
  <c r="F55" i="4" s="1"/>
  <c r="F36" i="4"/>
  <c r="R82" i="4" l="1"/>
  <c r="P82" i="4"/>
  <c r="S82" i="4" s="1"/>
  <c r="V82" i="4" s="1"/>
  <c r="Q70" i="4"/>
  <c r="A41" i="4"/>
  <c r="H32" i="4"/>
  <c r="F32" i="4"/>
  <c r="AG31" i="4"/>
  <c r="X31" i="4"/>
  <c r="O31" i="4"/>
  <c r="AG30" i="4"/>
  <c r="X30" i="4"/>
  <c r="O30" i="4"/>
  <c r="AG29" i="4"/>
  <c r="X29" i="4"/>
  <c r="O29" i="4"/>
  <c r="AG28" i="4"/>
  <c r="X28" i="4"/>
  <c r="O28" i="4"/>
  <c r="AG27" i="4"/>
  <c r="X27" i="4"/>
  <c r="O27" i="4"/>
  <c r="AG26" i="4"/>
  <c r="X26" i="4"/>
  <c r="O26" i="4"/>
  <c r="AG25" i="4"/>
  <c r="X25" i="4"/>
  <c r="O25" i="4"/>
  <c r="AG24" i="4"/>
  <c r="X24" i="4"/>
  <c r="O24" i="4"/>
  <c r="AG23" i="4"/>
  <c r="X23" i="4"/>
  <c r="O23" i="4"/>
  <c r="AG22" i="4"/>
  <c r="X22" i="4"/>
  <c r="O22" i="4"/>
  <c r="AM21" i="4"/>
  <c r="AM22" i="4" s="1"/>
  <c r="AM23" i="4" s="1"/>
  <c r="AM24" i="4" s="1"/>
  <c r="AM25" i="4" s="1"/>
  <c r="AM26" i="4" s="1"/>
  <c r="AM27" i="4" s="1"/>
  <c r="AM28" i="4" s="1"/>
  <c r="AM29" i="4" s="1"/>
  <c r="AM30" i="4" s="1"/>
  <c r="AM31" i="4" s="1"/>
  <c r="AG21" i="4"/>
  <c r="X21" i="4"/>
  <c r="R21" i="4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O21" i="4"/>
  <c r="I21" i="4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AG20" i="4"/>
  <c r="X20" i="4"/>
  <c r="X32" i="4" s="1"/>
  <c r="O20" i="4"/>
  <c r="AM19" i="4"/>
  <c r="B15" i="4"/>
  <c r="G13" i="4"/>
  <c r="C12" i="4"/>
  <c r="B10" i="4"/>
  <c r="E9" i="4"/>
  <c r="F2" i="4"/>
  <c r="F15" i="1"/>
  <c r="F14" i="1"/>
  <c r="B42" i="1" s="1"/>
  <c r="A41" i="1"/>
  <c r="Q70" i="1"/>
  <c r="P82" i="1"/>
  <c r="F2" i="1"/>
  <c r="F32" i="1"/>
  <c r="AG31" i="1"/>
  <c r="X31" i="1"/>
  <c r="O31" i="1"/>
  <c r="AG30" i="1"/>
  <c r="X30" i="1"/>
  <c r="O30" i="1"/>
  <c r="AG29" i="1"/>
  <c r="X29" i="1"/>
  <c r="O29" i="1"/>
  <c r="AG28" i="1"/>
  <c r="X28" i="1"/>
  <c r="O28" i="1"/>
  <c r="AG27" i="1"/>
  <c r="X27" i="1"/>
  <c r="O27" i="1"/>
  <c r="AG26" i="1"/>
  <c r="X26" i="1"/>
  <c r="O26" i="1"/>
  <c r="AG25" i="1"/>
  <c r="X25" i="1"/>
  <c r="O25" i="1"/>
  <c r="AG24" i="1"/>
  <c r="X24" i="1"/>
  <c r="O24" i="1"/>
  <c r="AG23" i="1"/>
  <c r="X23" i="1"/>
  <c r="O23" i="1"/>
  <c r="AG22" i="1"/>
  <c r="X22" i="1"/>
  <c r="O22" i="1"/>
  <c r="B22" i="1"/>
  <c r="A22" i="1" s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G21" i="1"/>
  <c r="X21" i="1"/>
  <c r="R21" i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O21" i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AG20" i="1"/>
  <c r="X20" i="1"/>
  <c r="O20" i="1"/>
  <c r="AM19" i="1"/>
  <c r="B15" i="1"/>
  <c r="G13" i="1"/>
  <c r="C12" i="1"/>
  <c r="E10" i="1"/>
  <c r="B10" i="1"/>
  <c r="D21" i="1" s="1"/>
  <c r="E21" i="1" s="1"/>
  <c r="G21" i="1" s="1"/>
  <c r="E9" i="1"/>
  <c r="D20" i="1" l="1"/>
  <c r="E20" i="1" s="1"/>
  <c r="X32" i="1"/>
  <c r="O32" i="1"/>
  <c r="AG32" i="1"/>
  <c r="O32" i="4"/>
  <c r="AG32" i="4"/>
  <c r="E10" i="4"/>
  <c r="B20" i="4"/>
  <c r="A20" i="4" s="1"/>
  <c r="A42" i="4"/>
  <c r="T82" i="4"/>
  <c r="D20" i="4"/>
  <c r="E20" i="4" s="1"/>
  <c r="Q82" i="4"/>
  <c r="U82" i="4"/>
  <c r="W82" i="4" s="1"/>
  <c r="A42" i="1"/>
  <c r="Q82" i="1"/>
  <c r="R82" i="1"/>
  <c r="U82" i="1" s="1"/>
  <c r="G20" i="1"/>
  <c r="B20" i="1"/>
  <c r="A20" i="1" s="1"/>
  <c r="B21" i="1"/>
  <c r="A21" i="1" s="1"/>
  <c r="D22" i="1"/>
  <c r="B23" i="1"/>
  <c r="D21" i="4" l="1"/>
  <c r="B21" i="4"/>
  <c r="G20" i="4"/>
  <c r="D23" i="1"/>
  <c r="E22" i="1"/>
  <c r="B24" i="1"/>
  <c r="A23" i="1"/>
  <c r="A21" i="4" l="1"/>
  <c r="B22" i="4"/>
  <c r="E21" i="4"/>
  <c r="G21" i="4" s="1"/>
  <c r="D22" i="4"/>
  <c r="S82" i="1"/>
  <c r="A24" i="1"/>
  <c r="B25" i="1"/>
  <c r="G22" i="1"/>
  <c r="E23" i="1"/>
  <c r="G23" i="1" s="1"/>
  <c r="D24" i="1"/>
  <c r="E22" i="4" l="1"/>
  <c r="G22" i="4" s="1"/>
  <c r="D23" i="4"/>
  <c r="A22" i="4"/>
  <c r="B23" i="4"/>
  <c r="V82" i="1"/>
  <c r="W82" i="1" s="1"/>
  <c r="T82" i="1"/>
  <c r="E24" i="1"/>
  <c r="D25" i="1"/>
  <c r="A25" i="1"/>
  <c r="B26" i="1"/>
  <c r="A23" i="4" l="1"/>
  <c r="B24" i="4"/>
  <c r="E23" i="4"/>
  <c r="G23" i="4" s="1"/>
  <c r="D24" i="4"/>
  <c r="A26" i="1"/>
  <c r="B27" i="1"/>
  <c r="E25" i="1"/>
  <c r="G25" i="1" s="1"/>
  <c r="D26" i="1"/>
  <c r="G24" i="1"/>
  <c r="D25" i="4" l="1"/>
  <c r="E24" i="4"/>
  <c r="G24" i="4" s="1"/>
  <c r="A24" i="4"/>
  <c r="B25" i="4"/>
  <c r="D27" i="1"/>
  <c r="E26" i="1"/>
  <c r="B28" i="1"/>
  <c r="A27" i="1"/>
  <c r="B26" i="4" l="1"/>
  <c r="A25" i="4"/>
  <c r="E25" i="4"/>
  <c r="G25" i="4" s="1"/>
  <c r="D26" i="4"/>
  <c r="A28" i="1"/>
  <c r="B29" i="1"/>
  <c r="E27" i="1"/>
  <c r="G27" i="1" s="1"/>
  <c r="D28" i="1"/>
  <c r="G26" i="1"/>
  <c r="E26" i="4" l="1"/>
  <c r="G26" i="4" s="1"/>
  <c r="D27" i="4"/>
  <c r="A26" i="4"/>
  <c r="B27" i="4"/>
  <c r="E28" i="1"/>
  <c r="D29" i="1"/>
  <c r="B30" i="1"/>
  <c r="A29" i="1"/>
  <c r="A27" i="4" l="1"/>
  <c r="B28" i="4"/>
  <c r="D28" i="4"/>
  <c r="E27" i="4"/>
  <c r="G27" i="4" s="1"/>
  <c r="G28" i="1"/>
  <c r="A30" i="1"/>
  <c r="B31" i="1"/>
  <c r="E29" i="1"/>
  <c r="G29" i="1" s="1"/>
  <c r="D30" i="1"/>
  <c r="B29" i="4" l="1"/>
  <c r="A28" i="4"/>
  <c r="E28" i="4"/>
  <c r="G28" i="4" s="1"/>
  <c r="D29" i="4"/>
  <c r="A31" i="1"/>
  <c r="A32" i="1" s="1"/>
  <c r="E30" i="1"/>
  <c r="G30" i="1" s="1"/>
  <c r="D31" i="1"/>
  <c r="E31" i="1" s="1"/>
  <c r="E29" i="4" l="1"/>
  <c r="G29" i="4" s="1"/>
  <c r="D30" i="4"/>
  <c r="A29" i="4"/>
  <c r="B30" i="4"/>
  <c r="G31" i="1"/>
  <c r="H32" i="1" s="1"/>
  <c r="E32" i="1"/>
  <c r="G32" i="1" s="1"/>
  <c r="C42" i="1" s="1"/>
  <c r="D42" i="1" s="1"/>
  <c r="A30" i="4" l="1"/>
  <c r="B31" i="4"/>
  <c r="E30" i="4"/>
  <c r="D31" i="4"/>
  <c r="E31" i="4" s="1"/>
  <c r="G31" i="4" s="1"/>
  <c r="A31" i="4" l="1"/>
  <c r="A32" i="4" s="1"/>
  <c r="G30" i="4"/>
  <c r="E32" i="4"/>
  <c r="G32" i="4" s="1"/>
  <c r="C42" i="4" s="1"/>
  <c r="D42" i="4" s="1"/>
</calcChain>
</file>

<file path=xl/comments1.xml><?xml version="1.0" encoding="utf-8"?>
<comments xmlns="http://schemas.openxmlformats.org/spreadsheetml/2006/main">
  <authors>
    <author>Che79</author>
    <author>Admin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Che79:</t>
        </r>
        <r>
          <rPr>
            <sz val="9"/>
            <color indexed="81"/>
            <rFont val="Tahoma"/>
            <family val="2"/>
            <charset val="204"/>
          </rPr>
          <t xml:space="preserve">
Значение вводится вручную для проверки вариантов</t>
        </r>
      </text>
    </comment>
    <comment ref="R2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1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R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<sst xmlns="http://schemas.openxmlformats.org/spreadsheetml/2006/main" count="230" uniqueCount="95">
  <si>
    <t>Расчёт отпускных за</t>
  </si>
  <si>
    <t xml:space="preserve">Январь 2017 </t>
  </si>
  <si>
    <t>Відпустка щорічна</t>
  </si>
  <si>
    <t>Номер</t>
  </si>
  <si>
    <t>Прізвище працівника:</t>
  </si>
  <si>
    <t xml:space="preserve">Посада: 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</si>
  <si>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</si>
  <si>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</si>
  <si>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</si>
  <si>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</si>
  <si>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</si>
  <si>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</si>
  <si>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</si>
  <si>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</si>
  <si>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</si>
  <si>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</si>
  <si>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</si>
  <si>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</si>
  <si>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</si>
  <si>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</si>
  <si>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</si>
  <si>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</si>
  <si>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</si>
  <si>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</si>
  <si>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</si>
  <si>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</si>
  <si>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</si>
  <si>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</si>
  <si>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</si>
  <si>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</si>
  <si>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</si>
  <si>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</si>
  <si>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</si>
  <si>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</si>
  <si>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</si>
  <si>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</si>
  <si>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</si>
  <si>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</si>
  <si>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</si>
  <si>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</si>
  <si>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</si>
  <si>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</si>
  <si>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</si>
  <si>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</si>
  <si>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</si>
  <si>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</si>
  <si>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</si>
  <si>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</si>
  <si>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</si>
  <si>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</si>
  <si>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</si>
  <si>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</si>
  <si>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</si>
  <si>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</si>
  <si>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</si>
  <si>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</si>
  <si>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</si>
  <si>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</si>
  <si>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</si>
  <si>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</si>
  <si>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</si>
  <si>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</si>
  <si>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>УТРИМАНО</t>
  </si>
  <si>
    <t xml:space="preserve">     До видачі без  утриманих</t>
  </si>
  <si>
    <t xml:space="preserve">         аліментів, Постанов</t>
  </si>
  <si>
    <t>Лікарняні</t>
  </si>
  <si>
    <t>Всього утримано</t>
  </si>
  <si>
    <t xml:space="preserve"> Зарп-</t>
  </si>
  <si>
    <t xml:space="preserve">РАЗОМ 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</si>
  <si>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</si>
  <si>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</si>
  <si>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</si>
  <si>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</si>
  <si>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</si>
  <si>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</si>
  <si>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бітної</t>
  </si>
  <si>
    <t>няних</t>
  </si>
  <si>
    <t xml:space="preserve">карняні </t>
  </si>
  <si>
    <t xml:space="preserve"> + лікар-</t>
  </si>
  <si>
    <t>ФССзТВП</t>
  </si>
  <si>
    <t>плати +</t>
  </si>
  <si>
    <t xml:space="preserve">перші </t>
  </si>
  <si>
    <t xml:space="preserve">няні </t>
  </si>
  <si>
    <t>лікарня-</t>
  </si>
  <si>
    <t>5-ть днів</t>
  </si>
  <si>
    <t>ні перші</t>
  </si>
  <si>
    <t>без</t>
  </si>
  <si>
    <t xml:space="preserve"> +</t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</si>
  <si>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10 февраля.</t>
    </r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</si>
  <si>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12 января.</t>
    </r>
  </si>
  <si>
    <r>
      <rPr>
        <sz val="16"/>
        <color rgb="FF0033CC"/>
        <rFont val="Calibri"/>
        <family val="2"/>
        <charset val="204"/>
      </rPr>
      <t>←</t>
    </r>
    <r>
      <rPr>
        <sz val="16"/>
        <color rgb="FF0033CC"/>
        <rFont val="Calibri"/>
        <family val="2"/>
        <charset val="204"/>
        <scheme val="minor"/>
      </rPr>
      <t>В ячейке F14 – сколько календарных дней в отпуске. В этой ячейке формат ячейки дата и отсутствует ТЕКСТ.</t>
    </r>
  </si>
  <si>
    <t>дата</t>
  </si>
  <si>
    <t>кал дней</t>
  </si>
  <si>
    <t>прибавленные дни</t>
  </si>
  <si>
    <t>прибавить, т.к. праздник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</si>
</sst>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3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8"/>
      <color rgb="FF0033CC"/>
      <name val="Calibri"/>
      <family val="2"/>
      <charset val="204"/>
      <scheme val="minor"/>
    </font>
    <font>
      <sz val="18"/>
      <color rgb="FF0033CC"/>
      <name val="Arial"/>
      <family val="2"/>
      <charset val="204"/>
    </font>
    <font>
      <sz val="18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6"/>
      <color rgb="FF0033CC"/>
      <name val="Calibri"/>
      <family val="2"/>
      <charset val="204"/>
      <scheme val="minor"/>
    </font>
    <font>
      <sz val="16"/>
      <color rgb="FF0033CC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4" fillId="0" borderId="0"/>
  </cellStyleXfs>
  <cellXfs count="164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4" fillId="0" borderId="0" xfId="0" applyFont="1" applyFill="1" applyProtection="1"/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right"/>
    </xf>
    <xf numFmtId="0" fontId="0" fillId="0" borderId="0" xfId="0" applyProtection="1"/>
    <xf numFmtId="14" fontId="1" fillId="3" borderId="0" xfId="0" applyNumberFormat="1" applyFont="1" applyFill="1" applyAlignment="1" applyProtection="1">
      <alignment horizontal="left"/>
      <protection locked="0"/>
    </xf>
    <xf numFmtId="14" fontId="0" fillId="3" borderId="0" xfId="0" applyNumberFormat="1" applyFont="1" applyFill="1" applyProtection="1">
      <protection locked="0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7" xfId="0" applyFont="1" applyFill="1" applyBorder="1" applyProtection="1"/>
    <xf numFmtId="0" fontId="1" fillId="0" borderId="5" xfId="0" applyFont="1" applyFill="1" applyBorder="1" applyProtection="1"/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14" xfId="0" applyFont="1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18" xfId="0" applyFont="1" applyFill="1" applyBorder="1" applyProtection="1"/>
    <xf numFmtId="0" fontId="1" fillId="0" borderId="19" xfId="0" applyFont="1" applyFill="1" applyBorder="1" applyProtection="1"/>
    <xf numFmtId="0" fontId="4" fillId="0" borderId="2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9" xfId="0" applyFont="1" applyFill="1" applyBorder="1" applyAlignment="1" applyProtection="1">
      <alignment horizontal="center"/>
    </xf>
    <xf numFmtId="164" fontId="1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4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4" fillId="4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Protection="1"/>
    <xf numFmtId="165" fontId="1" fillId="0" borderId="26" xfId="0" applyNumberFormat="1" applyFont="1" applyFill="1" applyBorder="1" applyProtection="1"/>
    <xf numFmtId="1" fontId="1" fillId="0" borderId="26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49" fontId="4" fillId="2" borderId="27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Protection="1"/>
    <xf numFmtId="165" fontId="1" fillId="0" borderId="3" xfId="0" applyNumberFormat="1" applyFont="1" applyFill="1" applyBorder="1" applyProtection="1"/>
    <xf numFmtId="49" fontId="4" fillId="2" borderId="0" xfId="0" applyNumberFormat="1" applyFont="1" applyFill="1" applyAlignment="1" applyProtection="1">
      <alignment horizontal="left"/>
      <protection locked="0"/>
    </xf>
    <xf numFmtId="164" fontId="1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4" fillId="4" borderId="25" xfId="0" applyNumberFormat="1" applyFont="1" applyFill="1" applyBorder="1" applyAlignment="1" applyProtection="1">
      <alignment horizontal="center"/>
      <protection locked="0"/>
    </xf>
    <xf numFmtId="166" fontId="1" fillId="0" borderId="24" xfId="0" applyNumberFormat="1" applyFont="1" applyFill="1" applyBorder="1" applyProtection="1"/>
    <xf numFmtId="166" fontId="1" fillId="0" borderId="27" xfId="0" applyNumberFormat="1" applyFont="1" applyFill="1" applyBorder="1" applyProtection="1"/>
    <xf numFmtId="49" fontId="4" fillId="0" borderId="27" xfId="0" applyNumberFormat="1" applyFont="1" applyFill="1" applyBorder="1" applyAlignment="1" applyProtection="1">
      <alignment horizontal="left"/>
      <protection locked="0"/>
    </xf>
    <xf numFmtId="166" fontId="1" fillId="0" borderId="0" xfId="0" applyNumberFormat="1" applyFont="1" applyFill="1" applyProtection="1"/>
    <xf numFmtId="165" fontId="6" fillId="0" borderId="26" xfId="0" applyNumberFormat="1" applyFont="1" applyFill="1" applyBorder="1" applyProtection="1"/>
    <xf numFmtId="166" fontId="1" fillId="0" borderId="17" xfId="0" applyNumberFormat="1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164" fontId="1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4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4" fillId="4" borderId="31" xfId="0" applyNumberFormat="1" applyFont="1" applyFill="1" applyBorder="1" applyAlignment="1" applyProtection="1">
      <alignment horizontal="center"/>
      <protection locked="0"/>
    </xf>
    <xf numFmtId="2" fontId="1" fillId="0" borderId="32" xfId="0" applyNumberFormat="1" applyFont="1" applyFill="1" applyBorder="1" applyAlignment="1" applyProtection="1">
      <alignment horizontal="center"/>
    </xf>
    <xf numFmtId="166" fontId="1" fillId="0" borderId="33" xfId="0" applyNumberFormat="1" applyFont="1" applyFill="1" applyBorder="1" applyProtection="1"/>
    <xf numFmtId="0" fontId="1" fillId="0" borderId="34" xfId="0" applyFont="1" applyFill="1" applyBorder="1" applyProtection="1"/>
    <xf numFmtId="165" fontId="1" fillId="0" borderId="35" xfId="0" applyNumberFormat="1" applyFont="1" applyFill="1" applyBorder="1" applyProtection="1"/>
    <xf numFmtId="1" fontId="1" fillId="0" borderId="35" xfId="0" applyNumberFormat="1" applyFont="1" applyFill="1" applyBorder="1" applyAlignment="1" applyProtection="1">
      <alignment horizontal="center"/>
    </xf>
    <xf numFmtId="166" fontId="1" fillId="0" borderId="32" xfId="0" applyNumberFormat="1" applyFont="1" applyFill="1" applyBorder="1" applyProtection="1"/>
    <xf numFmtId="0" fontId="1" fillId="0" borderId="36" xfId="0" applyFont="1" applyFill="1" applyBorder="1" applyProtection="1"/>
    <xf numFmtId="165" fontId="1" fillId="0" borderId="37" xfId="0" applyNumberFormat="1" applyFont="1" applyFill="1" applyBorder="1" applyProtection="1"/>
    <xf numFmtId="49" fontId="4" fillId="0" borderId="32" xfId="0" applyNumberFormat="1" applyFont="1" applyFill="1" applyBorder="1" applyAlignment="1" applyProtection="1">
      <alignment horizontal="left"/>
      <protection locked="0"/>
    </xf>
    <xf numFmtId="3" fontId="7" fillId="0" borderId="20" xfId="0" applyNumberFormat="1" applyFont="1" applyFill="1" applyBorder="1" applyAlignment="1" applyProtection="1">
      <alignment horizontal="center"/>
    </xf>
    <xf numFmtId="164" fontId="8" fillId="0" borderId="19" xfId="0" applyNumberFormat="1" applyFont="1" applyFill="1" applyBorder="1" applyAlignment="1" applyProtection="1">
      <alignment horizontal="center"/>
    </xf>
    <xf numFmtId="4" fontId="9" fillId="0" borderId="18" xfId="0" applyNumberFormat="1" applyFont="1" applyFill="1" applyBorder="1" applyAlignment="1" applyProtection="1">
      <alignment horizontal="center"/>
    </xf>
    <xf numFmtId="4" fontId="7" fillId="0" borderId="19" xfId="0" applyNumberFormat="1" applyFont="1" applyFill="1" applyBorder="1" applyAlignment="1" applyProtection="1">
      <alignment horizontal="center"/>
    </xf>
    <xf numFmtId="4" fontId="10" fillId="0" borderId="2" xfId="0" applyNumberFormat="1" applyFont="1" applyFill="1" applyBorder="1" applyAlignment="1" applyProtection="1">
      <alignment horizontal="center"/>
    </xf>
    <xf numFmtId="0" fontId="11" fillId="0" borderId="17" xfId="0" applyFont="1" applyFill="1" applyBorder="1" applyProtection="1"/>
    <xf numFmtId="0" fontId="1" fillId="0" borderId="20" xfId="0" applyFont="1" applyFill="1" applyBorder="1" applyProtection="1"/>
    <xf numFmtId="1" fontId="11" fillId="0" borderId="20" xfId="0" applyNumberFormat="1" applyFont="1" applyFill="1" applyBorder="1" applyAlignment="1" applyProtection="1">
      <alignment horizontal="center"/>
    </xf>
    <xf numFmtId="0" fontId="11" fillId="0" borderId="19" xfId="0" applyFont="1" applyFill="1" applyBorder="1" applyProtection="1"/>
    <xf numFmtId="0" fontId="1" fillId="0" borderId="2" xfId="0" applyFont="1" applyFill="1" applyBorder="1" applyProtection="1"/>
    <xf numFmtId="0" fontId="12" fillId="0" borderId="0" xfId="0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12" fillId="0" borderId="39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3" xfId="0" applyNumberFormat="1" applyFont="1" applyFill="1" applyBorder="1" applyAlignment="1" applyProtection="1">
      <alignment horizontal="center"/>
    </xf>
    <xf numFmtId="2" fontId="13" fillId="0" borderId="2" xfId="1" applyNumberFormat="1" applyFont="1" applyFill="1" applyBorder="1" applyAlignment="1" applyProtection="1">
      <alignment horizontal="center"/>
    </xf>
    <xf numFmtId="4" fontId="7" fillId="0" borderId="41" xfId="0" applyNumberFormat="1" applyFont="1" applyFill="1" applyBorder="1" applyAlignment="1" applyProtection="1">
      <alignment horizontal="center"/>
    </xf>
    <xf numFmtId="2" fontId="1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2" fillId="0" borderId="27" xfId="0" applyFont="1" applyFill="1" applyBorder="1" applyProtection="1"/>
    <xf numFmtId="0" fontId="12" fillId="0" borderId="24" xfId="0" applyFont="1" applyFill="1" applyBorder="1" applyProtection="1"/>
    <xf numFmtId="0" fontId="12" fillId="0" borderId="5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0" fontId="1" fillId="0" borderId="25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4" fontId="1" fillId="0" borderId="20" xfId="0" applyNumberFormat="1" applyFont="1" applyFill="1" applyBorder="1" applyAlignment="1" applyProtection="1">
      <alignment horizontal="center"/>
    </xf>
    <xf numFmtId="4" fontId="12" fillId="0" borderId="2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12" fillId="0" borderId="0" xfId="0" applyFont="1" applyFill="1" applyBorder="1" applyProtection="1"/>
    <xf numFmtId="14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4" fontId="1" fillId="0" borderId="18" xfId="0" applyNumberFormat="1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left"/>
    </xf>
    <xf numFmtId="1" fontId="27" fillId="0" borderId="2" xfId="0" applyNumberFormat="1" applyFont="1" applyFill="1" applyBorder="1" applyAlignment="1" applyProtection="1">
      <alignment horizontal="center"/>
    </xf>
    <xf numFmtId="0" fontId="28" fillId="0" borderId="0" xfId="0" applyFont="1"/>
    <xf numFmtId="0" fontId="26" fillId="0" borderId="0" xfId="0" applyFont="1" applyFill="1" applyProtection="1"/>
    <xf numFmtId="14" fontId="0" fillId="0" borderId="0" xfId="0" applyNumberFormat="1" applyFill="1" applyProtection="1">
      <protection locked="0"/>
    </xf>
    <xf numFmtId="14" fontId="30" fillId="0" borderId="0" xfId="0" applyNumberFormat="1" applyFont="1" applyFill="1" applyAlignment="1" applyProtection="1">
      <alignment horizontal="right"/>
    </xf>
    <xf numFmtId="0" fontId="31" fillId="0" borderId="0" xfId="0" applyFont="1" applyFill="1" applyProtection="1"/>
    <xf numFmtId="0" fontId="35" fillId="0" borderId="0" xfId="0" applyFont="1" applyFill="1" applyAlignment="1" applyProtection="1">
      <alignment horizontal="center"/>
    </xf>
    <xf numFmtId="0" fontId="35" fillId="0" borderId="0" xfId="0" applyFont="1" applyFill="1" applyProtection="1"/>
    <xf numFmtId="14" fontId="35" fillId="0" borderId="0" xfId="0" applyNumberFormat="1" applyFont="1" applyFill="1" applyProtection="1"/>
    <xf numFmtId="14" fontId="35" fillId="0" borderId="0" xfId="0" applyNumberFormat="1" applyFont="1" applyFill="1" applyBorder="1" applyAlignment="1" applyProtection="1">
      <alignment horizontal="center"/>
    </xf>
    <xf numFmtId="14" fontId="35" fillId="2" borderId="0" xfId="0" applyNumberFormat="1" applyFont="1" applyFill="1" applyBorder="1" applyAlignment="1" applyProtection="1">
      <alignment horizontal="center"/>
    </xf>
    <xf numFmtId="0" fontId="35" fillId="0" borderId="0" xfId="0" applyFont="1" applyFill="1" applyAlignment="1" applyProtection="1"/>
    <xf numFmtId="0" fontId="35" fillId="2" borderId="0" xfId="0" applyFont="1" applyFill="1" applyProtection="1"/>
    <xf numFmtId="0" fontId="35" fillId="0" borderId="0" xfId="0" applyFont="1" applyFill="1" applyBorder="1" applyProtection="1"/>
    <xf numFmtId="14" fontId="35" fillId="0" borderId="0" xfId="0" applyNumberFormat="1" applyFont="1" applyFill="1" applyAlignment="1" applyProtection="1">
      <alignment horizontal="center"/>
    </xf>
    <xf numFmtId="14" fontId="1" fillId="0" borderId="0" xfId="0" applyNumberFormat="1" applyFont="1" applyFill="1" applyProtection="1"/>
    <xf numFmtId="164" fontId="16" fillId="0" borderId="0" xfId="0" applyNumberFormat="1" applyFont="1" applyFill="1" applyAlignment="1" applyProtection="1">
      <alignment horizontal="left" wrapText="1"/>
    </xf>
    <xf numFmtId="0" fontId="17" fillId="0" borderId="0" xfId="0" applyFont="1" applyFill="1" applyAlignment="1" applyProtection="1">
      <alignment horizontal="left" wrapText="1"/>
    </xf>
    <xf numFmtId="14" fontId="0" fillId="0" borderId="0" xfId="0" applyNumberFormat="1"/>
  </cellXfs>
  <cellStyles count="2">
    <cellStyle name="Обычный" xfId="0" builtinId="0"/>
    <cellStyle name="Обычный 2" xfId="1"/>
  </cellStyles>
  <dxfs count="1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M178"/>
  <sheetViews>
    <sheetView tabSelected="1" zoomScale="85" zoomScaleNormal="85" workbookViewId="0">
      <selection activeCell="F15" sqref="F15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8" width="10.140625" style="1" bestFit="1" customWidth="1"/>
    <col min="9" max="13" width="9.140625" style="1"/>
    <col min="14" max="14" width="10.28515625" style="1" bestFit="1" customWidth="1"/>
    <col min="15" max="15" width="9.140625" style="1"/>
    <col min="16" max="17" width="10.28515625" style="1" bestFit="1" customWidth="1"/>
    <col min="18" max="18" width="15.7109375" style="1" customWidth="1"/>
    <col min="19" max="20" width="9.140625" style="1"/>
    <col min="21" max="21" width="9.7109375" style="1" customWidth="1"/>
    <col min="22" max="16384" width="9.140625" style="1"/>
  </cols>
  <sheetData>
    <row r="1" spans="1:18" ht="18.75" x14ac:dyDescent="0.3">
      <c r="C1" s="2" t="s">
        <v>0</v>
      </c>
      <c r="F1" s="3" t="s">
        <v>1</v>
      </c>
      <c r="G1" s="4"/>
      <c r="I1" s="129"/>
      <c r="N1"/>
      <c r="O1"/>
      <c r="P1"/>
      <c r="Q1"/>
      <c r="R1"/>
    </row>
    <row r="2" spans="1:18" x14ac:dyDescent="0.25">
      <c r="F2" s="5" t="str">
        <f>TEXT(EDATE(F1,0),"[$-422]ММММ ГГГГ")</f>
        <v>Січень 2017</v>
      </c>
      <c r="I2" s="129"/>
      <c r="N2"/>
      <c r="O2"/>
      <c r="P2"/>
      <c r="Q2"/>
      <c r="R2"/>
    </row>
    <row r="3" spans="1:18" x14ac:dyDescent="0.25">
      <c r="B3" s="6" t="s">
        <v>2</v>
      </c>
      <c r="D3" s="1" t="s">
        <v>3</v>
      </c>
      <c r="E3" s="7">
        <v>1</v>
      </c>
      <c r="I3" s="129"/>
      <c r="N3"/>
      <c r="O3"/>
      <c r="P3"/>
      <c r="Q3"/>
      <c r="R3"/>
    </row>
    <row r="4" spans="1:18" x14ac:dyDescent="0.25">
      <c r="I4" s="129"/>
      <c r="N4"/>
      <c r="O4"/>
      <c r="P4"/>
      <c r="Q4"/>
      <c r="R4"/>
    </row>
    <row r="5" spans="1:18" x14ac:dyDescent="0.25">
      <c r="B5" s="1" t="s">
        <v>4</v>
      </c>
      <c r="D5" s="8"/>
      <c r="I5" s="129"/>
      <c r="N5"/>
      <c r="O5"/>
      <c r="P5"/>
      <c r="Q5"/>
      <c r="R5"/>
    </row>
    <row r="6" spans="1:18" x14ac:dyDescent="0.25">
      <c r="N6"/>
      <c r="O6"/>
      <c r="P6"/>
      <c r="Q6"/>
      <c r="R6"/>
    </row>
    <row r="7" spans="1:18" x14ac:dyDescent="0.25">
      <c r="B7" s="1" t="s">
        <v>5</v>
      </c>
      <c r="D7" s="10"/>
      <c r="N7"/>
      <c r="O7"/>
      <c r="P7"/>
      <c r="Q7"/>
      <c r="R7"/>
    </row>
    <row r="8" spans="1:18" x14ac:dyDescent="0.25">
      <c r="N8"/>
      <c r="O8"/>
      <c r="P8"/>
      <c r="Q8"/>
      <c r="R8"/>
    </row>
    <row r="9" spans="1:18" x14ac:dyDescent="0.25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0 месяцев, 27 дней до дня відпустки</v>
      </c>
      <c r="N9"/>
      <c r="O9"/>
      <c r="P9"/>
      <c r="Q9"/>
      <c r="R9"/>
    </row>
    <row r="10" spans="1:18" x14ac:dyDescent="0.25">
      <c r="A10" s="12"/>
      <c r="B10" s="12">
        <f>DATEDIF(D9,E15,"M")</f>
        <v>0</v>
      </c>
      <c r="C10" s="1" t="s">
        <v>7</v>
      </c>
      <c r="E10" s="1" t="str">
        <f>"Расчётный период: "&amp;IF(B10&gt;=12,12,B10)&amp; " месяцев"</f>
        <v>Расчётный период: 0 месяцев</v>
      </c>
      <c r="H10" s="13"/>
    </row>
    <row r="12" spans="1:18" x14ac:dyDescent="0.25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18" x14ac:dyDescent="0.25">
      <c r="E13" s="1" t="s">
        <v>9</v>
      </c>
      <c r="F13" s="14">
        <v>43091</v>
      </c>
      <c r="G13" s="9" t="str">
        <f>"за "&amp;(F13-F12+1&amp;" ")&amp; " дня"</f>
        <v>за 264  дня</v>
      </c>
      <c r="J13" s="43"/>
    </row>
    <row r="14" spans="1:18" ht="23.25" x14ac:dyDescent="0.35">
      <c r="D14" s="147"/>
      <c r="E14" s="1" t="s">
        <v>30</v>
      </c>
      <c r="F14" s="144">
        <v>2</v>
      </c>
      <c r="G14" s="150" t="s">
        <v>90</v>
      </c>
    </row>
    <row r="15" spans="1:18" ht="23.25" x14ac:dyDescent="0.35">
      <c r="B15" s="9" t="str">
        <f>"Термін "&amp;LOWER(LEFT(B3,SEARCH(" ",B3))&amp;" включно з:")</f>
        <v>Термін відпустка  включно з:</v>
      </c>
      <c r="D15" s="12"/>
      <c r="E15" s="163">
        <v>42855</v>
      </c>
      <c r="F15" s="149">
        <f>E15+F14-1+COUNTIFS($K$20:$AF$31,"&gt;="&amp;E15,$K$20:$AF$31,"&lt;="&amp;E15+F14-1)+COUNTIFS($K$20:$AF$31,"&gt;="&amp;E15+F14,$K$20:$AF$31,"&lt;="&amp;E15+F14-1+COUNTIFS($K$20:$AF$31,"&gt;="&amp;E15,$K$20:$AF$31,"&lt;="&amp;E15+F14-1))</f>
        <v>42858</v>
      </c>
      <c r="G15" s="146" t="s">
        <v>89</v>
      </c>
    </row>
    <row r="16" spans="1:18" x14ac:dyDescent="0.25">
      <c r="E16" s="148"/>
      <c r="F16" s="148"/>
    </row>
    <row r="17" spans="1:39" x14ac:dyDescent="0.25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 x14ac:dyDescent="0.25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 x14ac:dyDescent="0.3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 x14ac:dyDescent="0.25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 x14ac:dyDescent="0.25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 x14ac:dyDescent="0.25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 x14ac:dyDescent="0.25">
      <c r="A23" s="44" t="str">
        <f>IF(B23="","",MAX($A$18:A22)+1)</f>
        <v/>
      </c>
      <c r="B23" s="60" t="str">
        <f t="shared" si="0"/>
        <v/>
      </c>
      <c r="C23" s="61"/>
      <c r="D23" s="47" t="str">
        <f t="shared" si="1"/>
        <v/>
      </c>
      <c r="E23" s="62" t="str">
        <f t="shared" si="2"/>
        <v/>
      </c>
      <c r="F23" s="63"/>
      <c r="G23" s="50" t="str">
        <f t="shared" si="3"/>
        <v/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 x14ac:dyDescent="0.25">
      <c r="A24" s="44" t="str">
        <f>IF(B24="","",MAX($A$18:A23)+1)</f>
        <v/>
      </c>
      <c r="B24" s="60" t="str">
        <f t="shared" si="0"/>
        <v/>
      </c>
      <c r="C24" s="61"/>
      <c r="D24" s="47" t="str">
        <f t="shared" si="1"/>
        <v/>
      </c>
      <c r="E24" s="62" t="str">
        <f t="shared" si="2"/>
        <v/>
      </c>
      <c r="F24" s="63"/>
      <c r="G24" s="50" t="str">
        <f t="shared" si="3"/>
        <v/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 x14ac:dyDescent="0.25">
      <c r="A25" s="44" t="str">
        <f>IF(B25="","",MAX($A$18:A24)+1)</f>
        <v/>
      </c>
      <c r="B25" s="60" t="str">
        <f t="shared" si="0"/>
        <v/>
      </c>
      <c r="C25" s="61"/>
      <c r="D25" s="47" t="str">
        <f t="shared" si="1"/>
        <v/>
      </c>
      <c r="E25" s="62" t="str">
        <f t="shared" si="2"/>
        <v/>
      </c>
      <c r="F25" s="63"/>
      <c r="G25" s="50" t="str">
        <f t="shared" si="3"/>
        <v/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 x14ac:dyDescent="0.25">
      <c r="A26" s="44" t="str">
        <f>IF(B26="","",MAX($A$18:A25)+1)</f>
        <v/>
      </c>
      <c r="B26" s="60" t="str">
        <f t="shared" si="0"/>
        <v/>
      </c>
      <c r="C26" s="61"/>
      <c r="D26" s="47" t="str">
        <f t="shared" si="1"/>
        <v/>
      </c>
      <c r="E26" s="62" t="str">
        <f t="shared" si="2"/>
        <v/>
      </c>
      <c r="F26" s="63"/>
      <c r="G26" s="50" t="str">
        <f t="shared" si="3"/>
        <v/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 x14ac:dyDescent="0.25">
      <c r="A27" s="44" t="str">
        <f>IF(B27="","",MAX($A$18:A26)+1)</f>
        <v/>
      </c>
      <c r="B27" s="60" t="str">
        <f t="shared" si="0"/>
        <v/>
      </c>
      <c r="C27" s="61"/>
      <c r="D27" s="47" t="str">
        <f t="shared" si="1"/>
        <v/>
      </c>
      <c r="E27" s="62" t="str">
        <f>IF(D27="","",EOMONTH(D27,0)-(D27-1)-COUNTIFS($K$20:$AF$31,"&gt;="&amp;D27,$K$20:$AF$31,"&lt;="&amp;EOMONTH(D27,0)))</f>
        <v/>
      </c>
      <c r="F27" s="63"/>
      <c r="G27" s="50" t="str">
        <f t="shared" si="3"/>
        <v/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 x14ac:dyDescent="0.25">
      <c r="A28" s="44" t="str">
        <f>IF(B28="","",MAX($A$18:A27)+1)</f>
        <v/>
      </c>
      <c r="B28" s="60" t="str">
        <f t="shared" si="0"/>
        <v/>
      </c>
      <c r="C28" s="61"/>
      <c r="D28" s="47" t="str">
        <f t="shared" si="1"/>
        <v/>
      </c>
      <c r="E28" s="62" t="str">
        <f t="shared" si="2"/>
        <v/>
      </c>
      <c r="F28" s="63"/>
      <c r="G28" s="50" t="str">
        <f t="shared" si="3"/>
        <v/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 x14ac:dyDescent="0.25">
      <c r="A29" s="44" t="str">
        <f>IF(B29="","",MAX($A$18:A28)+1)</f>
        <v/>
      </c>
      <c r="B29" s="60" t="str">
        <f t="shared" si="0"/>
        <v/>
      </c>
      <c r="C29" s="61"/>
      <c r="D29" s="47" t="str">
        <f t="shared" si="1"/>
        <v/>
      </c>
      <c r="E29" s="62" t="str">
        <f t="shared" si="2"/>
        <v/>
      </c>
      <c r="F29" s="63"/>
      <c r="G29" s="50" t="str">
        <f t="shared" si="3"/>
        <v/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 x14ac:dyDescent="0.25">
      <c r="A30" s="44" t="str">
        <f>IF(B30="","",MAX($A$18:A29)+1)</f>
        <v/>
      </c>
      <c r="B30" s="60" t="str">
        <f t="shared" si="0"/>
        <v/>
      </c>
      <c r="C30" s="61"/>
      <c r="D30" s="47" t="str">
        <f t="shared" si="1"/>
        <v/>
      </c>
      <c r="E30" s="62" t="str">
        <f t="shared" si="2"/>
        <v/>
      </c>
      <c r="F30" s="63"/>
      <c r="G30" s="50" t="str">
        <f t="shared" si="3"/>
        <v/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 x14ac:dyDescent="0.3">
      <c r="A31" s="70" t="str">
        <f>IF(B31="","",MAX($A$18:A30)+1)</f>
        <v/>
      </c>
      <c r="B31" s="71" t="str">
        <f t="shared" si="0"/>
        <v/>
      </c>
      <c r="C31" s="72"/>
      <c r="D31" s="73" t="str">
        <f t="shared" si="1"/>
        <v/>
      </c>
      <c r="E31" s="74" t="str">
        <f t="shared" si="2"/>
        <v/>
      </c>
      <c r="F31" s="75"/>
      <c r="G31" s="76" t="str">
        <f t="shared" si="3"/>
        <v/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 x14ac:dyDescent="0.25">
      <c r="A32" s="85" t="str">
        <f>A31</f>
        <v/>
      </c>
      <c r="B32" s="86" t="s">
        <v>46</v>
      </c>
      <c r="C32" s="39"/>
      <c r="D32" s="87" t="s">
        <v>47</v>
      </c>
      <c r="E32" s="85" t="str">
        <f>IF(SUM(E20:E31),SUM(E20:E31),"")</f>
        <v/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6" x14ac:dyDescent="0.25">
      <c r="B34" s="95" t="s">
        <v>49</v>
      </c>
      <c r="F34" s="151" t="s">
        <v>91</v>
      </c>
      <c r="G34" s="151" t="s">
        <v>92</v>
      </c>
      <c r="H34" s="152"/>
    </row>
    <row r="35" spans="1:16" x14ac:dyDescent="0.25">
      <c r="A35" s="96" t="s">
        <v>50</v>
      </c>
      <c r="B35" s="96" t="s">
        <v>51</v>
      </c>
      <c r="C35" s="21"/>
      <c r="D35" s="97"/>
      <c r="E35" s="42"/>
      <c r="F35" s="154">
        <v>43091</v>
      </c>
      <c r="G35" s="152">
        <v>1</v>
      </c>
      <c r="H35" s="153"/>
    </row>
    <row r="36" spans="1:16" x14ac:dyDescent="0.25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154">
        <f>F35+1</f>
        <v>43092</v>
      </c>
      <c r="G36" s="152">
        <v>2</v>
      </c>
      <c r="H36" s="152"/>
    </row>
    <row r="37" spans="1:16" x14ac:dyDescent="0.25">
      <c r="A37" s="98" t="s">
        <v>56</v>
      </c>
      <c r="B37" s="98"/>
      <c r="C37" s="98" t="s">
        <v>57</v>
      </c>
      <c r="D37" s="99" t="s">
        <v>58</v>
      </c>
      <c r="E37" s="27"/>
      <c r="F37" s="154">
        <f t="shared" ref="F37:F52" si="10">F36+1</f>
        <v>43093</v>
      </c>
      <c r="G37" s="152">
        <v>3</v>
      </c>
      <c r="H37" s="152"/>
    </row>
    <row r="38" spans="1:16" x14ac:dyDescent="0.25">
      <c r="A38" s="98"/>
      <c r="B38" s="98"/>
      <c r="C38" s="98" t="s">
        <v>59</v>
      </c>
      <c r="D38" s="99" t="s">
        <v>60</v>
      </c>
      <c r="E38" s="27"/>
      <c r="F38" s="155">
        <f t="shared" si="10"/>
        <v>43094</v>
      </c>
      <c r="G38" s="152">
        <v>4</v>
      </c>
      <c r="H38" s="152" t="s">
        <v>94</v>
      </c>
      <c r="P38" s="160">
        <f>WORKDAY.INTL(E15,F14,,T31:U31)</f>
        <v>42857</v>
      </c>
    </row>
    <row r="39" spans="1:16" x14ac:dyDescent="0.25">
      <c r="A39" s="98"/>
      <c r="B39" s="98"/>
      <c r="C39" s="98" t="s">
        <v>61</v>
      </c>
      <c r="D39" s="99"/>
      <c r="E39" s="27"/>
      <c r="F39" s="154">
        <f t="shared" si="10"/>
        <v>43095</v>
      </c>
      <c r="G39" s="152">
        <v>5</v>
      </c>
      <c r="H39" s="152"/>
    </row>
    <row r="40" spans="1:16" ht="15.75" thickBot="1" x14ac:dyDescent="0.3">
      <c r="A40" s="100"/>
      <c r="B40" s="100"/>
      <c r="C40" s="100"/>
      <c r="D40" s="101"/>
      <c r="E40" s="27"/>
      <c r="F40" s="154">
        <f t="shared" si="10"/>
        <v>43096</v>
      </c>
      <c r="G40" s="152">
        <v>6</v>
      </c>
      <c r="H40" s="152"/>
    </row>
    <row r="41" spans="1:16" x14ac:dyDescent="0.25">
      <c r="A41" s="102">
        <f>E15</f>
        <v>42855</v>
      </c>
      <c r="B41" s="103"/>
      <c r="C41" s="103"/>
      <c r="D41" s="104"/>
      <c r="E41" s="27"/>
      <c r="F41" s="154">
        <f t="shared" si="10"/>
        <v>43097</v>
      </c>
      <c r="G41" s="152">
        <v>7</v>
      </c>
      <c r="H41" s="152"/>
      <c r="L41" s="106"/>
    </row>
    <row r="42" spans="1:16" ht="23.25" x14ac:dyDescent="0.35">
      <c r="A42" s="107">
        <f>F15</f>
        <v>42858</v>
      </c>
      <c r="B42" s="145">
        <f>F14</f>
        <v>2</v>
      </c>
      <c r="C42" s="108" t="str">
        <f>G32</f>
        <v/>
      </c>
      <c r="D42" s="109" t="str">
        <f>IFERROR(ROUND(B42*C42,2),"")</f>
        <v/>
      </c>
      <c r="E42" s="110"/>
      <c r="F42" s="154">
        <f t="shared" si="10"/>
        <v>43098</v>
      </c>
      <c r="G42" s="152">
        <v>8</v>
      </c>
      <c r="H42" s="152"/>
    </row>
    <row r="43" spans="1:16" x14ac:dyDescent="0.25">
      <c r="F43" s="154">
        <f t="shared" si="10"/>
        <v>43099</v>
      </c>
      <c r="G43" s="152">
        <v>9</v>
      </c>
      <c r="H43" s="152"/>
    </row>
    <row r="44" spans="1:16" x14ac:dyDescent="0.25">
      <c r="E44" s="112"/>
      <c r="F44" s="154">
        <f t="shared" si="10"/>
        <v>43100</v>
      </c>
      <c r="G44" s="152">
        <v>10</v>
      </c>
      <c r="H44" s="152"/>
    </row>
    <row r="45" spans="1:16" x14ac:dyDescent="0.25">
      <c r="E45" s="113"/>
      <c r="F45" s="155">
        <f t="shared" si="10"/>
        <v>43101</v>
      </c>
      <c r="G45" s="152">
        <v>11</v>
      </c>
      <c r="H45" s="152" t="s">
        <v>94</v>
      </c>
    </row>
    <row r="46" spans="1:16" x14ac:dyDescent="0.25">
      <c r="E46" s="114"/>
      <c r="F46" s="154">
        <f t="shared" si="10"/>
        <v>43102</v>
      </c>
      <c r="G46" s="152">
        <v>12</v>
      </c>
    </row>
    <row r="47" spans="1:16" x14ac:dyDescent="0.25">
      <c r="F47" s="154">
        <f t="shared" si="10"/>
        <v>43103</v>
      </c>
      <c r="G47" s="152">
        <v>13</v>
      </c>
      <c r="H47" s="156"/>
    </row>
    <row r="48" spans="1:16" x14ac:dyDescent="0.25">
      <c r="F48" s="154">
        <f t="shared" si="10"/>
        <v>43104</v>
      </c>
      <c r="G48" s="152">
        <v>14</v>
      </c>
      <c r="H48" s="152"/>
    </row>
    <row r="49" spans="1:15" x14ac:dyDescent="0.25">
      <c r="F49" s="154">
        <f t="shared" si="10"/>
        <v>43105</v>
      </c>
      <c r="G49" s="152">
        <v>15</v>
      </c>
      <c r="H49" s="152"/>
    </row>
    <row r="50" spans="1:15" x14ac:dyDescent="0.25">
      <c r="F50" s="154">
        <f t="shared" si="10"/>
        <v>43106</v>
      </c>
      <c r="G50" s="152">
        <v>16</v>
      </c>
      <c r="H50" s="152"/>
    </row>
    <row r="51" spans="1:15" x14ac:dyDescent="0.25">
      <c r="F51" s="155">
        <f t="shared" si="10"/>
        <v>43107</v>
      </c>
      <c r="G51" s="152">
        <v>17</v>
      </c>
      <c r="H51" s="152" t="s">
        <v>94</v>
      </c>
    </row>
    <row r="52" spans="1:15" x14ac:dyDescent="0.25">
      <c r="F52" s="154">
        <f t="shared" si="10"/>
        <v>43108</v>
      </c>
      <c r="G52" s="152">
        <v>18</v>
      </c>
      <c r="H52" s="152"/>
    </row>
    <row r="53" spans="1:15" x14ac:dyDescent="0.25">
      <c r="F53" s="159">
        <f>F52+1</f>
        <v>43109</v>
      </c>
      <c r="G53" s="157" t="s">
        <v>93</v>
      </c>
      <c r="H53" s="152"/>
    </row>
    <row r="54" spans="1:15" x14ac:dyDescent="0.25">
      <c r="A54" s="42"/>
      <c r="B54" s="42"/>
      <c r="C54" s="42"/>
      <c r="D54" s="42"/>
      <c r="E54" s="42"/>
      <c r="F54" s="159">
        <f t="shared" ref="F54:F55" si="11">F53+1</f>
        <v>43110</v>
      </c>
      <c r="G54" s="157" t="s">
        <v>93</v>
      </c>
      <c r="H54" s="158"/>
      <c r="I54" s="42"/>
      <c r="J54" s="42"/>
      <c r="K54" s="42"/>
      <c r="L54" s="42"/>
      <c r="M54" s="42"/>
      <c r="N54" s="42"/>
      <c r="O54" s="42"/>
    </row>
    <row r="55" spans="1:15" x14ac:dyDescent="0.25">
      <c r="A55" s="42"/>
      <c r="B55" s="42"/>
      <c r="C55" s="42"/>
      <c r="D55" s="42"/>
      <c r="E55" s="42"/>
      <c r="F55" s="159">
        <f t="shared" si="11"/>
        <v>43111</v>
      </c>
      <c r="G55" s="157" t="s">
        <v>93</v>
      </c>
      <c r="H55" s="158"/>
      <c r="I55" s="42"/>
      <c r="J55" s="42"/>
      <c r="K55" s="42"/>
      <c r="L55" s="42"/>
      <c r="M55" s="42"/>
      <c r="N55" s="42"/>
      <c r="O55" s="42"/>
    </row>
    <row r="56" spans="1:15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x14ac:dyDescent="0.2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 x14ac:dyDescent="0.25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 x14ac:dyDescent="0.3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61" t="str">
        <f>F1</f>
        <v xml:space="preserve">Январь 2017 </v>
      </c>
      <c r="R70" s="162"/>
    </row>
    <row r="71" spans="1:2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 x14ac:dyDescent="0.25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 x14ac:dyDescent="0.25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 x14ac:dyDescent="0.2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 x14ac:dyDescent="0.2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 x14ac:dyDescent="0.25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 x14ac:dyDescent="0.25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 x14ac:dyDescent="0.25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 x14ac:dyDescent="0.25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 x14ac:dyDescent="0.25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 x14ac:dyDescent="0.3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 x14ac:dyDescent="0.2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 x14ac:dyDescent="0.25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9" priority="5">
      <formula>ISBLANK(AM25)</formula>
    </cfRule>
  </conditionalFormatting>
  <conditionalFormatting sqref="I20">
    <cfRule type="expression" dxfId="8" priority="4">
      <formula>ISBLANK(I25)</formula>
    </cfRule>
  </conditionalFormatting>
  <conditionalFormatting sqref="R20">
    <cfRule type="expression" dxfId="7" priority="3">
      <formula>ISBLANK(R25)</formula>
    </cfRule>
  </conditionalFormatting>
  <conditionalFormatting sqref="F15">
    <cfRule type="expression" dxfId="6" priority="2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M178"/>
  <sheetViews>
    <sheetView topLeftCell="A7" workbookViewId="0">
      <selection activeCell="G15" sqref="G15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9" ht="18.75" x14ac:dyDescent="0.3">
      <c r="C1" s="2" t="s">
        <v>0</v>
      </c>
      <c r="F1" s="3" t="s">
        <v>1</v>
      </c>
      <c r="G1" s="4"/>
      <c r="I1" s="129"/>
    </row>
    <row r="2" spans="1:9" x14ac:dyDescent="0.25">
      <c r="F2" s="5" t="str">
        <f>TEXT(EDATE(F1,0),"[$-422]ММММ ГГГГ")</f>
        <v>Січень 2017</v>
      </c>
      <c r="I2" s="129"/>
    </row>
    <row r="3" spans="1:9" x14ac:dyDescent="0.25">
      <c r="B3" s="6" t="s">
        <v>2</v>
      </c>
      <c r="D3" s="1" t="s">
        <v>3</v>
      </c>
      <c r="E3" s="7">
        <v>1</v>
      </c>
      <c r="I3" s="129"/>
    </row>
    <row r="4" spans="1:9" x14ac:dyDescent="0.25">
      <c r="I4" s="129"/>
    </row>
    <row r="5" spans="1:9" x14ac:dyDescent="0.25">
      <c r="B5" s="1" t="s">
        <v>4</v>
      </c>
      <c r="D5" s="8"/>
      <c r="I5" s="129"/>
    </row>
    <row r="7" spans="1:9" x14ac:dyDescent="0.25">
      <c r="B7" s="1" t="s">
        <v>5</v>
      </c>
      <c r="D7" s="10"/>
    </row>
    <row r="9" spans="1:9" x14ac:dyDescent="0.25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9" x14ac:dyDescent="0.25">
      <c r="A10" s="12"/>
      <c r="B10" s="12">
        <f>DATEDIF(D9,E15,"M")</f>
        <v>9</v>
      </c>
      <c r="C10" s="1" t="s">
        <v>7</v>
      </c>
      <c r="E10" s="1" t="str">
        <f>"Расчётный период: "&amp;IF(B10&gt;=12,12,B10)&amp; " месяцев"</f>
        <v>Расчётный период: 9 месяцев</v>
      </c>
      <c r="H10" s="13"/>
    </row>
    <row r="12" spans="1:9" x14ac:dyDescent="0.25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9" x14ac:dyDescent="0.25">
      <c r="E13" s="1" t="s">
        <v>9</v>
      </c>
      <c r="F13" s="14">
        <v>43122</v>
      </c>
      <c r="G13" s="9" t="str">
        <f>"за "&amp;(F13-F12+1&amp;" ")&amp; " дня"</f>
        <v>за 295  дня</v>
      </c>
    </row>
    <row r="14" spans="1:9" ht="23.25" x14ac:dyDescent="0.35">
      <c r="F14" s="144" t="str">
        <f>"на "&amp;ROUNDUP((F13-F12)/365*24,0)&amp; " календарных дней"</f>
        <v>на 20 календарных дней</v>
      </c>
    </row>
    <row r="15" spans="1:9" ht="23.25" x14ac:dyDescent="0.35">
      <c r="B15" s="9" t="str">
        <f>"Термін "&amp;LOWER(LEFT(B3,SEARCH(" ",B3))&amp;" включно з:")</f>
        <v>Термін відпустка  включно з:</v>
      </c>
      <c r="D15" s="12"/>
      <c r="E15" s="15">
        <v>43122</v>
      </c>
      <c r="F15" s="12" t="str">
        <f>"по "&amp; TEXT(WORKDAY(E15,MID(F14,SEARCH(" ",F14)+1,SEARCH("кал",F14)-4))-1,"ДД.ММ.ГГ")</f>
        <v>по 18.02.18</v>
      </c>
      <c r="G15" s="146" t="s">
        <v>88</v>
      </c>
    </row>
    <row r="17" spans="1:39" x14ac:dyDescent="0.25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 x14ac:dyDescent="0.25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 x14ac:dyDescent="0.3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 x14ac:dyDescent="0.25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 x14ac:dyDescent="0.25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 x14ac:dyDescent="0.25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 x14ac:dyDescent="0.25">
      <c r="A23" s="44">
        <f>IF(B23="","",MAX($A$18:A22)+1)</f>
        <v>1</v>
      </c>
      <c r="B23" s="60" t="str">
        <f t="shared" si="0"/>
        <v>Апрель 2017</v>
      </c>
      <c r="C23" s="61"/>
      <c r="D23" s="47">
        <f t="shared" si="1"/>
        <v>42828</v>
      </c>
      <c r="E23" s="62">
        <f t="shared" si="2"/>
        <v>27</v>
      </c>
      <c r="F23" s="63"/>
      <c r="G23" s="50">
        <f t="shared" si="3"/>
        <v>0</v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 x14ac:dyDescent="0.25">
      <c r="A24" s="44">
        <f>IF(B24="","",MAX($A$18:A23)+1)</f>
        <v>2</v>
      </c>
      <c r="B24" s="60" t="str">
        <f t="shared" si="0"/>
        <v>Май 2017</v>
      </c>
      <c r="C24" s="61"/>
      <c r="D24" s="47">
        <f t="shared" si="1"/>
        <v>42856</v>
      </c>
      <c r="E24" s="62">
        <f t="shared" si="2"/>
        <v>28</v>
      </c>
      <c r="F24" s="63"/>
      <c r="G24" s="50">
        <f t="shared" si="3"/>
        <v>0</v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 x14ac:dyDescent="0.25">
      <c r="A25" s="44">
        <f>IF(B25="","",MAX($A$18:A24)+1)</f>
        <v>3</v>
      </c>
      <c r="B25" s="60" t="str">
        <f t="shared" si="0"/>
        <v>Июнь 2017</v>
      </c>
      <c r="C25" s="61"/>
      <c r="D25" s="47">
        <f t="shared" si="1"/>
        <v>42887</v>
      </c>
      <c r="E25" s="62">
        <f t="shared" si="2"/>
        <v>28</v>
      </c>
      <c r="F25" s="63"/>
      <c r="G25" s="50">
        <f t="shared" si="3"/>
        <v>0</v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 x14ac:dyDescent="0.25">
      <c r="A26" s="44">
        <f>IF(B26="","",MAX($A$18:A25)+1)</f>
        <v>4</v>
      </c>
      <c r="B26" s="60" t="str">
        <f t="shared" si="0"/>
        <v>Июль 2017</v>
      </c>
      <c r="C26" s="61"/>
      <c r="D26" s="47">
        <f t="shared" si="1"/>
        <v>42917</v>
      </c>
      <c r="E26" s="62">
        <f t="shared" si="2"/>
        <v>31</v>
      </c>
      <c r="F26" s="63"/>
      <c r="G26" s="50">
        <f t="shared" si="3"/>
        <v>0</v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 x14ac:dyDescent="0.25">
      <c r="A27" s="44">
        <f>IF(B27="","",MAX($A$18:A26)+1)</f>
        <v>5</v>
      </c>
      <c r="B27" s="60" t="str">
        <f t="shared" si="0"/>
        <v>Август 2017</v>
      </c>
      <c r="C27" s="61"/>
      <c r="D27" s="47">
        <f t="shared" si="1"/>
        <v>42948</v>
      </c>
      <c r="E27" s="62">
        <f>IF(D27="","",EOMONTH(D27,0)-(D27-1)-COUNTIFS($K$20:$AF$31,"&gt;="&amp;D27,$K$20:$AF$31,"&lt;="&amp;EOMONTH(D27,0)))</f>
        <v>30</v>
      </c>
      <c r="F27" s="63"/>
      <c r="G27" s="50">
        <f t="shared" si="3"/>
        <v>0</v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 x14ac:dyDescent="0.25">
      <c r="A28" s="44">
        <f>IF(B28="","",MAX($A$18:A27)+1)</f>
        <v>6</v>
      </c>
      <c r="B28" s="60" t="str">
        <f t="shared" si="0"/>
        <v>Сентябрь 2017</v>
      </c>
      <c r="C28" s="61"/>
      <c r="D28" s="47">
        <f t="shared" si="1"/>
        <v>42979</v>
      </c>
      <c r="E28" s="62">
        <f t="shared" si="2"/>
        <v>30</v>
      </c>
      <c r="F28" s="63"/>
      <c r="G28" s="50">
        <f t="shared" si="3"/>
        <v>0</v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 x14ac:dyDescent="0.25">
      <c r="A29" s="44">
        <f>IF(B29="","",MAX($A$18:A28)+1)</f>
        <v>7</v>
      </c>
      <c r="B29" s="60" t="str">
        <f t="shared" si="0"/>
        <v>Октябрь 2017</v>
      </c>
      <c r="C29" s="61"/>
      <c r="D29" s="47">
        <f t="shared" si="1"/>
        <v>43009</v>
      </c>
      <c r="E29" s="62">
        <f t="shared" si="2"/>
        <v>30</v>
      </c>
      <c r="F29" s="63"/>
      <c r="G29" s="50">
        <f t="shared" si="3"/>
        <v>0</v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 x14ac:dyDescent="0.25">
      <c r="A30" s="44">
        <f>IF(B30="","",MAX($A$18:A29)+1)</f>
        <v>8</v>
      </c>
      <c r="B30" s="60" t="str">
        <f t="shared" si="0"/>
        <v>Ноябрь 2017</v>
      </c>
      <c r="C30" s="61"/>
      <c r="D30" s="47">
        <f t="shared" si="1"/>
        <v>43040</v>
      </c>
      <c r="E30" s="62">
        <f t="shared" si="2"/>
        <v>30</v>
      </c>
      <c r="F30" s="63"/>
      <c r="G30" s="50">
        <f t="shared" si="3"/>
        <v>0</v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 x14ac:dyDescent="0.3">
      <c r="A31" s="70">
        <f>IF(B31="","",MAX($A$18:A30)+1)</f>
        <v>9</v>
      </c>
      <c r="B31" s="71" t="str">
        <f t="shared" si="0"/>
        <v>Декабрь 2017</v>
      </c>
      <c r="C31" s="72"/>
      <c r="D31" s="73">
        <f t="shared" si="1"/>
        <v>43070</v>
      </c>
      <c r="E31" s="74">
        <f t="shared" si="2"/>
        <v>30</v>
      </c>
      <c r="F31" s="75"/>
      <c r="G31" s="76">
        <f t="shared" si="3"/>
        <v>0</v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 x14ac:dyDescent="0.25">
      <c r="A32" s="85">
        <f>A31</f>
        <v>9</v>
      </c>
      <c r="B32" s="86" t="s">
        <v>46</v>
      </c>
      <c r="C32" s="39"/>
      <c r="D32" s="87" t="s">
        <v>47</v>
      </c>
      <c r="E32" s="85">
        <f>IF(SUM(E20:E31),SUM(E20:E31),"")</f>
        <v>264</v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 x14ac:dyDescent="0.25">
      <c r="B34" s="95" t="s">
        <v>49</v>
      </c>
    </row>
    <row r="35" spans="1:12" x14ac:dyDescent="0.25">
      <c r="A35" s="96" t="s">
        <v>50</v>
      </c>
      <c r="B35" s="96" t="s">
        <v>51</v>
      </c>
      <c r="C35" s="21"/>
      <c r="D35" s="97"/>
      <c r="E35" s="42"/>
      <c r="F35" s="42"/>
    </row>
    <row r="36" spans="1:12" x14ac:dyDescent="0.25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27"/>
    </row>
    <row r="37" spans="1:12" x14ac:dyDescent="0.25">
      <c r="A37" s="98" t="s">
        <v>56</v>
      </c>
      <c r="B37" s="98"/>
      <c r="C37" s="98" t="s">
        <v>57</v>
      </c>
      <c r="D37" s="99" t="s">
        <v>58</v>
      </c>
      <c r="E37" s="27"/>
      <c r="F37" s="27"/>
    </row>
    <row r="38" spans="1:12" x14ac:dyDescent="0.25">
      <c r="A38" s="98"/>
      <c r="B38" s="98"/>
      <c r="C38" s="98" t="s">
        <v>59</v>
      </c>
      <c r="D38" s="99" t="s">
        <v>60</v>
      </c>
      <c r="E38" s="27"/>
      <c r="F38" s="27"/>
    </row>
    <row r="39" spans="1:12" x14ac:dyDescent="0.25">
      <c r="A39" s="98"/>
      <c r="B39" s="98"/>
      <c r="C39" s="98" t="s">
        <v>61</v>
      </c>
      <c r="D39" s="99"/>
      <c r="E39" s="27"/>
      <c r="F39" s="27"/>
    </row>
    <row r="40" spans="1:12" ht="15.75" thickBot="1" x14ac:dyDescent="0.3">
      <c r="A40" s="100"/>
      <c r="B40" s="100"/>
      <c r="C40" s="100"/>
      <c r="D40" s="101"/>
      <c r="E40" s="27"/>
      <c r="F40" s="27"/>
    </row>
    <row r="41" spans="1:12" x14ac:dyDescent="0.25">
      <c r="A41" s="102">
        <f>E15</f>
        <v>43122</v>
      </c>
      <c r="B41" s="103"/>
      <c r="C41" s="103"/>
      <c r="D41" s="104"/>
      <c r="E41" s="27"/>
      <c r="F41" s="105"/>
      <c r="L41" s="106"/>
    </row>
    <row r="42" spans="1:12" ht="23.25" x14ac:dyDescent="0.35">
      <c r="A42" s="107" t="str">
        <f>F15</f>
        <v>по 18.02.18</v>
      </c>
      <c r="B42" s="145">
        <f>--MID(F14,SEARCH(" ",F14)+1,SEARCH("кал",F14)-4)</f>
        <v>20</v>
      </c>
      <c r="C42" s="108" t="str">
        <f>G32</f>
        <v/>
      </c>
      <c r="D42" s="109" t="str">
        <f>IFERROR(ROUND(B42*C42,2),"")</f>
        <v/>
      </c>
      <c r="E42" s="110"/>
      <c r="F42" s="111"/>
    </row>
    <row r="44" spans="1:12" x14ac:dyDescent="0.25">
      <c r="E44" s="112"/>
      <c r="F44" s="113"/>
    </row>
    <row r="45" spans="1:12" x14ac:dyDescent="0.25">
      <c r="E45" s="113"/>
      <c r="F45" s="113"/>
    </row>
    <row r="46" spans="1:12" x14ac:dyDescent="0.25">
      <c r="E46" s="114"/>
      <c r="F46" s="9"/>
      <c r="G46" s="113"/>
      <c r="H46" s="113"/>
    </row>
    <row r="47" spans="1:12" x14ac:dyDescent="0.25">
      <c r="G47" s="113"/>
      <c r="H47" s="113"/>
    </row>
    <row r="54" spans="1:15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x14ac:dyDescent="0.2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 x14ac:dyDescent="0.2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 x14ac:dyDescent="0.25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 x14ac:dyDescent="0.3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61" t="str">
        <f>F1</f>
        <v xml:space="preserve">Январь 2017 </v>
      </c>
      <c r="R70" s="162"/>
    </row>
    <row r="71" spans="1:2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 x14ac:dyDescent="0.25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 x14ac:dyDescent="0.25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 x14ac:dyDescent="0.2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 x14ac:dyDescent="0.2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 x14ac:dyDescent="0.25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 x14ac:dyDescent="0.25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 x14ac:dyDescent="0.25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 x14ac:dyDescent="0.25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 x14ac:dyDescent="0.25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 x14ac:dyDescent="0.3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 x14ac:dyDescent="0.2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 x14ac:dyDescent="0.25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5" priority="4">
      <formula>ISBLANK(AM25)</formula>
    </cfRule>
  </conditionalFormatting>
  <conditionalFormatting sqref="I20">
    <cfRule type="expression" dxfId="4" priority="3">
      <formula>ISBLANK(I25)</formula>
    </cfRule>
  </conditionalFormatting>
  <conditionalFormatting sqref="R20">
    <cfRule type="expression" dxfId="3" priority="2">
      <formula>ISBLANK(R25)</formula>
    </cfRule>
  </conditionalFormatting>
  <conditionalFormatting sqref="F15">
    <cfRule type="expression" dxfId="2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C10"/>
  <sheetViews>
    <sheetView workbookViewId="0">
      <selection activeCell="A2" sqref="A2:C10"/>
    </sheetView>
  </sheetViews>
  <sheetFormatPr defaultRowHeight="15" x14ac:dyDescent="0.25"/>
  <cols>
    <col min="1" max="1" width="10.140625" bestFit="1" customWidth="1"/>
    <col min="2" max="2" width="11.5703125" customWidth="1"/>
    <col min="3" max="3" width="13.5703125" customWidth="1"/>
  </cols>
  <sheetData>
    <row r="2" spans="1:3" x14ac:dyDescent="0.25">
      <c r="A2">
        <v>1</v>
      </c>
      <c r="B2" s="163">
        <v>42855</v>
      </c>
      <c r="C2" s="149">
        <f>B2+A2-1+COUNTIFS('Вопрос + Праздники с ТЕКСТом '!$K$20:$AF$31,"&gt;="&amp;B2,'Вопрос + Праздники с ТЕКСТом '!$K$20:$AF$31,"&lt;="&amp;MIN(B2+A2-1,EOMONTH(B2,DATEDIF(B2,B2+A2,"m")+NOT(MONTH(B2+A2)=MONTH(B2)))))</f>
        <v>42855</v>
      </c>
    </row>
    <row r="3" spans="1:3" x14ac:dyDescent="0.25">
      <c r="A3">
        <v>2</v>
      </c>
      <c r="B3" s="163">
        <v>42855</v>
      </c>
      <c r="C3" s="149">
        <f>B3+A3-1+COUNTIFS('Вопрос + Праздники с ТЕКСТом '!$K$20:$AF$31,"&gt;="&amp;B3,'Вопрос + Праздники с ТЕКСТом '!$K$20:$AF$31,"&lt;="&amp;MIN(B3+A3-1,EOMONTH(B3,DATEDIF(B3,B3+A3,"m")+NOT(MONTH(B3+A3)=MONTH(B3)))))</f>
        <v>42857</v>
      </c>
    </row>
    <row r="4" spans="1:3" x14ac:dyDescent="0.25">
      <c r="A4">
        <v>7</v>
      </c>
      <c r="B4" s="163">
        <v>42855</v>
      </c>
      <c r="C4" s="149">
        <f>B4+A4-1+COUNTIFS('Вопрос + Праздники с ТЕКСТом '!$K$20:$AF$31,"&gt;="&amp;B4,'Вопрос + Праздники с ТЕКСТом '!$K$20:$AF$31,"&lt;="&amp;MIN(B4+A4-1,EOMONTH(B4,DATEDIF(B4,B4+A4,"m")+NOT(MONTH(B4+A4)=MONTH(B4)))))</f>
        <v>42863</v>
      </c>
    </row>
    <row r="5" spans="1:3" x14ac:dyDescent="0.25">
      <c r="A5">
        <v>9</v>
      </c>
      <c r="B5" s="163">
        <v>42855</v>
      </c>
      <c r="C5" s="149">
        <f>B5+A5-1+COUNTIFS('Вопрос + Праздники с ТЕКСТом '!$K$20:$AF$31,"&gt;="&amp;B5,'Вопрос + Праздники с ТЕКСТом '!$K$20:$AF$31,"&lt;="&amp;MIN(B5+A5-1,EOMONTH(B5,DATEDIF(B5,B5+A5,"m")+NOT(MONTH(B5+A5)=MONTH(B5)))))</f>
        <v>42865</v>
      </c>
    </row>
    <row r="6" spans="1:3" x14ac:dyDescent="0.25">
      <c r="A6">
        <v>1</v>
      </c>
      <c r="B6" s="163">
        <v>43093</v>
      </c>
      <c r="C6" s="149">
        <f>B6+A6-1+COUNTIFS('Вопрос + Праздники с ТЕКСТом '!$K$20:$AF$31,"&gt;="&amp;B6,'Вопрос + Праздники с ТЕКСТом '!$K$20:$AF$31,"&lt;="&amp;MIN(B6+A6-1,EOMONTH(B6,DATEDIF(B6,B6+A6,"m")+NOT(MONTH(B6+A6)=MONTH(B6)))))</f>
        <v>43093</v>
      </c>
    </row>
    <row r="7" spans="1:3" x14ac:dyDescent="0.25">
      <c r="A7">
        <v>2</v>
      </c>
      <c r="B7" s="163">
        <v>43093</v>
      </c>
      <c r="C7" s="149">
        <f>B7+A7-1+COUNTIFS('Вопрос + Праздники с ТЕКСТом '!$K$20:$AF$31,"&gt;="&amp;B7,'Вопрос + Праздники с ТЕКСТом '!$K$20:$AF$31,"&lt;="&amp;MIN(B7+A7-1,EOMONTH(B7,DATEDIF(B7,B7+A7,"m")+NOT(MONTH(B7+A7)=MONTH(B7)))))</f>
        <v>43095</v>
      </c>
    </row>
    <row r="8" spans="1:3" x14ac:dyDescent="0.25">
      <c r="A8">
        <v>3</v>
      </c>
      <c r="B8" s="163">
        <v>43093</v>
      </c>
      <c r="C8" s="149">
        <f>B8+A8-1+COUNTIFS('Вопрос + Праздники с ТЕКСТом '!$K$20:$AF$31,"&gt;="&amp;B8,'Вопрос + Праздники с ТЕКСТом '!$K$20:$AF$31,"&lt;="&amp;MIN(B8+A8-1,EOMONTH(B8,DATEDIF(B8,B8+A8,"m")+NOT(MONTH(B8+A8)=MONTH(B8)))))</f>
        <v>43096</v>
      </c>
    </row>
    <row r="9" spans="1:3" x14ac:dyDescent="0.25">
      <c r="A9">
        <v>4</v>
      </c>
      <c r="B9" s="163">
        <v>43093</v>
      </c>
      <c r="C9" s="149">
        <f>B9+A9-1+COUNTIFS('Вопрос + Праздники с ТЕКСТом '!$K$20:$AF$31,"&gt;="&amp;B9,'Вопрос + Праздники с ТЕКСТом '!$K$20:$AF$31,"&lt;="&amp;MIN(B9+A9-1,EOMONTH(B9,DATEDIF(B9,B9+A9,"m")+NOT(MONTH(B9+A9)=MONTH(B9)))))</f>
        <v>43097</v>
      </c>
    </row>
    <row r="10" spans="1:3" x14ac:dyDescent="0.25">
      <c r="A10">
        <v>5</v>
      </c>
      <c r="B10" s="163">
        <v>43093</v>
      </c>
      <c r="C10" s="149">
        <f>B10+A10-1+COUNTIFS('Вопрос + Праздники с ТЕКСТом '!$K$20:$AF$31,"&gt;="&amp;B10,'Вопрос + Праздники с ТЕКСТом '!$K$20:$AF$31,"&lt;="&amp;MIN(B10+A10-1,EOMONTH(B10,DATEDIF(B10,B10+A10,"m")+NOT(MONTH(B10+A10)=MONTH(B10)))))</f>
        <v>43098</v>
      </c>
    </row>
  </sheetData>
  <conditionalFormatting sqref="C2:C10">
    <cfRule type="expression" dxfId="1" priority="1">
      <formula>XFC1048566="Розрахункові 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Вопрос + Праздники с ТЕКСТом </vt:lpstr>
      <vt:lpstr>Лист1 Вопрос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2018-02-08T13:21:00Z</dcterms:created>
  <dcterms:modified xsi:type="dcterms:W3CDTF">2018-02-14T14:24:46Z</dcterms:modified>
</cp:coreProperties>
</file>