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 tabRatio="536" firstSheet="1" activeTab="3"/>
  </bookViews>
  <sheets>
    <sheet name="штат " sheetId="8" r:id="rId1"/>
    <sheet name="справочник  " sheetId="7" r:id="rId2"/>
    <sheet name=" табель закрытие влаги" sheetId="1" r:id="rId3"/>
    <sheet name="табель подработка" sheetId="2" r:id="rId4"/>
    <sheet name="табель боронование после подраб" sheetId="3" r:id="rId5"/>
    <sheet name="табель посев " sheetId="4" r:id="rId6"/>
    <sheet name="табель боронование после посева" sheetId="5" r:id="rId7"/>
  </sheets>
  <definedNames>
    <definedName name="_xlnm.Print_Titles" localSheetId="4">'табель боронование после подраб'!$1:$6</definedName>
    <definedName name="Бюлер_535_Дегельма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7" i="2"/>
  <c r="J40" i="2" l="1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K7" i="2" l="1"/>
  <c r="T39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7" i="2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T6" i="1" l="1"/>
  <c r="K6" i="1"/>
  <c r="X39" i="5" l="1"/>
  <c r="F43" i="5" s="1"/>
  <c r="W39" i="5"/>
  <c r="M39" i="5"/>
  <c r="V38" i="5"/>
  <c r="U38" i="5" s="1"/>
  <c r="O38" i="5"/>
  <c r="P38" i="5" s="1"/>
  <c r="Q38" i="5" s="1"/>
  <c r="S38" i="5" s="1"/>
  <c r="V37" i="5"/>
  <c r="U37" i="5"/>
  <c r="O37" i="5"/>
  <c r="P37" i="5" s="1"/>
  <c r="Q37" i="5" s="1"/>
  <c r="S37" i="5" s="1"/>
  <c r="V36" i="5"/>
  <c r="U36" i="5" s="1"/>
  <c r="O36" i="5"/>
  <c r="P36" i="5" s="1"/>
  <c r="Q36" i="5" s="1"/>
  <c r="S36" i="5" s="1"/>
  <c r="V35" i="5"/>
  <c r="U35" i="5" s="1"/>
  <c r="O35" i="5"/>
  <c r="P35" i="5" s="1"/>
  <c r="Q35" i="5" s="1"/>
  <c r="S35" i="5" s="1"/>
  <c r="V34" i="5"/>
  <c r="U34" i="5" s="1"/>
  <c r="P34" i="5"/>
  <c r="Q34" i="5" s="1"/>
  <c r="S34" i="5" s="1"/>
  <c r="O34" i="5"/>
  <c r="V33" i="5"/>
  <c r="U33" i="5" s="1"/>
  <c r="O33" i="5"/>
  <c r="P33" i="5" s="1"/>
  <c r="Q33" i="5" s="1"/>
  <c r="S33" i="5" s="1"/>
  <c r="V32" i="5"/>
  <c r="U32" i="5" s="1"/>
  <c r="P32" i="5"/>
  <c r="Q32" i="5" s="1"/>
  <c r="S32" i="5" s="1"/>
  <c r="O32" i="5"/>
  <c r="V31" i="5"/>
  <c r="U31" i="5" s="1"/>
  <c r="O31" i="5"/>
  <c r="P31" i="5" s="1"/>
  <c r="Q31" i="5" s="1"/>
  <c r="S31" i="5" s="1"/>
  <c r="V30" i="5"/>
  <c r="U30" i="5" s="1"/>
  <c r="P30" i="5"/>
  <c r="Q30" i="5" s="1"/>
  <c r="S30" i="5" s="1"/>
  <c r="O30" i="5"/>
  <c r="V29" i="5"/>
  <c r="U29" i="5" s="1"/>
  <c r="S29" i="5"/>
  <c r="O29" i="5"/>
  <c r="P29" i="5" s="1"/>
  <c r="Q29" i="5" s="1"/>
  <c r="V28" i="5"/>
  <c r="U28" i="5" s="1"/>
  <c r="O28" i="5"/>
  <c r="P28" i="5" s="1"/>
  <c r="Q28" i="5" s="1"/>
  <c r="S28" i="5" s="1"/>
  <c r="V27" i="5"/>
  <c r="U27" i="5"/>
  <c r="O27" i="5"/>
  <c r="P27" i="5" s="1"/>
  <c r="Q27" i="5" s="1"/>
  <c r="S27" i="5" s="1"/>
  <c r="V26" i="5"/>
  <c r="U26" i="5" s="1"/>
  <c r="O26" i="5"/>
  <c r="P26" i="5" s="1"/>
  <c r="Q26" i="5" s="1"/>
  <c r="S26" i="5" s="1"/>
  <c r="V25" i="5"/>
  <c r="U25" i="5"/>
  <c r="O25" i="5"/>
  <c r="P25" i="5" s="1"/>
  <c r="Q25" i="5" s="1"/>
  <c r="S25" i="5" s="1"/>
  <c r="V24" i="5"/>
  <c r="U24" i="5" s="1"/>
  <c r="O24" i="5"/>
  <c r="P24" i="5" s="1"/>
  <c r="Q24" i="5" s="1"/>
  <c r="S24" i="5" s="1"/>
  <c r="V23" i="5"/>
  <c r="U23" i="5"/>
  <c r="O23" i="5"/>
  <c r="P23" i="5" s="1"/>
  <c r="Q23" i="5" s="1"/>
  <c r="S23" i="5" s="1"/>
  <c r="V22" i="5"/>
  <c r="U22" i="5" s="1"/>
  <c r="O22" i="5"/>
  <c r="P22" i="5" s="1"/>
  <c r="Q22" i="5" s="1"/>
  <c r="S22" i="5" s="1"/>
  <c r="V21" i="5"/>
  <c r="U21" i="5"/>
  <c r="O21" i="5"/>
  <c r="P21" i="5" s="1"/>
  <c r="Q21" i="5" s="1"/>
  <c r="S21" i="5" s="1"/>
  <c r="V20" i="5"/>
  <c r="U20" i="5" s="1"/>
  <c r="P20" i="5"/>
  <c r="Q20" i="5" s="1"/>
  <c r="S20" i="5" s="1"/>
  <c r="O20" i="5"/>
  <c r="V19" i="5"/>
  <c r="U19" i="5" s="1"/>
  <c r="O19" i="5"/>
  <c r="P19" i="5" s="1"/>
  <c r="Q19" i="5" s="1"/>
  <c r="S19" i="5" s="1"/>
  <c r="V18" i="5"/>
  <c r="U18" i="5" s="1"/>
  <c r="P18" i="5"/>
  <c r="Q18" i="5" s="1"/>
  <c r="S18" i="5" s="1"/>
  <c r="O18" i="5"/>
  <c r="V17" i="5"/>
  <c r="U17" i="5" s="1"/>
  <c r="O17" i="5"/>
  <c r="P17" i="5" s="1"/>
  <c r="Q17" i="5" s="1"/>
  <c r="S17" i="5" s="1"/>
  <c r="V16" i="5"/>
  <c r="U16" i="5" s="1"/>
  <c r="P16" i="5"/>
  <c r="Q16" i="5" s="1"/>
  <c r="S16" i="5" s="1"/>
  <c r="O16" i="5"/>
  <c r="V15" i="5"/>
  <c r="U15" i="5" s="1"/>
  <c r="O15" i="5"/>
  <c r="P15" i="5" s="1"/>
  <c r="Q15" i="5" s="1"/>
  <c r="S15" i="5" s="1"/>
  <c r="V14" i="5"/>
  <c r="U14" i="5" s="1"/>
  <c r="P14" i="5"/>
  <c r="Q14" i="5" s="1"/>
  <c r="S14" i="5" s="1"/>
  <c r="O14" i="5"/>
  <c r="V13" i="5"/>
  <c r="U13" i="5" s="1"/>
  <c r="S13" i="5"/>
  <c r="O13" i="5"/>
  <c r="P13" i="5" s="1"/>
  <c r="Q13" i="5" s="1"/>
  <c r="V12" i="5"/>
  <c r="U12" i="5" s="1"/>
  <c r="O12" i="5"/>
  <c r="P12" i="5" s="1"/>
  <c r="Q12" i="5" s="1"/>
  <c r="S12" i="5" s="1"/>
  <c r="V11" i="5"/>
  <c r="U11" i="5"/>
  <c r="O11" i="5"/>
  <c r="P11" i="5" s="1"/>
  <c r="Q11" i="5" s="1"/>
  <c r="S11" i="5" s="1"/>
  <c r="V10" i="5"/>
  <c r="U10" i="5" s="1"/>
  <c r="O10" i="5"/>
  <c r="P10" i="5" s="1"/>
  <c r="Q10" i="5" s="1"/>
  <c r="S10" i="5" s="1"/>
  <c r="V9" i="5"/>
  <c r="U9" i="5"/>
  <c r="O9" i="5"/>
  <c r="P9" i="5" s="1"/>
  <c r="Q9" i="5" s="1"/>
  <c r="S9" i="5" s="1"/>
  <c r="V8" i="5"/>
  <c r="O8" i="5"/>
  <c r="P8" i="5" s="1"/>
  <c r="Q8" i="5" s="1"/>
  <c r="S8" i="5" s="1"/>
  <c r="V7" i="5"/>
  <c r="U7" i="5"/>
  <c r="O7" i="5"/>
  <c r="P7" i="5" s="1"/>
  <c r="Q7" i="5" s="1"/>
  <c r="S7" i="5" s="1"/>
  <c r="S39" i="5" s="1"/>
  <c r="X39" i="4"/>
  <c r="F43" i="4" s="1"/>
  <c r="W39" i="4"/>
  <c r="M39" i="4"/>
  <c r="V38" i="4"/>
  <c r="U38" i="4" s="1"/>
  <c r="O38" i="4"/>
  <c r="P38" i="4" s="1"/>
  <c r="Q38" i="4" s="1"/>
  <c r="S38" i="4" s="1"/>
  <c r="V37" i="4"/>
  <c r="U37" i="4"/>
  <c r="O37" i="4"/>
  <c r="P37" i="4" s="1"/>
  <c r="Q37" i="4" s="1"/>
  <c r="S37" i="4" s="1"/>
  <c r="V36" i="4"/>
  <c r="U36" i="4" s="1"/>
  <c r="O36" i="4"/>
  <c r="P36" i="4" s="1"/>
  <c r="Q36" i="4" s="1"/>
  <c r="S36" i="4" s="1"/>
  <c r="V35" i="4"/>
  <c r="U35" i="4"/>
  <c r="O35" i="4"/>
  <c r="P35" i="4" s="1"/>
  <c r="Q35" i="4" s="1"/>
  <c r="S35" i="4" s="1"/>
  <c r="V34" i="4"/>
  <c r="U34" i="4" s="1"/>
  <c r="O34" i="4"/>
  <c r="P34" i="4" s="1"/>
  <c r="Q34" i="4" s="1"/>
  <c r="S34" i="4" s="1"/>
  <c r="V33" i="4"/>
  <c r="U33" i="4"/>
  <c r="O33" i="4"/>
  <c r="P33" i="4" s="1"/>
  <c r="Q33" i="4" s="1"/>
  <c r="S33" i="4" s="1"/>
  <c r="V32" i="4"/>
  <c r="U32" i="4" s="1"/>
  <c r="O32" i="4"/>
  <c r="P32" i="4" s="1"/>
  <c r="Q32" i="4" s="1"/>
  <c r="S32" i="4" s="1"/>
  <c r="V31" i="4"/>
  <c r="U31" i="4"/>
  <c r="O31" i="4"/>
  <c r="P31" i="4" s="1"/>
  <c r="Q31" i="4" s="1"/>
  <c r="S31" i="4" s="1"/>
  <c r="V30" i="4"/>
  <c r="U30" i="4" s="1"/>
  <c r="O30" i="4"/>
  <c r="P30" i="4" s="1"/>
  <c r="Q30" i="4" s="1"/>
  <c r="S30" i="4" s="1"/>
  <c r="V29" i="4"/>
  <c r="U29" i="4"/>
  <c r="O29" i="4"/>
  <c r="P29" i="4" s="1"/>
  <c r="Q29" i="4" s="1"/>
  <c r="S29" i="4" s="1"/>
  <c r="V28" i="4"/>
  <c r="U28" i="4" s="1"/>
  <c r="O28" i="4"/>
  <c r="P28" i="4" s="1"/>
  <c r="Q28" i="4" s="1"/>
  <c r="S28" i="4" s="1"/>
  <c r="V27" i="4"/>
  <c r="U27" i="4"/>
  <c r="O27" i="4"/>
  <c r="P27" i="4" s="1"/>
  <c r="Q27" i="4" s="1"/>
  <c r="S27" i="4" s="1"/>
  <c r="V26" i="4"/>
  <c r="U26" i="4" s="1"/>
  <c r="O26" i="4"/>
  <c r="P26" i="4" s="1"/>
  <c r="Q26" i="4" s="1"/>
  <c r="S26" i="4" s="1"/>
  <c r="V25" i="4"/>
  <c r="U25" i="4"/>
  <c r="O25" i="4"/>
  <c r="P25" i="4" s="1"/>
  <c r="Q25" i="4" s="1"/>
  <c r="S25" i="4" s="1"/>
  <c r="V24" i="4"/>
  <c r="U24" i="4" s="1"/>
  <c r="O24" i="4"/>
  <c r="P24" i="4" s="1"/>
  <c r="Q24" i="4" s="1"/>
  <c r="S24" i="4" s="1"/>
  <c r="V23" i="4"/>
  <c r="U23" i="4"/>
  <c r="O23" i="4"/>
  <c r="P23" i="4" s="1"/>
  <c r="Q23" i="4" s="1"/>
  <c r="S23" i="4" s="1"/>
  <c r="V22" i="4"/>
  <c r="U22" i="4" s="1"/>
  <c r="O22" i="4"/>
  <c r="P22" i="4" s="1"/>
  <c r="Q22" i="4" s="1"/>
  <c r="S22" i="4" s="1"/>
  <c r="V21" i="4"/>
  <c r="U21" i="4"/>
  <c r="O21" i="4"/>
  <c r="P21" i="4" s="1"/>
  <c r="Q21" i="4" s="1"/>
  <c r="S21" i="4" s="1"/>
  <c r="V20" i="4"/>
  <c r="U20" i="4" s="1"/>
  <c r="O20" i="4"/>
  <c r="P20" i="4" s="1"/>
  <c r="Q20" i="4" s="1"/>
  <c r="S20" i="4" s="1"/>
  <c r="V19" i="4"/>
  <c r="U19" i="4" s="1"/>
  <c r="O19" i="4"/>
  <c r="P19" i="4" s="1"/>
  <c r="Q19" i="4" s="1"/>
  <c r="S19" i="4" s="1"/>
  <c r="V18" i="4"/>
  <c r="U18" i="4" s="1"/>
  <c r="O18" i="4"/>
  <c r="P18" i="4" s="1"/>
  <c r="Q18" i="4" s="1"/>
  <c r="S18" i="4" s="1"/>
  <c r="V17" i="4"/>
  <c r="U17" i="4"/>
  <c r="O17" i="4"/>
  <c r="P17" i="4" s="1"/>
  <c r="Q17" i="4" s="1"/>
  <c r="S17" i="4" s="1"/>
  <c r="V16" i="4"/>
  <c r="U16" i="4" s="1"/>
  <c r="O16" i="4"/>
  <c r="P16" i="4" s="1"/>
  <c r="Q16" i="4" s="1"/>
  <c r="S16" i="4" s="1"/>
  <c r="V15" i="4"/>
  <c r="U15" i="4" s="1"/>
  <c r="O15" i="4"/>
  <c r="P15" i="4" s="1"/>
  <c r="Q15" i="4" s="1"/>
  <c r="S15" i="4" s="1"/>
  <c r="V14" i="4"/>
  <c r="U14" i="4" s="1"/>
  <c r="P14" i="4"/>
  <c r="Q14" i="4" s="1"/>
  <c r="S14" i="4" s="1"/>
  <c r="O14" i="4"/>
  <c r="V13" i="4"/>
  <c r="U13" i="4" s="1"/>
  <c r="S13" i="4"/>
  <c r="O13" i="4"/>
  <c r="P13" i="4" s="1"/>
  <c r="Q13" i="4" s="1"/>
  <c r="V12" i="4"/>
  <c r="U12" i="4" s="1"/>
  <c r="O12" i="4"/>
  <c r="P12" i="4" s="1"/>
  <c r="Q12" i="4" s="1"/>
  <c r="S12" i="4" s="1"/>
  <c r="V11" i="4"/>
  <c r="U11" i="4" s="1"/>
  <c r="O11" i="4"/>
  <c r="P11" i="4" s="1"/>
  <c r="Q11" i="4" s="1"/>
  <c r="S11" i="4" s="1"/>
  <c r="V10" i="4"/>
  <c r="U10" i="4" s="1"/>
  <c r="P10" i="4"/>
  <c r="Q10" i="4" s="1"/>
  <c r="S10" i="4" s="1"/>
  <c r="O10" i="4"/>
  <c r="V9" i="4"/>
  <c r="U9" i="4"/>
  <c r="O9" i="4"/>
  <c r="P9" i="4" s="1"/>
  <c r="Q9" i="4" s="1"/>
  <c r="S9" i="4" s="1"/>
  <c r="V8" i="4"/>
  <c r="O8" i="4"/>
  <c r="P8" i="4" s="1"/>
  <c r="Q8" i="4" s="1"/>
  <c r="S8" i="4" s="1"/>
  <c r="V7" i="4"/>
  <c r="U7" i="4" s="1"/>
  <c r="O7" i="4"/>
  <c r="P7" i="4" s="1"/>
  <c r="Q7" i="4" s="1"/>
  <c r="X39" i="3"/>
  <c r="F43" i="3" s="1"/>
  <c r="W39" i="3"/>
  <c r="M39" i="3"/>
  <c r="V38" i="3"/>
  <c r="U38" i="3" s="1"/>
  <c r="O38" i="3"/>
  <c r="P38" i="3" s="1"/>
  <c r="Q38" i="3" s="1"/>
  <c r="S38" i="3" s="1"/>
  <c r="V37" i="3"/>
  <c r="U37" i="3"/>
  <c r="O37" i="3"/>
  <c r="P37" i="3" s="1"/>
  <c r="Q37" i="3" s="1"/>
  <c r="S37" i="3" s="1"/>
  <c r="V36" i="3"/>
  <c r="U36" i="3" s="1"/>
  <c r="O36" i="3"/>
  <c r="P36" i="3" s="1"/>
  <c r="Q36" i="3" s="1"/>
  <c r="S36" i="3" s="1"/>
  <c r="V35" i="3"/>
  <c r="U35" i="3"/>
  <c r="O35" i="3"/>
  <c r="P35" i="3" s="1"/>
  <c r="Q35" i="3" s="1"/>
  <c r="S35" i="3" s="1"/>
  <c r="V34" i="3"/>
  <c r="U34" i="3" s="1"/>
  <c r="O34" i="3"/>
  <c r="P34" i="3" s="1"/>
  <c r="Q34" i="3" s="1"/>
  <c r="S34" i="3" s="1"/>
  <c r="V33" i="3"/>
  <c r="U33" i="3"/>
  <c r="O33" i="3"/>
  <c r="P33" i="3" s="1"/>
  <c r="Q33" i="3" s="1"/>
  <c r="S33" i="3" s="1"/>
  <c r="V32" i="3"/>
  <c r="U32" i="3" s="1"/>
  <c r="O32" i="3"/>
  <c r="P32" i="3" s="1"/>
  <c r="Q32" i="3" s="1"/>
  <c r="S32" i="3" s="1"/>
  <c r="V31" i="3"/>
  <c r="U31" i="3" s="1"/>
  <c r="O31" i="3"/>
  <c r="P31" i="3" s="1"/>
  <c r="Q31" i="3" s="1"/>
  <c r="S31" i="3" s="1"/>
  <c r="V30" i="3"/>
  <c r="U30" i="3" s="1"/>
  <c r="P30" i="3"/>
  <c r="Q30" i="3" s="1"/>
  <c r="S30" i="3" s="1"/>
  <c r="O30" i="3"/>
  <c r="V29" i="3"/>
  <c r="U29" i="3" s="1"/>
  <c r="S29" i="3"/>
  <c r="O29" i="3"/>
  <c r="P29" i="3" s="1"/>
  <c r="Q29" i="3" s="1"/>
  <c r="V28" i="3"/>
  <c r="U28" i="3" s="1"/>
  <c r="O28" i="3"/>
  <c r="P28" i="3" s="1"/>
  <c r="Q28" i="3" s="1"/>
  <c r="S28" i="3" s="1"/>
  <c r="V27" i="3"/>
  <c r="U27" i="3" s="1"/>
  <c r="O27" i="3"/>
  <c r="P27" i="3" s="1"/>
  <c r="Q27" i="3" s="1"/>
  <c r="S27" i="3" s="1"/>
  <c r="V26" i="3"/>
  <c r="U26" i="3" s="1"/>
  <c r="P26" i="3"/>
  <c r="Q26" i="3" s="1"/>
  <c r="S26" i="3" s="1"/>
  <c r="O26" i="3"/>
  <c r="V25" i="3"/>
  <c r="U25" i="3"/>
  <c r="O25" i="3"/>
  <c r="P25" i="3" s="1"/>
  <c r="Q25" i="3" s="1"/>
  <c r="S25" i="3" s="1"/>
  <c r="V24" i="3"/>
  <c r="U24" i="3" s="1"/>
  <c r="O24" i="3"/>
  <c r="P24" i="3" s="1"/>
  <c r="Q24" i="3" s="1"/>
  <c r="S24" i="3" s="1"/>
  <c r="V23" i="3"/>
  <c r="U23" i="3" s="1"/>
  <c r="O23" i="3"/>
  <c r="P23" i="3" s="1"/>
  <c r="Q23" i="3" s="1"/>
  <c r="S23" i="3" s="1"/>
  <c r="V22" i="3"/>
  <c r="U22" i="3" s="1"/>
  <c r="P22" i="3"/>
  <c r="Q22" i="3" s="1"/>
  <c r="S22" i="3" s="1"/>
  <c r="O22" i="3"/>
  <c r="V21" i="3"/>
  <c r="U21" i="3"/>
  <c r="S21" i="3"/>
  <c r="O21" i="3"/>
  <c r="P21" i="3" s="1"/>
  <c r="Q21" i="3" s="1"/>
  <c r="V20" i="3"/>
  <c r="U20" i="3" s="1"/>
  <c r="O20" i="3"/>
  <c r="P20" i="3" s="1"/>
  <c r="Q20" i="3" s="1"/>
  <c r="S20" i="3" s="1"/>
  <c r="V19" i="3"/>
  <c r="U19" i="3" s="1"/>
  <c r="O19" i="3"/>
  <c r="P19" i="3" s="1"/>
  <c r="Q19" i="3" s="1"/>
  <c r="S19" i="3" s="1"/>
  <c r="V18" i="3"/>
  <c r="U18" i="3" s="1"/>
  <c r="O18" i="3"/>
  <c r="P18" i="3" s="1"/>
  <c r="Q18" i="3" s="1"/>
  <c r="S18" i="3" s="1"/>
  <c r="V17" i="3"/>
  <c r="U17" i="3"/>
  <c r="O17" i="3"/>
  <c r="P17" i="3" s="1"/>
  <c r="Q17" i="3" s="1"/>
  <c r="S17" i="3" s="1"/>
  <c r="V16" i="3"/>
  <c r="U16" i="3" s="1"/>
  <c r="O16" i="3"/>
  <c r="P16" i="3" s="1"/>
  <c r="Q16" i="3" s="1"/>
  <c r="S16" i="3" s="1"/>
  <c r="V15" i="3"/>
  <c r="U15" i="3" s="1"/>
  <c r="O15" i="3"/>
  <c r="P15" i="3" s="1"/>
  <c r="Q15" i="3" s="1"/>
  <c r="S15" i="3" s="1"/>
  <c r="V14" i="3"/>
  <c r="U14" i="3" s="1"/>
  <c r="P14" i="3"/>
  <c r="Q14" i="3" s="1"/>
  <c r="S14" i="3" s="1"/>
  <c r="O14" i="3"/>
  <c r="V13" i="3"/>
  <c r="U13" i="3"/>
  <c r="S13" i="3"/>
  <c r="O13" i="3"/>
  <c r="P13" i="3" s="1"/>
  <c r="Q13" i="3" s="1"/>
  <c r="V12" i="3"/>
  <c r="U12" i="3" s="1"/>
  <c r="P12" i="3"/>
  <c r="Q12" i="3" s="1"/>
  <c r="S12" i="3" s="1"/>
  <c r="O12" i="3"/>
  <c r="V11" i="3"/>
  <c r="U11" i="3"/>
  <c r="O11" i="3"/>
  <c r="P11" i="3" s="1"/>
  <c r="Q11" i="3" s="1"/>
  <c r="S11" i="3" s="1"/>
  <c r="V10" i="3"/>
  <c r="U10" i="3" s="1"/>
  <c r="O10" i="3"/>
  <c r="P10" i="3" s="1"/>
  <c r="Q10" i="3" s="1"/>
  <c r="S10" i="3" s="1"/>
  <c r="V9" i="3"/>
  <c r="U9" i="3" s="1"/>
  <c r="O9" i="3"/>
  <c r="P9" i="3" s="1"/>
  <c r="Q9" i="3" s="1"/>
  <c r="S9" i="3" s="1"/>
  <c r="V8" i="3"/>
  <c r="P8" i="3"/>
  <c r="Q8" i="3" s="1"/>
  <c r="S8" i="3" s="1"/>
  <c r="O8" i="3"/>
  <c r="V7" i="3"/>
  <c r="U7" i="3" s="1"/>
  <c r="O7" i="3"/>
  <c r="P7" i="3" s="1"/>
  <c r="Q7" i="3" s="1"/>
  <c r="S7" i="3" s="1"/>
  <c r="S39" i="3" s="1"/>
  <c r="V38" i="2"/>
  <c r="U38" i="2"/>
  <c r="P38" i="2"/>
  <c r="Q38" i="2" s="1"/>
  <c r="S38" i="2" s="1"/>
  <c r="V37" i="2"/>
  <c r="U37" i="2" s="1"/>
  <c r="P37" i="2"/>
  <c r="Q37" i="2" s="1"/>
  <c r="S37" i="2" s="1"/>
  <c r="V36" i="2"/>
  <c r="U36" i="2"/>
  <c r="P36" i="2"/>
  <c r="Q36" i="2" s="1"/>
  <c r="S36" i="2" s="1"/>
  <c r="V35" i="2"/>
  <c r="U35" i="2" s="1"/>
  <c r="P35" i="2"/>
  <c r="Q35" i="2" s="1"/>
  <c r="S35" i="2" s="1"/>
  <c r="V34" i="2"/>
  <c r="U34" i="2"/>
  <c r="P34" i="2"/>
  <c r="Q34" i="2" s="1"/>
  <c r="S34" i="2" s="1"/>
  <c r="V33" i="2"/>
  <c r="U33" i="2" s="1"/>
  <c r="P33" i="2"/>
  <c r="Q33" i="2" s="1"/>
  <c r="S33" i="2" s="1"/>
  <c r="V32" i="2"/>
  <c r="U32" i="2"/>
  <c r="P32" i="2"/>
  <c r="Q32" i="2" s="1"/>
  <c r="S32" i="2" s="1"/>
  <c r="V31" i="2"/>
  <c r="U31" i="2" s="1"/>
  <c r="P31" i="2"/>
  <c r="Q31" i="2" s="1"/>
  <c r="S31" i="2" s="1"/>
  <c r="V30" i="2"/>
  <c r="U30" i="2"/>
  <c r="P30" i="2"/>
  <c r="Q30" i="2" s="1"/>
  <c r="S30" i="2" s="1"/>
  <c r="V29" i="2"/>
  <c r="U29" i="2" s="1"/>
  <c r="P29" i="2"/>
  <c r="Q29" i="2" s="1"/>
  <c r="S29" i="2" s="1"/>
  <c r="V28" i="2"/>
  <c r="U28" i="2"/>
  <c r="P28" i="2"/>
  <c r="Q28" i="2" s="1"/>
  <c r="S28" i="2" s="1"/>
  <c r="V27" i="2"/>
  <c r="U27" i="2" s="1"/>
  <c r="P27" i="2"/>
  <c r="Q27" i="2" s="1"/>
  <c r="S27" i="2" s="1"/>
  <c r="V26" i="2"/>
  <c r="U26" i="2"/>
  <c r="P26" i="2"/>
  <c r="Q26" i="2" s="1"/>
  <c r="S26" i="2" s="1"/>
  <c r="V25" i="2"/>
  <c r="U25" i="2" s="1"/>
  <c r="P25" i="2"/>
  <c r="Q25" i="2" s="1"/>
  <c r="S25" i="2" s="1"/>
  <c r="V24" i="2"/>
  <c r="U24" i="2"/>
  <c r="P24" i="2"/>
  <c r="Q24" i="2" s="1"/>
  <c r="S24" i="2" s="1"/>
  <c r="V23" i="2"/>
  <c r="U23" i="2" s="1"/>
  <c r="P23" i="2"/>
  <c r="Q23" i="2" s="1"/>
  <c r="S23" i="2" s="1"/>
  <c r="V22" i="2"/>
  <c r="U22" i="2"/>
  <c r="P22" i="2"/>
  <c r="Q22" i="2" s="1"/>
  <c r="V21" i="2"/>
  <c r="U21" i="2" s="1"/>
  <c r="P21" i="2"/>
  <c r="Q21" i="2" s="1"/>
  <c r="S21" i="2" s="1"/>
  <c r="V20" i="2"/>
  <c r="U20" i="2"/>
  <c r="P20" i="2"/>
  <c r="Q20" i="2" s="1"/>
  <c r="S20" i="2" s="1"/>
  <c r="V19" i="2"/>
  <c r="U19" i="2" s="1"/>
  <c r="P19" i="2"/>
  <c r="Q19" i="2" s="1"/>
  <c r="S19" i="2" s="1"/>
  <c r="V18" i="2"/>
  <c r="U18" i="2"/>
  <c r="P18" i="2"/>
  <c r="Q18" i="2" s="1"/>
  <c r="S18" i="2" s="1"/>
  <c r="V17" i="2"/>
  <c r="U17" i="2" s="1"/>
  <c r="P17" i="2"/>
  <c r="Q17" i="2" s="1"/>
  <c r="S17" i="2" s="1"/>
  <c r="V16" i="2"/>
  <c r="U16" i="2"/>
  <c r="P16" i="2"/>
  <c r="Q16" i="2" s="1"/>
  <c r="S16" i="2" s="1"/>
  <c r="V15" i="2"/>
  <c r="U15" i="2" s="1"/>
  <c r="P15" i="2"/>
  <c r="Q15" i="2" s="1"/>
  <c r="S15" i="2" s="1"/>
  <c r="V14" i="2"/>
  <c r="U14" i="2" s="1"/>
  <c r="P14" i="2"/>
  <c r="Q14" i="2" s="1"/>
  <c r="S14" i="2" s="1"/>
  <c r="V13" i="2"/>
  <c r="U13" i="2" s="1"/>
  <c r="P13" i="2"/>
  <c r="Q13" i="2" s="1"/>
  <c r="V12" i="2"/>
  <c r="U12" i="2"/>
  <c r="P12" i="2"/>
  <c r="Q12" i="2" s="1"/>
  <c r="S12" i="2" s="1"/>
  <c r="V11" i="2"/>
  <c r="U11" i="2" s="1"/>
  <c r="P11" i="2"/>
  <c r="Q11" i="2" s="1"/>
  <c r="S11" i="2" s="1"/>
  <c r="V10" i="2"/>
  <c r="U10" i="2"/>
  <c r="P10" i="2"/>
  <c r="Q10" i="2" s="1"/>
  <c r="S10" i="2" s="1"/>
  <c r="V9" i="2"/>
  <c r="U9" i="2" s="1"/>
  <c r="P9" i="2"/>
  <c r="Q9" i="2" s="1"/>
  <c r="S9" i="2" s="1"/>
  <c r="V8" i="2"/>
  <c r="U8" i="2"/>
  <c r="P8" i="2"/>
  <c r="Q8" i="2" s="1"/>
  <c r="S8" i="2" s="1"/>
  <c r="V7" i="2"/>
  <c r="U7" i="2" s="1"/>
  <c r="X39" i="2"/>
  <c r="F43" i="2" s="1"/>
  <c r="W39" i="2"/>
  <c r="M39" i="2"/>
  <c r="P7" i="2"/>
  <c r="Q7" i="2" s="1"/>
  <c r="S7" i="2" s="1"/>
  <c r="S22" i="2" l="1"/>
  <c r="S13" i="2"/>
  <c r="S39" i="2" s="1"/>
  <c r="U8" i="5"/>
  <c r="V39" i="5"/>
  <c r="U39" i="5"/>
  <c r="S7" i="4"/>
  <c r="S39" i="4" s="1"/>
  <c r="U8" i="4"/>
  <c r="V39" i="4"/>
  <c r="U39" i="4"/>
  <c r="U8" i="3"/>
  <c r="V39" i="3"/>
  <c r="U39" i="3"/>
  <c r="V39" i="2"/>
  <c r="U39" i="2" s="1"/>
  <c r="O8" i="1"/>
  <c r="O7" i="1"/>
  <c r="O13" i="1"/>
  <c r="O16" i="1"/>
  <c r="O15" i="1"/>
  <c r="O14" i="1"/>
  <c r="O12" i="1"/>
  <c r="O11" i="1"/>
  <c r="O10" i="1"/>
  <c r="O9" i="1"/>
  <c r="O6" i="1"/>
  <c r="V21" i="1"/>
  <c r="U21" i="1" s="1"/>
  <c r="O21" i="1"/>
  <c r="P21" i="1" s="1"/>
  <c r="Q21" i="1" s="1"/>
  <c r="W38" i="1"/>
  <c r="V22" i="1"/>
  <c r="U22" i="1"/>
  <c r="P22" i="1"/>
  <c r="Q22" i="1" s="1"/>
  <c r="S22" i="1" s="1"/>
  <c r="V20" i="1"/>
  <c r="U20" i="1" s="1"/>
  <c r="O20" i="1"/>
  <c r="P20" i="1"/>
  <c r="Q20" i="1" s="1"/>
  <c r="S20" i="1" s="1"/>
  <c r="V19" i="1"/>
  <c r="U19" i="1" s="1"/>
  <c r="O19" i="1"/>
  <c r="P19" i="1" s="1"/>
  <c r="Q19" i="1" s="1"/>
  <c r="S19" i="1" s="1"/>
  <c r="V18" i="1"/>
  <c r="U18" i="1" s="1"/>
  <c r="O18" i="1"/>
  <c r="P18" i="1" s="1"/>
  <c r="Q18" i="1" s="1"/>
  <c r="X38" i="1"/>
  <c r="M38" i="1"/>
  <c r="V6" i="1"/>
  <c r="S21" i="1" l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P9" i="1"/>
  <c r="Q9" i="1" s="1"/>
  <c r="S9" i="1" s="1"/>
  <c r="V16" i="1"/>
  <c r="U16" i="1" s="1"/>
  <c r="V15" i="1"/>
  <c r="U15" i="1" s="1"/>
  <c r="V14" i="1"/>
  <c r="U14" i="1" s="1"/>
  <c r="V13" i="1"/>
  <c r="U13" i="1" s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V7" i="1"/>
  <c r="V38" i="1" s="1"/>
  <c r="U38" i="1" s="1"/>
  <c r="U6" i="1"/>
  <c r="U7" i="1" l="1"/>
  <c r="Q6" i="1"/>
  <c r="S6" i="1" s="1"/>
  <c r="Q7" i="1"/>
  <c r="S7" i="1" s="1"/>
  <c r="F42" i="1" l="1"/>
  <c r="S38" i="1" l="1"/>
</calcChain>
</file>

<file path=xl/sharedStrings.xml><?xml version="1.0" encoding="utf-8"?>
<sst xmlns="http://schemas.openxmlformats.org/spreadsheetml/2006/main" count="415" uniqueCount="98">
  <si>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</si>
  <si>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</si>
  <si>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</si>
  <si>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</si>
  <si>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</si>
  <si>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</si>
  <si>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</si>
  <si>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</si>
  <si>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</si>
  <si>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</si>
  <si>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</si>
  <si>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</si>
  <si>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</si>
  <si>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</si>
  <si>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</si>
  <si>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</si>
  <si>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</si>
  <si>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</si>
  <si>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</si>
  <si>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</si>
  <si>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</si>
  <si>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</si>
  <si>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</si>
  <si>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</si>
  <si>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</si>
  <si>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</si>
  <si>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</si>
  <si>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</si>
  <si>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</si>
  <si>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</si>
  <si>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</si>
  <si>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</si>
  <si>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</si>
  <si>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</si>
  <si>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</si>
  <si>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</si>
  <si>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</si>
  <si>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</si>
  <si>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</si>
  <si>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</si>
  <si>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</si>
  <si>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</si>
  <si>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</si>
  <si>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</si>
  <si>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</si>
  <si>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</si>
  <si>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</si>
  <si>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</si>
  <si>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</si>
  <si>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</si>
  <si>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</si>
  <si>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</si>
  <si>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</si>
  <si>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</si>
  <si>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</si>
  <si>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</si>
  <si>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</si>
  <si>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</si>
  <si>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</si>
  <si>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</si>
  <si>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</si>
  <si>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</si>
  <si>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</si>
  <si>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</si>
  <si>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</si>
  <si>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посев</t>
  </si>
  <si>
    <t>факт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</si>
  <si>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</si>
  <si>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</si>
  <si>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</si>
  <si>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</si>
  <si>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</si>
  <si>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Портягин В.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</si>
  <si>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</si>
  <si>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</si>
  <si>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</si>
  <si>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</si>
  <si>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</si>
  <si>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</si>
  <si>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</si>
  <si>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</si>
  <si>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</si>
  <si>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</si>
  <si>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</si>
  <si>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</si>
  <si>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</si>
  <si>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</si>
  <si>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</si>
  <si>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</si>
  <si>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</si>
  <si>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</si>
  <si>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</si>
  <si>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</si>
  <si>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</si>
  <si>
    <t>Ф И О</t>
  </si>
  <si>
    <t>ДОЛЖНОСТЬ</t>
  </si>
  <si>
    <t>Тихонский С.С.</t>
  </si>
  <si>
    <t>гл.агроном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</si>
</sst>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7" workbookViewId="0">
      <selection activeCell="A3" sqref="A3"/>
    </sheetView>
  </sheetViews>
  <sheetFormatPr defaultRowHeight="15" x14ac:dyDescent="0.25"/>
  <cols>
    <col min="1" max="1" width="22.7109375" customWidth="1"/>
    <col min="2" max="2" width="22.28515625" customWidth="1"/>
  </cols>
  <sheetData>
    <row r="1" spans="1:2" x14ac:dyDescent="0.25">
      <c r="A1" s="18" t="s">
        <v>94</v>
      </c>
      <c r="B1" s="18" t="s">
        <v>95</v>
      </c>
    </row>
    <row r="2" spans="1:2" x14ac:dyDescent="0.25">
      <c r="A2" s="31" t="s">
        <v>96</v>
      </c>
      <c r="B2" s="31" t="s">
        <v>97</v>
      </c>
    </row>
    <row r="3" spans="1:2" x14ac:dyDescent="0.25">
      <c r="A3" s="31"/>
      <c r="B3" s="31"/>
    </row>
    <row r="4" spans="1:2" x14ac:dyDescent="0.25">
      <c r="A4" s="31"/>
      <c r="B4" s="31"/>
    </row>
    <row r="5" spans="1:2" x14ac:dyDescent="0.25">
      <c r="A5" s="31"/>
      <c r="B5" s="31"/>
    </row>
    <row r="6" spans="1:2" x14ac:dyDescent="0.25">
      <c r="A6" s="31"/>
      <c r="B6" s="31"/>
    </row>
    <row r="7" spans="1:2" x14ac:dyDescent="0.25">
      <c r="A7" s="31"/>
      <c r="B7" s="31"/>
    </row>
    <row r="8" spans="1:2" x14ac:dyDescent="0.25">
      <c r="A8" s="31"/>
      <c r="B8" s="31"/>
    </row>
    <row r="9" spans="1:2" x14ac:dyDescent="0.25">
      <c r="A9" s="31"/>
      <c r="B9" s="31"/>
    </row>
    <row r="10" spans="1:2" x14ac:dyDescent="0.25">
      <c r="A10" s="31"/>
      <c r="B10" s="31"/>
    </row>
    <row r="11" spans="1:2" x14ac:dyDescent="0.25">
      <c r="A11" s="31"/>
      <c r="B11" s="31"/>
    </row>
    <row r="12" spans="1:2" x14ac:dyDescent="0.25">
      <c r="A12" s="31"/>
      <c r="B12" s="31"/>
    </row>
    <row r="13" spans="1:2" x14ac:dyDescent="0.25">
      <c r="A13" s="31"/>
      <c r="B13" s="31"/>
    </row>
    <row r="14" spans="1:2" x14ac:dyDescent="0.25">
      <c r="A14" s="31"/>
      <c r="B14" s="31"/>
    </row>
    <row r="15" spans="1:2" x14ac:dyDescent="0.25">
      <c r="A15" s="31"/>
      <c r="B15" s="31"/>
    </row>
    <row r="16" spans="1:2" x14ac:dyDescent="0.25">
      <c r="A16" s="31"/>
      <c r="B16" s="31"/>
    </row>
    <row r="17" spans="1:2" x14ac:dyDescent="0.25">
      <c r="A17" s="31"/>
      <c r="B17" s="31"/>
    </row>
    <row r="18" spans="1:2" x14ac:dyDescent="0.25">
      <c r="A18" s="31"/>
      <c r="B18" s="31"/>
    </row>
    <row r="19" spans="1:2" x14ac:dyDescent="0.25">
      <c r="A19" s="31"/>
      <c r="B19" s="31"/>
    </row>
    <row r="20" spans="1:2" x14ac:dyDescent="0.25">
      <c r="A20" s="31"/>
      <c r="B20" s="31"/>
    </row>
    <row r="21" spans="1:2" x14ac:dyDescent="0.25">
      <c r="A21" s="31"/>
      <c r="B21" s="31"/>
    </row>
    <row r="22" spans="1:2" x14ac:dyDescent="0.25">
      <c r="A22" s="31"/>
      <c r="B22" s="31"/>
    </row>
    <row r="23" spans="1:2" x14ac:dyDescent="0.25">
      <c r="A23" s="31"/>
      <c r="B23" s="31"/>
    </row>
    <row r="24" spans="1:2" x14ac:dyDescent="0.25">
      <c r="A24" s="31"/>
      <c r="B24" s="31"/>
    </row>
    <row r="25" spans="1:2" x14ac:dyDescent="0.25">
      <c r="A25" s="31"/>
      <c r="B25" s="31"/>
    </row>
    <row r="26" spans="1:2" x14ac:dyDescent="0.25">
      <c r="A26" s="31"/>
      <c r="B26" s="31"/>
    </row>
    <row r="27" spans="1:2" x14ac:dyDescent="0.25">
      <c r="A27" s="31"/>
      <c r="B27" s="31"/>
    </row>
    <row r="28" spans="1:2" x14ac:dyDescent="0.25">
      <c r="A28" s="31"/>
      <c r="B28" s="31"/>
    </row>
    <row r="29" spans="1:2" x14ac:dyDescent="0.25">
      <c r="A29" s="31"/>
      <c r="B29" s="31"/>
    </row>
    <row r="30" spans="1:2" x14ac:dyDescent="0.25">
      <c r="A30" s="31"/>
      <c r="B30" s="31"/>
    </row>
    <row r="31" spans="1:2" x14ac:dyDescent="0.25">
      <c r="A31" s="31"/>
      <c r="B31" s="31"/>
    </row>
    <row r="32" spans="1:2" x14ac:dyDescent="0.25">
      <c r="A32" s="31"/>
      <c r="B32" s="31"/>
    </row>
    <row r="33" spans="1:2" x14ac:dyDescent="0.25">
      <c r="A33" s="31"/>
      <c r="B33" s="31"/>
    </row>
    <row r="34" spans="1:2" x14ac:dyDescent="0.25">
      <c r="A34" s="31"/>
      <c r="B34" s="31"/>
    </row>
    <row r="35" spans="1:2" x14ac:dyDescent="0.25">
      <c r="A35" s="31"/>
      <c r="B35" s="31"/>
    </row>
    <row r="36" spans="1:2" x14ac:dyDescent="0.25">
      <c r="A36" s="31"/>
      <c r="B36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opLeftCell="A7" workbookViewId="0">
      <selection activeCell="D10" sqref="D10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7" t="s">
        <v>73</v>
      </c>
      <c r="B1" s="27" t="s">
        <v>80</v>
      </c>
      <c r="C1" s="27" t="s">
        <v>74</v>
      </c>
      <c r="D1" s="27" t="s">
        <v>77</v>
      </c>
      <c r="E1" s="27" t="s">
        <v>78</v>
      </c>
    </row>
    <row r="2" spans="1:5" x14ac:dyDescent="0.25">
      <c r="A2" s="26" t="s">
        <v>49</v>
      </c>
      <c r="B2" s="26" t="s">
        <v>81</v>
      </c>
      <c r="C2" s="30">
        <v>1318</v>
      </c>
      <c r="D2" s="26">
        <v>1.9</v>
      </c>
      <c r="E2" s="26">
        <v>236</v>
      </c>
    </row>
    <row r="3" spans="1:5" x14ac:dyDescent="0.25">
      <c r="A3" s="26" t="s">
        <v>90</v>
      </c>
      <c r="B3" s="26" t="s">
        <v>81</v>
      </c>
      <c r="C3" s="30">
        <v>1318</v>
      </c>
      <c r="D3" s="26">
        <v>1.9</v>
      </c>
      <c r="E3" s="26">
        <v>128</v>
      </c>
    </row>
    <row r="4" spans="1:5" x14ac:dyDescent="0.25">
      <c r="A4" s="26" t="s">
        <v>91</v>
      </c>
      <c r="B4" s="26" t="s">
        <v>81</v>
      </c>
      <c r="C4" s="30">
        <v>1318</v>
      </c>
      <c r="D4" s="26">
        <v>1.72</v>
      </c>
      <c r="E4" s="26">
        <v>224</v>
      </c>
    </row>
    <row r="5" spans="1:5" x14ac:dyDescent="0.25">
      <c r="A5" s="26" t="s">
        <v>49</v>
      </c>
      <c r="B5" s="26" t="s">
        <v>82</v>
      </c>
      <c r="C5" s="30">
        <v>952</v>
      </c>
      <c r="D5" s="26">
        <v>1.1000000000000001</v>
      </c>
      <c r="E5" s="26">
        <v>83</v>
      </c>
    </row>
    <row r="6" spans="1:5" x14ac:dyDescent="0.25">
      <c r="A6" s="26" t="s">
        <v>75</v>
      </c>
      <c r="B6" s="26" t="s">
        <v>82</v>
      </c>
      <c r="C6" s="30">
        <v>952</v>
      </c>
      <c r="D6" s="26">
        <v>1.1000000000000001</v>
      </c>
      <c r="E6" s="26">
        <v>100</v>
      </c>
    </row>
    <row r="7" spans="1:5" x14ac:dyDescent="0.25">
      <c r="A7" s="26" t="s">
        <v>49</v>
      </c>
      <c r="B7" s="15" t="s">
        <v>83</v>
      </c>
      <c r="C7" s="30">
        <v>952</v>
      </c>
      <c r="D7" s="26">
        <v>0.9</v>
      </c>
      <c r="E7" s="26">
        <v>78</v>
      </c>
    </row>
    <row r="8" spans="1:5" x14ac:dyDescent="0.25">
      <c r="A8" s="26" t="s">
        <v>75</v>
      </c>
      <c r="B8" s="15" t="s">
        <v>83</v>
      </c>
      <c r="C8" s="30">
        <v>952</v>
      </c>
      <c r="D8" s="26">
        <v>1.1000000000000001</v>
      </c>
      <c r="E8" s="26">
        <v>83</v>
      </c>
    </row>
    <row r="9" spans="1:5" x14ac:dyDescent="0.25">
      <c r="A9" s="26" t="s">
        <v>67</v>
      </c>
      <c r="B9" s="26" t="s">
        <v>84</v>
      </c>
      <c r="C9" s="30">
        <v>1318</v>
      </c>
      <c r="D9" s="26">
        <v>9.1999999999999993</v>
      </c>
      <c r="E9" s="26">
        <v>117</v>
      </c>
    </row>
    <row r="10" spans="1:5" x14ac:dyDescent="0.25">
      <c r="A10" s="26" t="s">
        <v>67</v>
      </c>
      <c r="B10" s="26" t="s">
        <v>85</v>
      </c>
      <c r="C10" s="30">
        <v>1318</v>
      </c>
      <c r="D10" s="3"/>
      <c r="E10" s="3"/>
    </row>
    <row r="11" spans="1:5" x14ac:dyDescent="0.25">
      <c r="A11" s="26" t="s">
        <v>67</v>
      </c>
      <c r="B11" s="26" t="s">
        <v>86</v>
      </c>
      <c r="C11" s="30">
        <v>1318</v>
      </c>
      <c r="D11" s="3"/>
      <c r="E11" s="3"/>
    </row>
    <row r="12" spans="1:5" x14ac:dyDescent="0.25">
      <c r="A12" s="26" t="s">
        <v>67</v>
      </c>
      <c r="B12" s="26" t="s">
        <v>87</v>
      </c>
      <c r="C12" s="30">
        <v>1318</v>
      </c>
      <c r="D12" s="3"/>
      <c r="E12" s="3"/>
    </row>
    <row r="13" spans="1:5" x14ac:dyDescent="0.25">
      <c r="A13" s="26" t="s">
        <v>67</v>
      </c>
      <c r="B13" s="26" t="s">
        <v>88</v>
      </c>
      <c r="C13" s="30">
        <v>1015</v>
      </c>
      <c r="D13" s="26">
        <v>4.3</v>
      </c>
      <c r="E13" s="26">
        <v>49</v>
      </c>
    </row>
    <row r="14" spans="1:5" x14ac:dyDescent="0.25">
      <c r="A14" s="26" t="s">
        <v>67</v>
      </c>
      <c r="B14" s="26" t="s">
        <v>89</v>
      </c>
      <c r="C14" s="30">
        <v>1015</v>
      </c>
      <c r="D14" s="26">
        <v>5</v>
      </c>
      <c r="E14" s="26">
        <v>60</v>
      </c>
    </row>
    <row r="15" spans="1:5" x14ac:dyDescent="0.25">
      <c r="A15" s="26" t="s">
        <v>76</v>
      </c>
      <c r="B15" s="26" t="s">
        <v>82</v>
      </c>
      <c r="C15" s="30">
        <v>952</v>
      </c>
      <c r="D15" s="26">
        <v>1.1000000000000001</v>
      </c>
      <c r="E15" s="26">
        <v>100</v>
      </c>
    </row>
    <row r="16" spans="1:5" x14ac:dyDescent="0.25">
      <c r="A16" s="26" t="s">
        <v>76</v>
      </c>
      <c r="B16" s="15" t="s">
        <v>83</v>
      </c>
      <c r="C16" s="30">
        <v>952</v>
      </c>
      <c r="D16" s="26">
        <v>1.1000000000000001</v>
      </c>
      <c r="E16" s="26">
        <v>83</v>
      </c>
    </row>
    <row r="17" spans="1:5" x14ac:dyDescent="0.25">
      <c r="A17" s="15" t="s">
        <v>65</v>
      </c>
      <c r="B17" s="26" t="s">
        <v>84</v>
      </c>
      <c r="C17" s="30">
        <v>1138</v>
      </c>
      <c r="D17" s="26">
        <v>7.2</v>
      </c>
      <c r="E17" s="26">
        <v>77</v>
      </c>
    </row>
    <row r="18" spans="1:5" x14ac:dyDescent="0.25">
      <c r="A18" s="15" t="s">
        <v>93</v>
      </c>
      <c r="B18" s="26" t="s">
        <v>84</v>
      </c>
      <c r="C18" s="30">
        <v>1138</v>
      </c>
      <c r="D18" s="26">
        <v>8.4</v>
      </c>
      <c r="E18" s="26">
        <v>59</v>
      </c>
    </row>
    <row r="19" spans="1:5" x14ac:dyDescent="0.25">
      <c r="A19" s="15" t="s">
        <v>92</v>
      </c>
      <c r="B19" s="26" t="s">
        <v>85</v>
      </c>
      <c r="C19" s="30">
        <v>1138</v>
      </c>
      <c r="D19" s="26">
        <v>11.2</v>
      </c>
      <c r="E19" s="26">
        <v>70</v>
      </c>
    </row>
    <row r="20" spans="1:5" x14ac:dyDescent="0.25">
      <c r="A20" s="15" t="s">
        <v>93</v>
      </c>
      <c r="B20" s="26" t="s">
        <v>85</v>
      </c>
      <c r="C20" s="30">
        <v>1138</v>
      </c>
      <c r="D20" s="29">
        <v>11.2</v>
      </c>
      <c r="E20" s="29">
        <v>51</v>
      </c>
    </row>
    <row r="21" spans="1:5" x14ac:dyDescent="0.25">
      <c r="A21" s="15" t="s">
        <v>65</v>
      </c>
      <c r="B21" s="26" t="s">
        <v>88</v>
      </c>
      <c r="C21" s="30">
        <v>1085</v>
      </c>
      <c r="D21" s="26">
        <v>5.6</v>
      </c>
      <c r="E21" s="26">
        <v>37</v>
      </c>
    </row>
    <row r="22" spans="1:5" x14ac:dyDescent="0.25">
      <c r="A22" s="15" t="s">
        <v>65</v>
      </c>
      <c r="B22" s="26" t="s">
        <v>89</v>
      </c>
      <c r="C22" s="30">
        <v>1085</v>
      </c>
      <c r="D22" s="26">
        <v>6.5</v>
      </c>
      <c r="E22" s="26">
        <v>44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75" zoomScaleNormal="75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E6" sqref="E6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0" t="s">
        <v>6</v>
      </c>
      <c r="I1" s="50"/>
      <c r="J1" s="50"/>
      <c r="K1" s="50"/>
      <c r="L1" s="50" t="s">
        <v>68</v>
      </c>
      <c r="M1" s="50"/>
      <c r="N1" s="50"/>
      <c r="O1" s="50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48" t="s">
        <v>12</v>
      </c>
      <c r="V1" s="48"/>
      <c r="W1" s="48"/>
      <c r="X1" s="48"/>
    </row>
    <row r="2" spans="1:25" x14ac:dyDescent="0.25">
      <c r="A2" s="2">
        <v>2017</v>
      </c>
      <c r="B2" s="24"/>
      <c r="C2" s="2">
        <v>5</v>
      </c>
      <c r="D2" s="3" t="s">
        <v>46</v>
      </c>
      <c r="E2" s="3"/>
      <c r="F2" s="3"/>
      <c r="G2" s="3"/>
      <c r="H2" s="36"/>
      <c r="I2" s="36"/>
      <c r="J2" s="36"/>
      <c r="K2" s="36"/>
      <c r="L2" s="36" t="s">
        <v>47</v>
      </c>
      <c r="M2" s="36"/>
      <c r="N2" s="36"/>
      <c r="O2" s="36"/>
      <c r="P2" s="3" t="s">
        <v>51</v>
      </c>
      <c r="Q2" s="3"/>
      <c r="R2" s="3"/>
      <c r="S2" s="2" t="s">
        <v>50</v>
      </c>
      <c r="T2" s="2">
        <v>535</v>
      </c>
      <c r="U2" s="37"/>
      <c r="V2" s="37"/>
      <c r="W2" s="37"/>
      <c r="X2" s="37"/>
    </row>
    <row r="3" spans="1:25" ht="21" customHeight="1" x14ac:dyDescent="0.25">
      <c r="A3" s="43" t="s">
        <v>13</v>
      </c>
      <c r="B3" s="45" t="s">
        <v>71</v>
      </c>
      <c r="C3" s="43" t="s">
        <v>14</v>
      </c>
      <c r="D3" s="36" t="s">
        <v>15</v>
      </c>
      <c r="E3" s="36" t="s">
        <v>16</v>
      </c>
      <c r="F3" s="43" t="s">
        <v>79</v>
      </c>
      <c r="G3" s="44" t="s">
        <v>18</v>
      </c>
      <c r="H3" s="44" t="s">
        <v>45</v>
      </c>
      <c r="I3" s="43" t="s">
        <v>19</v>
      </c>
      <c r="J3" s="36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5" ht="19.5" customHeight="1" x14ac:dyDescent="0.25">
      <c r="A4" s="43"/>
      <c r="B4" s="46"/>
      <c r="C4" s="43"/>
      <c r="D4" s="36"/>
      <c r="E4" s="36"/>
      <c r="F4" s="43"/>
      <c r="G4" s="44"/>
      <c r="H4" s="44"/>
      <c r="I4" s="43"/>
      <c r="J4" s="36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4" t="s">
        <v>31</v>
      </c>
      <c r="U4" s="4" t="s">
        <v>66</v>
      </c>
      <c r="V4" s="43" t="s">
        <v>64</v>
      </c>
      <c r="W4" s="39" t="s">
        <v>63</v>
      </c>
      <c r="X4" s="39" t="s">
        <v>62</v>
      </c>
      <c r="Y4" s="49"/>
    </row>
    <row r="5" spans="1:25" ht="84" customHeight="1" x14ac:dyDescent="0.25">
      <c r="A5" s="43"/>
      <c r="B5" s="47"/>
      <c r="C5" s="43"/>
      <c r="D5" s="36"/>
      <c r="E5" s="36"/>
      <c r="F5" s="43"/>
      <c r="G5" s="44"/>
      <c r="H5" s="44"/>
      <c r="I5" s="43"/>
      <c r="J5" s="36"/>
      <c r="K5" s="39"/>
      <c r="L5" s="44"/>
      <c r="M5" s="43"/>
      <c r="N5" s="44"/>
      <c r="O5" s="44"/>
      <c r="P5" s="39"/>
      <c r="Q5" s="13">
        <v>2</v>
      </c>
      <c r="R5" s="13">
        <v>2.5</v>
      </c>
      <c r="S5" s="39"/>
      <c r="T5" s="23" t="s">
        <v>32</v>
      </c>
      <c r="U5" s="23" t="s">
        <v>32</v>
      </c>
      <c r="V5" s="43"/>
      <c r="W5" s="39"/>
      <c r="X5" s="39"/>
      <c r="Y5" s="49"/>
    </row>
    <row r="6" spans="1:25" x14ac:dyDescent="0.25">
      <c r="A6" s="12">
        <v>42858</v>
      </c>
      <c r="B6" s="12"/>
      <c r="C6" s="2">
        <v>2</v>
      </c>
      <c r="D6" s="2" t="s">
        <v>85</v>
      </c>
      <c r="E6" s="2" t="s">
        <v>93</v>
      </c>
      <c r="F6" s="2"/>
      <c r="G6" s="2"/>
      <c r="H6" s="2">
        <v>1</v>
      </c>
      <c r="I6" s="2">
        <v>10</v>
      </c>
      <c r="J6" s="2">
        <v>236</v>
      </c>
      <c r="K6" s="32">
        <f>SUMIFS('справочник  '!$C$2:$C$22,'справочник  '!$A$2:$A$22,E6,'справочник  '!$B$2:$B$22,D6)</f>
        <v>1138</v>
      </c>
      <c r="L6" s="2"/>
      <c r="M6" s="2">
        <v>416</v>
      </c>
      <c r="N6" s="2"/>
      <c r="O6" s="18">
        <f>ROUND((M6)/J6,1)</f>
        <v>1.8</v>
      </c>
      <c r="P6" s="20">
        <f>ROUND((O6)*K6,0)</f>
        <v>2048</v>
      </c>
      <c r="Q6" s="20">
        <f>SUM(P6)*Q5</f>
        <v>4096</v>
      </c>
      <c r="R6" s="2"/>
      <c r="S6" s="20">
        <f>SUM(P6)+Q6</f>
        <v>6144</v>
      </c>
      <c r="T6" s="33">
        <f>SUMIFS('справочник  '!$D$2:$D$22,'справочник  '!$A$2:$A$22,E6,'справочник  '!$B$2:$B$22,D6)</f>
        <v>11.2</v>
      </c>
      <c r="U6" s="17">
        <f>SUM(V6/M6)</f>
        <v>1.875</v>
      </c>
      <c r="V6" s="4">
        <f>SUM(X6)-W6</f>
        <v>780</v>
      </c>
      <c r="W6" s="15">
        <v>245</v>
      </c>
      <c r="X6" s="2">
        <v>1025</v>
      </c>
    </row>
    <row r="7" spans="1:25" x14ac:dyDescent="0.25">
      <c r="A7" s="12">
        <v>42859</v>
      </c>
      <c r="B7" s="12"/>
      <c r="C7" s="2" t="s">
        <v>53</v>
      </c>
      <c r="D7" s="31" t="s">
        <v>83</v>
      </c>
      <c r="E7" s="2" t="s">
        <v>49</v>
      </c>
      <c r="F7" s="2"/>
      <c r="G7" s="2"/>
      <c r="H7" s="2">
        <v>1</v>
      </c>
      <c r="I7" s="2">
        <v>10</v>
      </c>
      <c r="J7" s="2">
        <v>236</v>
      </c>
      <c r="K7" s="32">
        <f>SUMIFS('справочник  '!$C$2:$C$22,'справочник  '!$A$2:$A$22,E7,'справочник  '!$B$2:$B$22,D7)</f>
        <v>952</v>
      </c>
      <c r="L7" s="2"/>
      <c r="M7" s="2">
        <v>530</v>
      </c>
      <c r="N7" s="2"/>
      <c r="O7" s="18">
        <f>ROUND((M7)/J7,2)</f>
        <v>2.25</v>
      </c>
      <c r="P7" s="20">
        <f>ROUND((O7)*K7,0)</f>
        <v>2142</v>
      </c>
      <c r="Q7" s="20">
        <f>SUM(P7)*$Q$5</f>
        <v>4284</v>
      </c>
      <c r="R7" s="2"/>
      <c r="S7" s="20">
        <f>SUM(P7)+Q7</f>
        <v>6426</v>
      </c>
      <c r="T7" s="33">
        <f>SUMIFS('справочник  '!$D$2:$D$22,'справочник  '!$A$2:$A$22,E7,'справочник  '!$B$2:$B$22,D7)</f>
        <v>0.9</v>
      </c>
      <c r="U7" s="16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/>
      <c r="C8" s="2" t="s">
        <v>54</v>
      </c>
      <c r="D8" s="31" t="s">
        <v>84</v>
      </c>
      <c r="E8" s="2" t="s">
        <v>49</v>
      </c>
      <c r="F8" s="2"/>
      <c r="G8" s="2"/>
      <c r="H8" s="2">
        <v>1</v>
      </c>
      <c r="I8" s="2">
        <v>10</v>
      </c>
      <c r="J8" s="2">
        <v>236</v>
      </c>
      <c r="K8" s="32">
        <f>SUMIFS('справочник  '!$C$2:$C$22,'справочник  '!$A$2:$A$22,E8,'справочник  '!$B$2:$B$22,D8)</f>
        <v>0</v>
      </c>
      <c r="L8" s="2"/>
      <c r="M8" s="2">
        <v>460</v>
      </c>
      <c r="N8" s="2"/>
      <c r="O8" s="18">
        <f>ROUND((M8)/J8,0)</f>
        <v>2</v>
      </c>
      <c r="P8" s="20">
        <f>ROUND((O8)*K8,0)</f>
        <v>0</v>
      </c>
      <c r="Q8" s="20">
        <f>SUM(P8)*$Q$5</f>
        <v>0</v>
      </c>
      <c r="R8" s="2"/>
      <c r="S8" s="20">
        <f>SUM(P8)+Q8</f>
        <v>0</v>
      </c>
      <c r="T8" s="33">
        <f>SUMIFS('справочник  '!$D$2:$D$22,'справочник  '!$A$2:$A$22,E8,'справочник  '!$B$2:$B$22,D8)</f>
        <v>0</v>
      </c>
      <c r="U8" s="16">
        <f>SUM(V8/M8)</f>
        <v>1.7521739130434784</v>
      </c>
      <c r="V8" s="2">
        <f t="shared" ref="V8:V18" si="0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/>
      <c r="C9" s="2" t="s">
        <v>55</v>
      </c>
      <c r="D9" s="31" t="s">
        <v>83</v>
      </c>
      <c r="E9" s="2" t="s">
        <v>49</v>
      </c>
      <c r="F9" s="2"/>
      <c r="G9" s="2"/>
      <c r="H9" s="2">
        <v>1</v>
      </c>
      <c r="I9" s="2">
        <v>10</v>
      </c>
      <c r="J9" s="2">
        <v>236</v>
      </c>
      <c r="K9" s="32">
        <f>SUMIFS('справочник  '!$C$2:$C$22,'справочник  '!$A$2:$A$22,E9,'справочник  '!$B$2:$B$22,D9)</f>
        <v>952</v>
      </c>
      <c r="L9" s="2"/>
      <c r="M9" s="2">
        <v>308</v>
      </c>
      <c r="N9" s="2"/>
      <c r="O9" s="18">
        <f t="shared" ref="O9:O16" si="1">ROUND((M9)/J9,1)</f>
        <v>1.3</v>
      </c>
      <c r="P9" s="20">
        <f>ROUND((O9)*K9,0)</f>
        <v>1238</v>
      </c>
      <c r="Q9" s="20">
        <f>SUM(P9)*$Q$5</f>
        <v>2476</v>
      </c>
      <c r="R9" s="2"/>
      <c r="S9" s="20">
        <f>SUM(P9)+Q9</f>
        <v>3714</v>
      </c>
      <c r="T9" s="33">
        <f>SUMIFS('справочник  '!$D$2:$D$22,'справочник  '!$A$2:$A$22,E9,'справочник  '!$B$2:$B$22,D9)</f>
        <v>0.9</v>
      </c>
      <c r="U9" s="16">
        <f>SUM(V9/M9)</f>
        <v>1.9090909090909092</v>
      </c>
      <c r="V9" s="2">
        <f t="shared" si="0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/>
      <c r="C10" s="2" t="s">
        <v>56</v>
      </c>
      <c r="D10" s="31" t="s">
        <v>83</v>
      </c>
      <c r="E10" s="2" t="s">
        <v>49</v>
      </c>
      <c r="F10" s="2"/>
      <c r="G10" s="2"/>
      <c r="H10" s="2">
        <v>1</v>
      </c>
      <c r="I10" s="2">
        <v>10</v>
      </c>
      <c r="J10" s="2">
        <v>236</v>
      </c>
      <c r="K10" s="32">
        <f>SUMIFS('справочник  '!$C$2:$C$22,'справочник  '!$A$2:$A$22,E10,'справочник  '!$B$2:$B$22,D10)</f>
        <v>952</v>
      </c>
      <c r="L10" s="2"/>
      <c r="M10" s="2">
        <v>390</v>
      </c>
      <c r="N10" s="2"/>
      <c r="O10" s="18">
        <f t="shared" si="1"/>
        <v>1.7</v>
      </c>
      <c r="P10" s="20">
        <f t="shared" ref="P10:P18" si="2">ROUND((O10)*K10,0)</f>
        <v>1618</v>
      </c>
      <c r="Q10" s="20">
        <f t="shared" ref="Q10:Q16" si="3">SUM(P10)*$Q$5</f>
        <v>3236</v>
      </c>
      <c r="R10" s="2"/>
      <c r="S10" s="20">
        <f t="shared" ref="S10:S18" si="4">SUM(P10)+Q10</f>
        <v>4854</v>
      </c>
      <c r="T10" s="33">
        <f>SUMIFS('справочник  '!$D$2:$D$22,'справочник  '!$A$2:$A$22,E10,'справочник  '!$B$2:$B$22,D10)</f>
        <v>0.9</v>
      </c>
      <c r="U10" s="17">
        <f t="shared" ref="U10:U18" si="5">SUM(V10/M10)</f>
        <v>1.858974358974359</v>
      </c>
      <c r="V10" s="2">
        <f t="shared" si="0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/>
      <c r="C11" s="2" t="s">
        <v>57</v>
      </c>
      <c r="D11" s="31" t="s">
        <v>83</v>
      </c>
      <c r="E11" s="2" t="s">
        <v>49</v>
      </c>
      <c r="F11" s="2"/>
      <c r="G11" s="2"/>
      <c r="H11" s="2">
        <v>1</v>
      </c>
      <c r="I11" s="2">
        <v>10</v>
      </c>
      <c r="J11" s="2">
        <v>236</v>
      </c>
      <c r="K11" s="32">
        <f>SUMIFS('справочник  '!$C$2:$C$22,'справочник  '!$A$2:$A$22,E11,'справочник  '!$B$2:$B$22,D11)</f>
        <v>952</v>
      </c>
      <c r="L11" s="2"/>
      <c r="M11" s="2">
        <v>421</v>
      </c>
      <c r="N11" s="2"/>
      <c r="O11" s="18">
        <f t="shared" si="1"/>
        <v>1.8</v>
      </c>
      <c r="P11" s="20">
        <f t="shared" si="2"/>
        <v>1714</v>
      </c>
      <c r="Q11" s="20">
        <f t="shared" si="3"/>
        <v>3428</v>
      </c>
      <c r="R11" s="2"/>
      <c r="S11" s="20">
        <f t="shared" si="4"/>
        <v>5142</v>
      </c>
      <c r="T11" s="33">
        <f>SUMIFS('справочник  '!$D$2:$D$22,'справочник  '!$A$2:$A$22,E11,'справочник  '!$B$2:$B$22,D11)</f>
        <v>0.9</v>
      </c>
      <c r="U11" s="16">
        <f t="shared" si="5"/>
        <v>1.7197149643705463</v>
      </c>
      <c r="V11" s="2">
        <f t="shared" si="0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/>
      <c r="C12" s="2">
        <v>26.27</v>
      </c>
      <c r="D12" s="31" t="s">
        <v>83</v>
      </c>
      <c r="E12" s="2" t="s">
        <v>49</v>
      </c>
      <c r="F12" s="2"/>
      <c r="G12" s="2"/>
      <c r="H12" s="2">
        <v>1</v>
      </c>
      <c r="I12" s="2">
        <v>10</v>
      </c>
      <c r="J12" s="2">
        <v>236</v>
      </c>
      <c r="K12" s="32">
        <f>SUMIFS('справочник  '!$C$2:$C$22,'справочник  '!$A$2:$A$22,E12,'справочник  '!$B$2:$B$22,D12)</f>
        <v>952</v>
      </c>
      <c r="L12" s="2"/>
      <c r="M12" s="2">
        <v>421</v>
      </c>
      <c r="N12" s="2"/>
      <c r="O12" s="18">
        <f t="shared" si="1"/>
        <v>1.8</v>
      </c>
      <c r="P12" s="20">
        <f t="shared" si="2"/>
        <v>1714</v>
      </c>
      <c r="Q12" s="20">
        <f t="shared" si="3"/>
        <v>3428</v>
      </c>
      <c r="R12" s="2"/>
      <c r="S12" s="20">
        <f t="shared" si="4"/>
        <v>5142</v>
      </c>
      <c r="T12" s="33">
        <f>SUMIFS('справочник  '!$D$2:$D$22,'справочник  '!$A$2:$A$22,E12,'справочник  '!$B$2:$B$22,D12)</f>
        <v>0.9</v>
      </c>
      <c r="U12" s="16">
        <f t="shared" si="5"/>
        <v>1.8147268408551069</v>
      </c>
      <c r="V12" s="2">
        <f t="shared" si="0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/>
      <c r="C13" s="2" t="s">
        <v>58</v>
      </c>
      <c r="D13" s="31" t="s">
        <v>83</v>
      </c>
      <c r="E13" s="2" t="s">
        <v>49</v>
      </c>
      <c r="F13" s="2"/>
      <c r="G13" s="2"/>
      <c r="H13" s="2">
        <v>1</v>
      </c>
      <c r="I13" s="2">
        <v>10</v>
      </c>
      <c r="J13" s="2">
        <v>236</v>
      </c>
      <c r="K13" s="32">
        <f>SUMIFS('справочник  '!$C$2:$C$22,'справочник  '!$A$2:$A$22,E13,'справочник  '!$B$2:$B$22,D13)</f>
        <v>952</v>
      </c>
      <c r="L13" s="2"/>
      <c r="M13" s="2">
        <v>455</v>
      </c>
      <c r="N13" s="2"/>
      <c r="O13" s="18">
        <f>ROUND((M13)/J13,2)</f>
        <v>1.93</v>
      </c>
      <c r="P13" s="20">
        <f t="shared" si="2"/>
        <v>1837</v>
      </c>
      <c r="Q13" s="20">
        <f t="shared" si="3"/>
        <v>3674</v>
      </c>
      <c r="R13" s="2"/>
      <c r="S13" s="20">
        <f t="shared" si="4"/>
        <v>5511</v>
      </c>
      <c r="T13" s="33">
        <f>SUMIFS('справочник  '!$D$2:$D$22,'справочник  '!$A$2:$A$22,E13,'справочник  '!$B$2:$B$22,D13)</f>
        <v>0.9</v>
      </c>
      <c r="U13" s="16">
        <f t="shared" si="5"/>
        <v>1.8637362637362638</v>
      </c>
      <c r="V13" s="2">
        <f t="shared" si="0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/>
      <c r="C14" s="2" t="s">
        <v>59</v>
      </c>
      <c r="D14" s="31" t="s">
        <v>83</v>
      </c>
      <c r="E14" s="2" t="s">
        <v>49</v>
      </c>
      <c r="F14" s="2"/>
      <c r="G14" s="2"/>
      <c r="H14" s="2">
        <v>1</v>
      </c>
      <c r="I14" s="2">
        <v>10</v>
      </c>
      <c r="J14" s="2">
        <v>236</v>
      </c>
      <c r="K14" s="32">
        <f>SUMIFS('справочник  '!$C$2:$C$22,'справочник  '!$A$2:$A$22,E14,'справочник  '!$B$2:$B$22,D14)</f>
        <v>952</v>
      </c>
      <c r="L14" s="2"/>
      <c r="M14" s="2">
        <v>521</v>
      </c>
      <c r="N14" s="2"/>
      <c r="O14" s="18">
        <f t="shared" si="1"/>
        <v>2.2000000000000002</v>
      </c>
      <c r="P14" s="20">
        <f t="shared" si="2"/>
        <v>2094</v>
      </c>
      <c r="Q14" s="20">
        <f t="shared" si="3"/>
        <v>4188</v>
      </c>
      <c r="R14" s="2"/>
      <c r="S14" s="20">
        <f t="shared" si="4"/>
        <v>6282</v>
      </c>
      <c r="T14" s="33">
        <f>SUMIFS('справочник  '!$D$2:$D$22,'справочник  '!$A$2:$A$22,E14,'справочник  '!$B$2:$B$22,D14)</f>
        <v>0.9</v>
      </c>
      <c r="U14" s="16">
        <f t="shared" si="5"/>
        <v>1.7715930902111325</v>
      </c>
      <c r="V14" s="2">
        <f t="shared" si="0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/>
      <c r="C15" s="2" t="s">
        <v>60</v>
      </c>
      <c r="D15" s="31" t="s">
        <v>83</v>
      </c>
      <c r="E15" s="2" t="s">
        <v>49</v>
      </c>
      <c r="F15" s="2"/>
      <c r="G15" s="2"/>
      <c r="H15" s="2">
        <v>1</v>
      </c>
      <c r="I15" s="2">
        <v>10</v>
      </c>
      <c r="J15" s="2">
        <v>236</v>
      </c>
      <c r="K15" s="32">
        <f>SUMIFS('справочник  '!$C$2:$C$22,'справочник  '!$A$2:$A$22,E15,'справочник  '!$B$2:$B$22,D15)</f>
        <v>952</v>
      </c>
      <c r="L15" s="2"/>
      <c r="M15" s="2">
        <v>518</v>
      </c>
      <c r="N15" s="2"/>
      <c r="O15" s="18">
        <f t="shared" si="1"/>
        <v>2.2000000000000002</v>
      </c>
      <c r="P15" s="20">
        <f t="shared" si="2"/>
        <v>2094</v>
      </c>
      <c r="Q15" s="20">
        <f t="shared" si="3"/>
        <v>4188</v>
      </c>
      <c r="R15" s="2"/>
      <c r="S15" s="20">
        <f t="shared" si="4"/>
        <v>6282</v>
      </c>
      <c r="T15" s="33">
        <f>SUMIFS('справочник  '!$D$2:$D$22,'справочник  '!$A$2:$A$22,E15,'справочник  '!$B$2:$B$22,D15)</f>
        <v>0.9</v>
      </c>
      <c r="U15" s="16">
        <f t="shared" si="5"/>
        <v>2.0077220077220077</v>
      </c>
      <c r="V15" s="2">
        <f t="shared" si="0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/>
      <c r="C16" s="2" t="s">
        <v>61</v>
      </c>
      <c r="D16" s="31" t="s">
        <v>83</v>
      </c>
      <c r="E16" s="2" t="s">
        <v>49</v>
      </c>
      <c r="F16" s="2"/>
      <c r="G16" s="2"/>
      <c r="H16" s="2">
        <v>1</v>
      </c>
      <c r="I16" s="2">
        <v>10</v>
      </c>
      <c r="J16" s="2">
        <v>236</v>
      </c>
      <c r="K16" s="32">
        <f>SUMIFS('справочник  '!$C$2:$C$22,'справочник  '!$A$2:$A$22,E16,'справочник  '!$B$2:$B$22,D16)</f>
        <v>952</v>
      </c>
      <c r="L16" s="2"/>
      <c r="M16" s="2">
        <v>272</v>
      </c>
      <c r="N16" s="2"/>
      <c r="O16" s="18">
        <f t="shared" si="1"/>
        <v>1.2</v>
      </c>
      <c r="P16" s="20">
        <f t="shared" si="2"/>
        <v>1142</v>
      </c>
      <c r="Q16" s="20">
        <f t="shared" si="3"/>
        <v>2284</v>
      </c>
      <c r="S16" s="20">
        <f t="shared" si="4"/>
        <v>3426</v>
      </c>
      <c r="T16" s="33">
        <f>SUMIFS('справочник  '!$D$2:$D$22,'справочник  '!$A$2:$A$22,E16,'справочник  '!$B$2:$B$22,D16)</f>
        <v>0.9</v>
      </c>
      <c r="U16" s="16">
        <f t="shared" si="5"/>
        <v>1.7389705882352942</v>
      </c>
      <c r="V16" s="2">
        <f t="shared" si="0"/>
        <v>473</v>
      </c>
      <c r="W16" s="2">
        <v>50</v>
      </c>
      <c r="X16" s="2">
        <v>523</v>
      </c>
    </row>
    <row r="17" spans="1:24" x14ac:dyDescent="0.25">
      <c r="A17" s="12"/>
      <c r="B17" s="12"/>
      <c r="C17" s="4"/>
      <c r="D17" s="31" t="s">
        <v>83</v>
      </c>
      <c r="E17" s="4"/>
      <c r="F17" s="4"/>
      <c r="G17" s="4"/>
      <c r="H17" s="4"/>
      <c r="I17" s="4"/>
      <c r="J17" s="4"/>
      <c r="K17" s="32">
        <f>SUMIFS('справочник  '!$C$2:$C$22,'справочник  '!$A$2:$A$22,E17,'справочник  '!$B$2:$B$22,D17)</f>
        <v>0</v>
      </c>
      <c r="L17" s="4"/>
      <c r="M17" s="4"/>
      <c r="N17" s="4"/>
      <c r="O17" s="19"/>
      <c r="P17" s="20"/>
      <c r="Q17" s="20"/>
      <c r="R17" s="4"/>
      <c r="S17" s="20"/>
      <c r="T17" s="33">
        <f>SUMIFS('справочник  '!$D$2:$D$22,'справочник  '!$A$2:$A$22,E17,'справочник  '!$B$2:$B$22,D17)</f>
        <v>0</v>
      </c>
      <c r="U17" s="16"/>
      <c r="V17" s="4"/>
      <c r="W17" s="4"/>
      <c r="X17" s="4"/>
    </row>
    <row r="18" spans="1:24" ht="15" customHeight="1" x14ac:dyDescent="0.25">
      <c r="A18" s="12">
        <v>42871</v>
      </c>
      <c r="B18" s="12" t="s">
        <v>72</v>
      </c>
      <c r="C18" s="2">
        <v>5</v>
      </c>
      <c r="D18" s="31" t="s">
        <v>83</v>
      </c>
      <c r="E18" s="2" t="s">
        <v>65</v>
      </c>
      <c r="F18" s="2"/>
      <c r="G18" s="2"/>
      <c r="H18" s="2">
        <v>1</v>
      </c>
      <c r="I18" s="2">
        <v>10</v>
      </c>
      <c r="J18" s="2">
        <v>59</v>
      </c>
      <c r="K18" s="32">
        <f>SUMIFS('справочник  '!$C$2:$C$22,'справочник  '!$A$2:$A$22,E18,'справочник  '!$B$2:$B$22,D18)</f>
        <v>0</v>
      </c>
      <c r="L18" s="2"/>
      <c r="M18" s="2">
        <v>26</v>
      </c>
      <c r="N18" s="2"/>
      <c r="O18" s="19">
        <f>ROUND((M18)/J18,2)</f>
        <v>0.44</v>
      </c>
      <c r="P18" s="20">
        <f t="shared" si="2"/>
        <v>0</v>
      </c>
      <c r="Q18" s="20">
        <f>SUM(P18)*$R$5</f>
        <v>0</v>
      </c>
      <c r="R18" s="2"/>
      <c r="S18" s="20">
        <f t="shared" si="4"/>
        <v>0</v>
      </c>
      <c r="T18" s="33">
        <f>SUMIFS('справочник  '!$D$2:$D$22,'справочник  '!$A$2:$A$22,E18,'справочник  '!$B$2:$B$22,D18)</f>
        <v>0</v>
      </c>
      <c r="U18" s="21">
        <f t="shared" si="5"/>
        <v>20.76923076923077</v>
      </c>
      <c r="V18" s="2">
        <f t="shared" si="0"/>
        <v>540</v>
      </c>
      <c r="W18" s="2">
        <v>40</v>
      </c>
      <c r="X18" s="2">
        <v>580</v>
      </c>
    </row>
    <row r="19" spans="1:24" x14ac:dyDescent="0.25">
      <c r="A19" s="12">
        <v>42872</v>
      </c>
      <c r="B19" s="12"/>
      <c r="C19" s="2">
        <v>5.7</v>
      </c>
      <c r="D19" s="31" t="s">
        <v>83</v>
      </c>
      <c r="E19" s="4" t="s">
        <v>65</v>
      </c>
      <c r="F19" s="2"/>
      <c r="G19" s="2"/>
      <c r="H19" s="2">
        <v>1</v>
      </c>
      <c r="I19" s="2">
        <v>10</v>
      </c>
      <c r="J19" s="4">
        <v>59</v>
      </c>
      <c r="K19" s="32">
        <f>SUMIFS('справочник  '!$C$2:$C$22,'справочник  '!$A$2:$A$22,E19,'справочник  '!$B$2:$B$22,D19)</f>
        <v>0</v>
      </c>
      <c r="L19" s="2"/>
      <c r="M19" s="2">
        <v>151</v>
      </c>
      <c r="N19" s="2"/>
      <c r="O19" s="19">
        <f>ROUND((M19)/J19,1)</f>
        <v>2.6</v>
      </c>
      <c r="P19" s="20">
        <f t="shared" ref="P19" si="6">ROUND((O19)*K19,0)</f>
        <v>0</v>
      </c>
      <c r="Q19" s="20">
        <f>SUM(P19)*$R$5</f>
        <v>0</v>
      </c>
      <c r="R19" s="4"/>
      <c r="S19" s="20">
        <f t="shared" ref="S19" si="7">SUM(P19)+Q19</f>
        <v>0</v>
      </c>
      <c r="T19" s="33">
        <f>SUMIFS('справочник  '!$D$2:$D$22,'справочник  '!$A$2:$A$22,E19,'справочник  '!$B$2:$B$22,D19)</f>
        <v>0</v>
      </c>
      <c r="U19" s="21">
        <f t="shared" ref="U19:U22" si="8">SUM(V19/M19)</f>
        <v>6.887417218543046</v>
      </c>
      <c r="V19" s="4">
        <f t="shared" ref="V19:V22" si="9">SUM(X19)-W19</f>
        <v>1040</v>
      </c>
      <c r="W19" s="4"/>
      <c r="X19" s="2">
        <v>1040</v>
      </c>
    </row>
    <row r="20" spans="1:24" x14ac:dyDescent="0.25">
      <c r="A20" s="12">
        <v>42873</v>
      </c>
      <c r="B20" s="12"/>
      <c r="C20" s="2">
        <v>7.9</v>
      </c>
      <c r="D20" s="31" t="s">
        <v>83</v>
      </c>
      <c r="E20" s="4" t="s">
        <v>65</v>
      </c>
      <c r="F20" s="2"/>
      <c r="G20" s="2"/>
      <c r="H20" s="2">
        <v>1</v>
      </c>
      <c r="I20" s="2">
        <v>10</v>
      </c>
      <c r="J20" s="2">
        <v>59</v>
      </c>
      <c r="K20" s="32">
        <f>SUMIFS('справочник  '!$C$2:$C$22,'справочник  '!$A$2:$A$22,E20,'справочник  '!$B$2:$B$22,D20)</f>
        <v>0</v>
      </c>
      <c r="L20" s="2"/>
      <c r="M20" s="2">
        <v>60</v>
      </c>
      <c r="N20" s="2"/>
      <c r="O20" s="19">
        <f>ROUND((M20)/J20,2)</f>
        <v>1.02</v>
      </c>
      <c r="P20" s="20">
        <f t="shared" ref="P20" si="10">ROUND((O20)*K20,0)</f>
        <v>0</v>
      </c>
      <c r="Q20" s="20">
        <f>SUM(P20)*$R$5</f>
        <v>0</v>
      </c>
      <c r="R20" s="4"/>
      <c r="S20" s="20">
        <f t="shared" ref="S20" si="11">SUM(P20)+Q20</f>
        <v>0</v>
      </c>
      <c r="T20" s="33">
        <f>SUMIFS('справочник  '!$D$2:$D$22,'справочник  '!$A$2:$A$22,E20,'справочник  '!$B$2:$B$22,D20)</f>
        <v>0</v>
      </c>
      <c r="U20" s="16">
        <f t="shared" si="8"/>
        <v>4</v>
      </c>
      <c r="V20" s="2">
        <f t="shared" si="9"/>
        <v>240</v>
      </c>
      <c r="W20" s="2"/>
      <c r="X20" s="2">
        <v>240</v>
      </c>
    </row>
    <row r="21" spans="1:24" x14ac:dyDescent="0.25">
      <c r="A21" s="12">
        <v>42873</v>
      </c>
      <c r="B21" s="12"/>
      <c r="C21" s="4">
        <v>4</v>
      </c>
      <c r="D21" s="31" t="s">
        <v>83</v>
      </c>
      <c r="E21" s="4" t="s">
        <v>67</v>
      </c>
      <c r="F21" s="4"/>
      <c r="G21" s="4"/>
      <c r="H21" s="4">
        <v>1</v>
      </c>
      <c r="I21" s="4">
        <v>5</v>
      </c>
      <c r="J21" s="4">
        <v>117</v>
      </c>
      <c r="K21" s="32">
        <f>SUMIFS('справочник  '!$C$2:$C$22,'справочник  '!$A$2:$A$22,E21,'справочник  '!$B$2:$B$22,D21)</f>
        <v>0</v>
      </c>
      <c r="L21" s="4"/>
      <c r="M21" s="4">
        <v>94</v>
      </c>
      <c r="N21" s="4"/>
      <c r="O21" s="19">
        <f>ROUND((M21)/J21,2)</f>
        <v>0.8</v>
      </c>
      <c r="P21" s="20">
        <f t="shared" ref="P21" si="12">ROUND((O21)*K21,0)</f>
        <v>0</v>
      </c>
      <c r="Q21" s="20">
        <f>SUM(P21)*$Q$5</f>
        <v>0</v>
      </c>
      <c r="R21" s="20"/>
      <c r="S21" s="20">
        <f t="shared" ref="S21" si="13">SUM(P21)+Q21</f>
        <v>0</v>
      </c>
      <c r="T21" s="33">
        <f>SUMIFS('справочник  '!$D$2:$D$22,'справочник  '!$A$2:$A$22,E21,'справочник  '!$B$2:$B$22,D21)</f>
        <v>0</v>
      </c>
      <c r="U21" s="16">
        <f t="shared" si="8"/>
        <v>4.4680851063829783</v>
      </c>
      <c r="V21" s="4">
        <f t="shared" si="9"/>
        <v>420</v>
      </c>
      <c r="W21" s="4"/>
      <c r="X21" s="4">
        <v>420</v>
      </c>
    </row>
    <row r="22" spans="1:24" x14ac:dyDescent="0.25">
      <c r="A22" s="12">
        <v>42875</v>
      </c>
      <c r="B22" s="12"/>
      <c r="C22" s="2">
        <v>8.1</v>
      </c>
      <c r="D22" s="31" t="s">
        <v>83</v>
      </c>
      <c r="E22" s="4" t="s">
        <v>65</v>
      </c>
      <c r="F22" s="2"/>
      <c r="G22" s="2"/>
      <c r="H22" s="2">
        <v>1</v>
      </c>
      <c r="I22" s="2">
        <v>10</v>
      </c>
      <c r="J22" s="2">
        <v>77</v>
      </c>
      <c r="K22" s="32">
        <f>SUMIFS('справочник  '!$C$2:$C$22,'справочник  '!$A$2:$A$22,E22,'справочник  '!$B$2:$B$22,D22)</f>
        <v>0</v>
      </c>
      <c r="L22" s="2"/>
      <c r="M22" s="2">
        <v>123</v>
      </c>
      <c r="N22" s="2"/>
      <c r="O22" s="18">
        <v>2.1</v>
      </c>
      <c r="P22" s="20">
        <f t="shared" ref="P22" si="14">ROUND((O22)*K22,0)</f>
        <v>0</v>
      </c>
      <c r="Q22" s="20">
        <f>SUM(P22)*$R$5</f>
        <v>0</v>
      </c>
      <c r="R22" s="4"/>
      <c r="S22" s="20">
        <f t="shared" ref="S22" si="15">SUM(P22)+Q22</f>
        <v>0</v>
      </c>
      <c r="T22" s="33">
        <f>SUMIFS('справочник  '!$D$2:$D$22,'справочник  '!$A$2:$A$22,E22,'справочник  '!$B$2:$B$22,D22)</f>
        <v>0</v>
      </c>
      <c r="U22" s="16">
        <f t="shared" si="8"/>
        <v>9.0243902439024382</v>
      </c>
      <c r="V22" s="2">
        <f t="shared" si="9"/>
        <v>1110</v>
      </c>
      <c r="W22" s="2">
        <v>60</v>
      </c>
      <c r="X22" s="2">
        <v>1170</v>
      </c>
    </row>
    <row r="23" spans="1:24" x14ac:dyDescent="0.25">
      <c r="A23" s="12"/>
      <c r="B23" s="12"/>
      <c r="C23" s="2"/>
      <c r="D23" s="31" t="s">
        <v>83</v>
      </c>
      <c r="E23" s="2"/>
      <c r="F23" s="2"/>
      <c r="G23" s="2"/>
      <c r="H23" s="2"/>
      <c r="I23" s="2"/>
      <c r="J23" s="2"/>
      <c r="K23" s="32">
        <f>SUMIFS('справочник  '!$C$2:$C$22,'справочник  '!$A$2:$A$22,E23,'справочник  '!$B$2:$B$22,D23)</f>
        <v>0</v>
      </c>
      <c r="L23" s="2"/>
      <c r="M23" s="2"/>
      <c r="N23" s="2"/>
      <c r="O23" s="19"/>
      <c r="P23" s="2"/>
      <c r="Q23" s="14"/>
      <c r="R23" s="2"/>
      <c r="S23" s="14"/>
      <c r="T23" s="33">
        <f>SUMIFS('справочник  '!$D$2:$D$22,'справочник  '!$A$2:$A$22,E23,'справочник  '!$B$2:$B$22,D23)</f>
        <v>0</v>
      </c>
      <c r="U23" s="16"/>
      <c r="V23" s="2"/>
      <c r="W23" s="2"/>
      <c r="X23" s="2"/>
    </row>
    <row r="24" spans="1:24" x14ac:dyDescent="0.25">
      <c r="A24" s="12"/>
      <c r="B24" s="12"/>
      <c r="C24" s="2"/>
      <c r="D24" s="31" t="s">
        <v>83</v>
      </c>
      <c r="E24" s="2"/>
      <c r="F24" s="2"/>
      <c r="G24" s="2"/>
      <c r="H24" s="2"/>
      <c r="I24" s="2"/>
      <c r="J24" s="2"/>
      <c r="K24" s="32">
        <f>SUMIFS('справочник  '!$C$2:$C$22,'справочник  '!$A$2:$A$22,E24,'справочник  '!$B$2:$B$22,D24)</f>
        <v>0</v>
      </c>
      <c r="L24" s="2"/>
      <c r="M24" s="2"/>
      <c r="N24" s="2"/>
      <c r="O24" s="19"/>
      <c r="P24" s="2"/>
      <c r="Q24" s="14"/>
      <c r="R24" s="2"/>
      <c r="S24" s="14"/>
      <c r="T24" s="33">
        <f>SUMIFS('справочник  '!$D$2:$D$22,'справочник  '!$A$2:$A$22,E24,'справочник  '!$B$2:$B$22,D24)</f>
        <v>0</v>
      </c>
      <c r="U24" s="16"/>
      <c r="V24" s="2"/>
      <c r="W24" s="2"/>
      <c r="X24" s="2"/>
    </row>
    <row r="25" spans="1:24" x14ac:dyDescent="0.25">
      <c r="A25" s="12"/>
      <c r="B25" s="12"/>
      <c r="C25" s="2"/>
      <c r="D25" s="31" t="s">
        <v>83</v>
      </c>
      <c r="E25" s="2"/>
      <c r="F25" s="2"/>
      <c r="G25" s="2"/>
      <c r="H25" s="2"/>
      <c r="I25" s="2"/>
      <c r="J25" s="2"/>
      <c r="K25" s="32">
        <f>SUMIFS('справочник  '!$C$2:$C$22,'справочник  '!$A$2:$A$22,E25,'справочник  '!$B$2:$B$22,D25)</f>
        <v>0</v>
      </c>
      <c r="L25" s="2"/>
      <c r="M25" s="2"/>
      <c r="N25" s="2"/>
      <c r="O25" s="19"/>
      <c r="P25" s="2"/>
      <c r="Q25" s="14"/>
      <c r="R25" s="2"/>
      <c r="S25" s="14"/>
      <c r="T25" s="33">
        <f>SUMIFS('справочник  '!$D$2:$D$22,'справочник  '!$A$2:$A$22,E25,'справочник  '!$B$2:$B$22,D25)</f>
        <v>0</v>
      </c>
      <c r="U25" s="16"/>
      <c r="V25" s="2"/>
      <c r="W25" s="2"/>
      <c r="X25" s="2"/>
    </row>
    <row r="26" spans="1:24" x14ac:dyDescent="0.25">
      <c r="A26" s="12"/>
      <c r="B26" s="12"/>
      <c r="C26" s="2"/>
      <c r="D26" s="31" t="s">
        <v>83</v>
      </c>
      <c r="E26" s="2"/>
      <c r="F26" s="2"/>
      <c r="G26" s="2"/>
      <c r="H26" s="2"/>
      <c r="I26" s="2"/>
      <c r="J26" s="2"/>
      <c r="K26" s="32">
        <f>SUMIFS('справочник  '!$C$2:$C$22,'справочник  '!$A$2:$A$22,E26,'справочник  '!$B$2:$B$22,D26)</f>
        <v>0</v>
      </c>
      <c r="L26" s="2"/>
      <c r="M26" s="2"/>
      <c r="N26" s="2"/>
      <c r="O26" s="19"/>
      <c r="P26" s="2"/>
      <c r="Q26" s="14"/>
      <c r="R26" s="2"/>
      <c r="S26" s="14"/>
      <c r="T26" s="33">
        <f>SUMIFS('справочник  '!$D$2:$D$22,'справочник  '!$A$2:$A$22,E26,'справочник  '!$B$2:$B$22,D26)</f>
        <v>0</v>
      </c>
      <c r="U26" s="16"/>
      <c r="V26" s="2"/>
      <c r="W26" s="2"/>
      <c r="X26" s="2"/>
    </row>
    <row r="27" spans="1:24" x14ac:dyDescent="0.25">
      <c r="A27" s="12"/>
      <c r="B27" s="12"/>
      <c r="C27" s="2"/>
      <c r="D27" s="31" t="s">
        <v>83</v>
      </c>
      <c r="E27" s="2"/>
      <c r="F27" s="2"/>
      <c r="G27" s="2"/>
      <c r="H27" s="2"/>
      <c r="I27" s="2"/>
      <c r="J27" s="2"/>
      <c r="K27" s="32">
        <f>SUMIFS('справочник  '!$C$2:$C$22,'справочник  '!$A$2:$A$22,E27,'справочник  '!$B$2:$B$22,D27)</f>
        <v>0</v>
      </c>
      <c r="L27" s="2"/>
      <c r="M27" s="2"/>
      <c r="N27" s="2"/>
      <c r="O27" s="19"/>
      <c r="P27" s="2"/>
      <c r="Q27" s="14"/>
      <c r="R27" s="2"/>
      <c r="S27" s="14"/>
      <c r="T27" s="33">
        <f>SUMIFS('справочник  '!$D$2:$D$22,'справочник  '!$A$2:$A$22,E27,'справочник  '!$B$2:$B$22,D27)</f>
        <v>0</v>
      </c>
      <c r="U27" s="16"/>
      <c r="V27" s="2"/>
      <c r="W27" s="2"/>
      <c r="X27" s="2"/>
    </row>
    <row r="28" spans="1:24" x14ac:dyDescent="0.25">
      <c r="A28" s="12"/>
      <c r="B28" s="12"/>
      <c r="C28" s="2"/>
      <c r="D28" s="31" t="s">
        <v>83</v>
      </c>
      <c r="E28" s="2"/>
      <c r="F28" s="2"/>
      <c r="G28" s="2"/>
      <c r="H28" s="2"/>
      <c r="I28" s="2"/>
      <c r="J28" s="2"/>
      <c r="K28" s="32">
        <f>SUMIFS('справочник  '!$C$2:$C$22,'справочник  '!$A$2:$A$22,E28,'справочник  '!$B$2:$B$22,D28)</f>
        <v>0</v>
      </c>
      <c r="L28" s="2"/>
      <c r="M28" s="2"/>
      <c r="N28" s="2"/>
      <c r="O28" s="19"/>
      <c r="P28" s="2"/>
      <c r="Q28" s="14"/>
      <c r="R28" s="2"/>
      <c r="S28" s="14"/>
      <c r="T28" s="33">
        <f>SUMIFS('справочник  '!$D$2:$D$22,'справочник  '!$A$2:$A$22,E28,'справочник  '!$B$2:$B$22,D28)</f>
        <v>0</v>
      </c>
      <c r="U28" s="16"/>
      <c r="V28" s="2"/>
      <c r="W28" s="2"/>
      <c r="X28" s="2"/>
    </row>
    <row r="29" spans="1:24" x14ac:dyDescent="0.25">
      <c r="A29" s="12"/>
      <c r="B29" s="12"/>
      <c r="C29" s="2"/>
      <c r="D29" s="31" t="s">
        <v>83</v>
      </c>
      <c r="E29" s="2"/>
      <c r="F29" s="2"/>
      <c r="G29" s="2"/>
      <c r="H29" s="2"/>
      <c r="I29" s="2"/>
      <c r="J29" s="2"/>
      <c r="K29" s="32">
        <f>SUMIFS('справочник  '!$C$2:$C$22,'справочник  '!$A$2:$A$22,E29,'справочник  '!$B$2:$B$22,D29)</f>
        <v>0</v>
      </c>
      <c r="L29" s="2"/>
      <c r="M29" s="2"/>
      <c r="N29" s="2"/>
      <c r="O29" s="19"/>
      <c r="P29" s="2"/>
      <c r="Q29" s="14"/>
      <c r="R29" s="2"/>
      <c r="S29" s="14"/>
      <c r="T29" s="33">
        <f>SUMIFS('справочник  '!$D$2:$D$22,'справочник  '!$A$2:$A$22,E29,'справочник  '!$B$2:$B$22,D29)</f>
        <v>0</v>
      </c>
      <c r="U29" s="16"/>
      <c r="V29" s="2"/>
      <c r="W29" s="2"/>
      <c r="X29" s="2"/>
    </row>
    <row r="30" spans="1:24" x14ac:dyDescent="0.25">
      <c r="A30" s="12"/>
      <c r="B30" s="12"/>
      <c r="C30" s="2"/>
      <c r="D30" s="31" t="s">
        <v>83</v>
      </c>
      <c r="E30" s="2"/>
      <c r="F30" s="2"/>
      <c r="G30" s="2"/>
      <c r="H30" s="2"/>
      <c r="I30" s="2"/>
      <c r="J30" s="2"/>
      <c r="K30" s="32">
        <f>SUMIFS('справочник  '!$C$2:$C$22,'справочник  '!$A$2:$A$22,E30,'справочник  '!$B$2:$B$22,D30)</f>
        <v>0</v>
      </c>
      <c r="L30" s="2"/>
      <c r="M30" s="2"/>
      <c r="N30" s="2"/>
      <c r="O30" s="2"/>
      <c r="P30" s="2"/>
      <c r="Q30" s="2"/>
      <c r="R30" s="2"/>
      <c r="S30" s="2"/>
      <c r="T30" s="33">
        <f>SUMIFS('справочник  '!$D$2:$D$22,'справочник  '!$A$2:$A$22,E30,'справочник  '!$B$2:$B$22,D30)</f>
        <v>0</v>
      </c>
      <c r="U30" s="16"/>
      <c r="V30" s="2"/>
      <c r="W30" s="2"/>
      <c r="X30" s="2"/>
    </row>
    <row r="31" spans="1:24" x14ac:dyDescent="0.25">
      <c r="A31" s="12"/>
      <c r="B31" s="12"/>
      <c r="C31" s="2"/>
      <c r="D31" s="31" t="s">
        <v>83</v>
      </c>
      <c r="E31" s="2"/>
      <c r="F31" s="2"/>
      <c r="G31" s="2"/>
      <c r="H31" s="2"/>
      <c r="I31" s="2"/>
      <c r="J31" s="2"/>
      <c r="K31" s="32">
        <f>SUMIFS('справочник  '!$C$2:$C$22,'справочник  '!$A$2:$A$22,E31,'справочник  '!$B$2:$B$22,D31)</f>
        <v>0</v>
      </c>
      <c r="L31" s="2"/>
      <c r="M31" s="2"/>
      <c r="N31" s="2"/>
      <c r="O31" s="2"/>
      <c r="P31" s="2"/>
      <c r="Q31" s="2"/>
      <c r="R31" s="2"/>
      <c r="S31" s="2"/>
      <c r="T31" s="33">
        <f>SUMIFS('справочник  '!$D$2:$D$22,'справочник  '!$A$2:$A$22,E31,'справочник  '!$B$2:$B$22,D31)</f>
        <v>0</v>
      </c>
      <c r="U31" s="16"/>
      <c r="V31" s="2"/>
      <c r="W31" s="2"/>
      <c r="X31" s="2"/>
    </row>
    <row r="32" spans="1:24" x14ac:dyDescent="0.25">
      <c r="A32" s="12"/>
      <c r="B32" s="12"/>
      <c r="C32" s="2"/>
      <c r="D32" s="31" t="s">
        <v>83</v>
      </c>
      <c r="E32" s="2"/>
      <c r="F32" s="2"/>
      <c r="G32" s="2"/>
      <c r="H32" s="2"/>
      <c r="I32" s="2"/>
      <c r="J32" s="2"/>
      <c r="K32" s="32">
        <f>SUMIFS('справочник  '!$C$2:$C$22,'справочник  '!$A$2:$A$22,E32,'справочник  '!$B$2:$B$22,D32)</f>
        <v>0</v>
      </c>
      <c r="L32" s="2"/>
      <c r="M32" s="2"/>
      <c r="N32" s="2"/>
      <c r="O32" s="2"/>
      <c r="P32" s="2"/>
      <c r="Q32" s="2"/>
      <c r="R32" s="2"/>
      <c r="S32" s="2"/>
      <c r="T32" s="33">
        <f>SUMIFS('справочник  '!$D$2:$D$22,'справочник  '!$A$2:$A$22,E32,'справочник  '!$B$2:$B$22,D32)</f>
        <v>0</v>
      </c>
      <c r="U32" s="16"/>
      <c r="V32" s="2"/>
      <c r="W32" s="2"/>
      <c r="X32" s="2"/>
    </row>
    <row r="33" spans="1:24" x14ac:dyDescent="0.25">
      <c r="A33" s="12"/>
      <c r="B33" s="12"/>
      <c r="C33" s="2"/>
      <c r="D33" s="31" t="s">
        <v>83</v>
      </c>
      <c r="E33" s="2"/>
      <c r="F33" s="2"/>
      <c r="G33" s="2"/>
      <c r="H33" s="2"/>
      <c r="I33" s="2"/>
      <c r="J33" s="2"/>
      <c r="K33" s="32">
        <f>SUMIFS('справочник  '!$C$2:$C$22,'справочник  '!$A$2:$A$22,E33,'справочник  '!$B$2:$B$22,D33)</f>
        <v>0</v>
      </c>
      <c r="L33" s="2"/>
      <c r="M33" s="2"/>
      <c r="N33" s="2"/>
      <c r="O33" s="2"/>
      <c r="P33" s="2"/>
      <c r="Q33" s="2"/>
      <c r="R33" s="2"/>
      <c r="S33" s="2"/>
      <c r="T33" s="33">
        <f>SUMIFS('справочник  '!$D$2:$D$22,'справочник  '!$A$2:$A$22,E33,'справочник  '!$B$2:$B$22,D33)</f>
        <v>0</v>
      </c>
      <c r="U33" s="16"/>
      <c r="V33" s="2"/>
      <c r="W33" s="2"/>
      <c r="X33" s="2"/>
    </row>
    <row r="34" spans="1:24" x14ac:dyDescent="0.25">
      <c r="A34" s="12"/>
      <c r="B34" s="12"/>
      <c r="C34" s="2"/>
      <c r="D34" s="31" t="s">
        <v>83</v>
      </c>
      <c r="E34" s="2"/>
      <c r="F34" s="2"/>
      <c r="G34" s="2"/>
      <c r="H34" s="2"/>
      <c r="I34" s="2"/>
      <c r="J34" s="2"/>
      <c r="K34" s="32">
        <f>SUMIFS('справочник  '!$C$2:$C$22,'справочник  '!$A$2:$A$22,E34,'справочник  '!$B$2:$B$22,D34)</f>
        <v>0</v>
      </c>
      <c r="L34" s="2"/>
      <c r="M34" s="2"/>
      <c r="N34" s="2"/>
      <c r="O34" s="2"/>
      <c r="P34" s="2"/>
      <c r="Q34" s="2"/>
      <c r="R34" s="2"/>
      <c r="S34" s="2"/>
      <c r="T34" s="33">
        <f>SUMIFS('справочник  '!$D$2:$D$22,'справочник  '!$A$2:$A$22,E34,'справочник  '!$B$2:$B$22,D34)</f>
        <v>0</v>
      </c>
      <c r="U34" s="16"/>
      <c r="V34" s="2"/>
      <c r="W34" s="2"/>
      <c r="X34" s="2"/>
    </row>
    <row r="35" spans="1:24" x14ac:dyDescent="0.25">
      <c r="A35" s="12"/>
      <c r="B35" s="12"/>
      <c r="C35" s="2"/>
      <c r="D35" s="31" t="s">
        <v>83</v>
      </c>
      <c r="E35" s="2"/>
      <c r="F35" s="2"/>
      <c r="G35" s="2"/>
      <c r="H35" s="2"/>
      <c r="I35" s="2"/>
      <c r="J35" s="2"/>
      <c r="K35" s="32">
        <f>SUMIFS('справочник  '!$C$2:$C$22,'справочник  '!$A$2:$A$22,E35,'справочник  '!$B$2:$B$22,D35)</f>
        <v>0</v>
      </c>
      <c r="L35" s="2"/>
      <c r="M35" s="2"/>
      <c r="N35" s="2"/>
      <c r="O35" s="2"/>
      <c r="P35" s="2"/>
      <c r="Q35" s="2"/>
      <c r="R35" s="2"/>
      <c r="S35" s="2"/>
      <c r="T35" s="33">
        <f>SUMIFS('справочник  '!$D$2:$D$22,'справочник  '!$A$2:$A$22,E35,'справочник  '!$B$2:$B$22,D35)</f>
        <v>0</v>
      </c>
      <c r="U35" s="16"/>
      <c r="V35" s="2"/>
      <c r="W35" s="2"/>
      <c r="X35" s="2"/>
    </row>
    <row r="36" spans="1:24" x14ac:dyDescent="0.25">
      <c r="A36" s="12"/>
      <c r="B36" s="12"/>
      <c r="C36" s="2"/>
      <c r="D36" s="31" t="s">
        <v>83</v>
      </c>
      <c r="E36" s="2"/>
      <c r="F36" s="2"/>
      <c r="G36" s="2"/>
      <c r="H36" s="2"/>
      <c r="I36" s="2"/>
      <c r="J36" s="2"/>
      <c r="K36" s="32">
        <f>SUMIFS('справочник  '!$C$2:$C$22,'справочник  '!$A$2:$A$22,E36,'справочник  '!$B$2:$B$22,D36)</f>
        <v>0</v>
      </c>
      <c r="L36" s="2"/>
      <c r="M36" s="2"/>
      <c r="N36" s="2"/>
      <c r="O36" s="2"/>
      <c r="P36" s="2"/>
      <c r="Q36" s="2"/>
      <c r="R36" s="2"/>
      <c r="S36" s="2"/>
      <c r="T36" s="33">
        <f>SUMIFS('справочник  '!$D$2:$D$22,'справочник  '!$A$2:$A$22,E36,'справочник  '!$B$2:$B$22,D36)</f>
        <v>0</v>
      </c>
      <c r="U36" s="16"/>
      <c r="V36" s="2"/>
      <c r="W36" s="2"/>
      <c r="X36" s="2"/>
    </row>
    <row r="37" spans="1:24" x14ac:dyDescent="0.25">
      <c r="A37" s="12"/>
      <c r="B37" s="12"/>
      <c r="C37" s="2"/>
      <c r="D37" s="31" t="s">
        <v>83</v>
      </c>
      <c r="E37" s="2"/>
      <c r="F37" s="2"/>
      <c r="G37" s="2"/>
      <c r="H37" s="2"/>
      <c r="I37" s="2"/>
      <c r="J37" s="2"/>
      <c r="K37" s="32">
        <f>SUMIFS('справочник  '!$C$2:$C$22,'справочник  '!$A$2:$A$22,E37,'справочник  '!$B$2:$B$22,D37)</f>
        <v>0</v>
      </c>
      <c r="L37" s="2"/>
      <c r="M37" s="2"/>
      <c r="N37" s="2"/>
      <c r="O37" s="2"/>
      <c r="P37" s="2"/>
      <c r="Q37" s="2"/>
      <c r="R37" s="2"/>
      <c r="S37" s="2"/>
      <c r="T37" s="33">
        <f>SUMIFS('справочник  '!$D$2:$D$22,'справочник  '!$A$2:$A$22,E37,'справочник  '!$B$2:$B$22,D37)</f>
        <v>0</v>
      </c>
      <c r="U37" s="16"/>
      <c r="V37" s="2"/>
      <c r="W37" s="2"/>
      <c r="X37" s="2"/>
    </row>
    <row r="38" spans="1:24" x14ac:dyDescent="0.25">
      <c r="A38" s="12"/>
      <c r="B38" s="12"/>
      <c r="C38" s="2"/>
      <c r="D38" s="31" t="s">
        <v>83</v>
      </c>
      <c r="E38" s="2"/>
      <c r="F38" s="2"/>
      <c r="G38" s="2"/>
      <c r="H38" s="2"/>
      <c r="I38" s="2"/>
      <c r="J38" s="2"/>
      <c r="K38" s="32">
        <f>SUMIFS('справочник  '!$C$2:$C$22,'справочник  '!$A$2:$A$22,E38,'справочник  '!$B$2:$B$22,D38)</f>
        <v>0</v>
      </c>
      <c r="L38" s="2"/>
      <c r="M38" s="2">
        <f>SUM(M6:M37)</f>
        <v>5166</v>
      </c>
      <c r="N38" s="2"/>
      <c r="O38" s="2"/>
      <c r="P38" s="2"/>
      <c r="Q38" s="2"/>
      <c r="R38" s="2"/>
      <c r="S38" s="20">
        <f>SUM(S6:S37)</f>
        <v>52923</v>
      </c>
      <c r="T38" s="33">
        <f>SUMIFS('справочник  '!$D$2:$D$22,'справочник  '!$A$2:$A$22,E38,'справочник  '!$B$2:$B$22,D38)</f>
        <v>0</v>
      </c>
      <c r="U38" s="16">
        <f>SUM(V38)/M38</f>
        <v>2.2984901277584204</v>
      </c>
      <c r="V38" s="20">
        <f>SUM(V6:V37)</f>
        <v>11874</v>
      </c>
      <c r="W38" s="4">
        <f>SUM(W6:W37)</f>
        <v>813</v>
      </c>
      <c r="X38" s="20">
        <f>SUM(X6:X37)</f>
        <v>12687</v>
      </c>
    </row>
    <row r="39" spans="1:24" x14ac:dyDescent="0.25">
      <c r="F39" s="40" t="s">
        <v>33</v>
      </c>
      <c r="G39" s="40"/>
      <c r="H39" s="41"/>
      <c r="I39" s="3"/>
      <c r="L39" s="40" t="s">
        <v>34</v>
      </c>
      <c r="M39" s="41"/>
      <c r="N39" s="3"/>
    </row>
    <row r="40" spans="1:24" ht="15.75" x14ac:dyDescent="0.25">
      <c r="A40" s="42" t="s">
        <v>35</v>
      </c>
      <c r="B40" s="42"/>
      <c r="C40" s="42"/>
      <c r="D40" s="42"/>
      <c r="E40" s="42"/>
    </row>
    <row r="41" spans="1:24" x14ac:dyDescent="0.25">
      <c r="A41" s="38" t="s">
        <v>36</v>
      </c>
      <c r="B41" s="38"/>
      <c r="C41" s="38"/>
      <c r="D41" s="38"/>
      <c r="E41" s="38"/>
      <c r="F41" s="5">
        <v>1105</v>
      </c>
      <c r="G41" t="s">
        <v>52</v>
      </c>
      <c r="N41" s="38" t="s">
        <v>39</v>
      </c>
      <c r="O41" s="38"/>
      <c r="P41" s="38"/>
      <c r="Q41" s="5"/>
    </row>
    <row r="42" spans="1:24" x14ac:dyDescent="0.25">
      <c r="A42" s="38" t="s">
        <v>37</v>
      </c>
      <c r="B42" s="38"/>
      <c r="C42" s="38"/>
      <c r="D42" s="38"/>
      <c r="E42" s="38"/>
      <c r="F42" s="6">
        <f>$X$38</f>
        <v>12687</v>
      </c>
      <c r="G42" t="s">
        <v>52</v>
      </c>
      <c r="N42" s="38" t="s">
        <v>40</v>
      </c>
      <c r="O42" s="38"/>
      <c r="P42" s="38"/>
      <c r="Q42" s="6"/>
    </row>
    <row r="43" spans="1:24" x14ac:dyDescent="0.25">
      <c r="A43" s="38" t="s">
        <v>38</v>
      </c>
      <c r="B43" s="38"/>
      <c r="C43" s="38"/>
      <c r="D43" s="38"/>
      <c r="E43" s="38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8"/>
    </row>
  </sheetData>
  <mergeCells count="39"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  <mergeCell ref="F3:F5"/>
    <mergeCell ref="N4:N5"/>
    <mergeCell ref="M4:M5"/>
    <mergeCell ref="L3:L5"/>
    <mergeCell ref="P3:S3"/>
    <mergeCell ref="G3:G5"/>
    <mergeCell ref="M3:O3"/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 '!$B$2:$B$22</xm:f>
          </x14:formula1>
          <xm:sqref>D6:D38</xm:sqref>
        </x14:dataValidation>
        <x14:dataValidation type="list" allowBlank="1" showInputMessage="1" showErrorMessage="1">
          <x14:formula1>
            <xm:f>'справочник  '!$A$2:$A$22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workbookViewId="0">
      <pane xSplit="9" ySplit="6" topLeftCell="M7" activePane="bottomRight" state="frozen"/>
      <selection pane="topRight" activeCell="I1" sqref="I1"/>
      <selection pane="bottomLeft" activeCell="A7" sqref="A7"/>
      <selection pane="bottomRight" activeCell="O7" sqref="O7:O38"/>
    </sheetView>
  </sheetViews>
  <sheetFormatPr defaultRowHeight="15" x14ac:dyDescent="0.25"/>
  <cols>
    <col min="2" max="2" width="17.28515625" customWidth="1"/>
    <col min="4" max="4" width="22.7109375" customWidth="1"/>
    <col min="5" max="5" width="26.425781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0" t="s">
        <v>6</v>
      </c>
      <c r="I1" s="50"/>
      <c r="J1" s="50"/>
      <c r="K1" s="50"/>
      <c r="L1" s="50" t="s">
        <v>68</v>
      </c>
      <c r="M1" s="50"/>
      <c r="N1" s="50"/>
      <c r="O1" s="50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8" t="s">
        <v>12</v>
      </c>
      <c r="V1" s="48"/>
      <c r="W1" s="48"/>
      <c r="X1" s="48"/>
    </row>
    <row r="2" spans="1:24" x14ac:dyDescent="0.25">
      <c r="A2" s="24"/>
      <c r="B2" s="24"/>
      <c r="C2" s="24"/>
      <c r="D2" s="3"/>
      <c r="E2" s="3"/>
      <c r="F2" s="3"/>
      <c r="G2" s="3"/>
      <c r="H2" s="36"/>
      <c r="I2" s="36"/>
      <c r="J2" s="36"/>
      <c r="K2" s="36"/>
      <c r="L2" s="36"/>
      <c r="M2" s="36"/>
      <c r="N2" s="36"/>
      <c r="O2" s="36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45" t="s">
        <v>71</v>
      </c>
      <c r="C3" s="43" t="s">
        <v>14</v>
      </c>
      <c r="D3" s="36" t="s">
        <v>15</v>
      </c>
      <c r="E3" s="36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36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46"/>
      <c r="C4" s="43"/>
      <c r="D4" s="36"/>
      <c r="E4" s="36"/>
      <c r="F4" s="43"/>
      <c r="G4" s="44"/>
      <c r="H4" s="44"/>
      <c r="I4" s="43"/>
      <c r="J4" s="36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46"/>
      <c r="C5" s="43"/>
      <c r="D5" s="36"/>
      <c r="E5" s="36"/>
      <c r="F5" s="43"/>
      <c r="G5" s="44"/>
      <c r="H5" s="44"/>
      <c r="I5" s="43"/>
      <c r="J5" s="36"/>
      <c r="K5" s="39"/>
      <c r="L5" s="44"/>
      <c r="M5" s="43"/>
      <c r="N5" s="44"/>
      <c r="O5" s="44"/>
      <c r="P5" s="39"/>
      <c r="Q5" s="13">
        <v>2</v>
      </c>
      <c r="R5" s="13">
        <v>2.5</v>
      </c>
      <c r="S5" s="39"/>
      <c r="T5" s="44" t="s">
        <v>32</v>
      </c>
      <c r="U5" s="44" t="s">
        <v>32</v>
      </c>
      <c r="V5" s="43"/>
      <c r="W5" s="39"/>
      <c r="X5" s="39"/>
    </row>
    <row r="6" spans="1:24" ht="58.5" customHeight="1" x14ac:dyDescent="0.25">
      <c r="A6" s="43"/>
      <c r="B6" s="47"/>
      <c r="C6" s="43"/>
      <c r="D6" s="36"/>
      <c r="E6" s="36"/>
      <c r="F6" s="43"/>
      <c r="G6" s="44"/>
      <c r="H6" s="44"/>
      <c r="I6" s="43"/>
      <c r="J6" s="36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 t="s">
        <v>96</v>
      </c>
      <c r="C7" s="24"/>
      <c r="D7" s="31" t="s">
        <v>81</v>
      </c>
      <c r="E7" s="31" t="s">
        <v>49</v>
      </c>
      <c r="F7" s="24"/>
      <c r="G7" s="24"/>
      <c r="H7" s="24"/>
      <c r="I7" s="24"/>
      <c r="J7" s="24">
        <f>SUMIFS('справочник  '!$E$2:$E$22,'справочник  '!$A$2:$A$22,E7,'справочник  '!$B$2:$B$22,D7)</f>
        <v>236</v>
      </c>
      <c r="K7" s="32">
        <f>SUMIFS('справочник  '!$C$2:$C$22,'справочник  '!$A$2:$A$22,E7,'справочник  '!$B$2:$B$22,D7)</f>
        <v>1318</v>
      </c>
      <c r="L7" s="24"/>
      <c r="M7" s="24">
        <v>440</v>
      </c>
      <c r="N7" s="24"/>
      <c r="O7" s="51">
        <f>ROUND(M7/J7,1+(--VALUE(RIGHT(ROUND(M7/J7,2),1))&lt;=5))</f>
        <v>1.9</v>
      </c>
      <c r="P7" s="20">
        <f>ROUND((O7)*K7,0)</f>
        <v>2504</v>
      </c>
      <c r="Q7" s="20">
        <f t="shared" ref="Q7:Q38" si="0">SUM(P7)*$Q$5</f>
        <v>5008</v>
      </c>
      <c r="R7" s="20"/>
      <c r="S7" s="20">
        <f>SUM(P7)+Q7</f>
        <v>7512</v>
      </c>
      <c r="T7" s="33">
        <f>SUMIFS('справочник  '!$D$2:$D$22,'справочник  '!$A$2:$A$22,E7,'справочник  '!$B$2:$B$22,D7)</f>
        <v>1.9</v>
      </c>
      <c r="U7" s="16">
        <f>SUM(V7/M7)</f>
        <v>0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31" t="s">
        <v>81</v>
      </c>
      <c r="E8" s="31" t="s">
        <v>90</v>
      </c>
      <c r="F8" s="24"/>
      <c r="G8" s="24"/>
      <c r="H8" s="24"/>
      <c r="I8" s="24"/>
      <c r="J8" s="35">
        <f>SUMIFS('справочник  '!$E$2:$E$22,'справочник  '!$A$2:$A$22,E8,'справочник  '!$B$2:$B$22,D8)</f>
        <v>128</v>
      </c>
      <c r="K8" s="32">
        <f>SUMIFS('справочник  '!$C$2:$C$22,'справочник  '!$A$2:$A$22,E8,'справочник  '!$B$2:$B$22,D8)</f>
        <v>1318</v>
      </c>
      <c r="L8" s="24"/>
      <c r="M8" s="24">
        <v>270</v>
      </c>
      <c r="N8" s="24"/>
      <c r="O8" s="51">
        <f t="shared" ref="O8:O38" si="1">ROUND(M8/J8,1+(--VALUE(RIGHT(ROUND(M8/J8,2),1))&lt;=5))</f>
        <v>2.11</v>
      </c>
      <c r="P8" s="20">
        <f t="shared" ref="P8:P21" si="2">ROUND((O8)*K8,0)</f>
        <v>2781</v>
      </c>
      <c r="Q8" s="20">
        <f t="shared" si="0"/>
        <v>5562</v>
      </c>
      <c r="R8" s="20"/>
      <c r="S8" s="20">
        <f t="shared" ref="S8:S21" si="3">SUM(P8)+Q8</f>
        <v>8343</v>
      </c>
      <c r="T8" s="33">
        <f>SUMIFS('справочник  '!$D$2:$D$22,'справочник  '!$A$2:$A$22,E8,'справочник  '!$B$2:$B$22,D8)</f>
        <v>1.9</v>
      </c>
      <c r="U8" s="16">
        <f t="shared" ref="U8:U21" si="4">SUM(V8/M8)</f>
        <v>0</v>
      </c>
      <c r="V8" s="24">
        <f t="shared" ref="V8:V21" si="5">SUM(X8)-W8</f>
        <v>0</v>
      </c>
      <c r="W8" s="24"/>
      <c r="X8" s="24"/>
    </row>
    <row r="9" spans="1:24" x14ac:dyDescent="0.25">
      <c r="A9" s="12"/>
      <c r="B9" s="12"/>
      <c r="C9" s="24"/>
      <c r="D9" s="31" t="s">
        <v>81</v>
      </c>
      <c r="E9" s="31" t="s">
        <v>91</v>
      </c>
      <c r="F9" s="24"/>
      <c r="G9" s="24"/>
      <c r="H9" s="24"/>
      <c r="I9" s="24"/>
      <c r="J9" s="35">
        <f>SUMIFS('справочник  '!$E$2:$E$22,'справочник  '!$A$2:$A$22,E9,'справочник  '!$B$2:$B$22,D9)</f>
        <v>224</v>
      </c>
      <c r="K9" s="32">
        <f>SUMIFS('справочник  '!$C$2:$C$22,'справочник  '!$A$2:$A$22,E9,'справочник  '!$B$2:$B$22,D9)</f>
        <v>1318</v>
      </c>
      <c r="L9" s="24"/>
      <c r="M9" s="24"/>
      <c r="N9" s="24"/>
      <c r="O9" s="51">
        <f t="shared" si="1"/>
        <v>0</v>
      </c>
      <c r="P9" s="20">
        <f t="shared" si="2"/>
        <v>0</v>
      </c>
      <c r="Q9" s="20">
        <f t="shared" si="0"/>
        <v>0</v>
      </c>
      <c r="R9" s="20"/>
      <c r="S9" s="20">
        <f t="shared" si="3"/>
        <v>0</v>
      </c>
      <c r="T9" s="33">
        <f>SUMIFS('справочник  '!$D$2:$D$22,'справочник  '!$A$2:$A$22,E9,'справочник  '!$B$2:$B$22,D9)</f>
        <v>1.72</v>
      </c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31" t="s">
        <v>82</v>
      </c>
      <c r="E10" s="31" t="s">
        <v>49</v>
      </c>
      <c r="F10" s="24"/>
      <c r="G10" s="24"/>
      <c r="H10" s="24"/>
      <c r="I10" s="24"/>
      <c r="J10" s="35">
        <f>SUMIFS('справочник  '!$E$2:$E$22,'справочник  '!$A$2:$A$22,E10,'справочник  '!$B$2:$B$22,D10)</f>
        <v>83</v>
      </c>
      <c r="K10" s="32">
        <f>SUMIFS('справочник  '!$C$2:$C$22,'справочник  '!$A$2:$A$22,E10,'справочник  '!$B$2:$B$22,D10)</f>
        <v>952</v>
      </c>
      <c r="L10" s="24"/>
      <c r="M10" s="24"/>
      <c r="N10" s="24"/>
      <c r="O10" s="51">
        <f t="shared" si="1"/>
        <v>0</v>
      </c>
      <c r="P10" s="20">
        <f t="shared" si="2"/>
        <v>0</v>
      </c>
      <c r="Q10" s="20">
        <f t="shared" si="0"/>
        <v>0</v>
      </c>
      <c r="R10" s="20"/>
      <c r="S10" s="20">
        <f t="shared" si="3"/>
        <v>0</v>
      </c>
      <c r="T10" s="33">
        <f>SUMIFS('справочник  '!$D$2:$D$22,'справочник  '!$A$2:$A$22,E10,'справочник  '!$B$2:$B$22,D10)</f>
        <v>1.1000000000000001</v>
      </c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31" t="s">
        <v>83</v>
      </c>
      <c r="E11" s="31" t="s">
        <v>49</v>
      </c>
      <c r="F11" s="24"/>
      <c r="G11" s="24"/>
      <c r="H11" s="24"/>
      <c r="I11" s="24"/>
      <c r="J11" s="35">
        <f>SUMIFS('справочник  '!$E$2:$E$22,'справочник  '!$A$2:$A$22,E11,'справочник  '!$B$2:$B$22,D11)</f>
        <v>78</v>
      </c>
      <c r="K11" s="32">
        <f>SUMIFS('справочник  '!$C$2:$C$22,'справочник  '!$A$2:$A$22,E11,'справочник  '!$B$2:$B$22,D11)</f>
        <v>952</v>
      </c>
      <c r="L11" s="24"/>
      <c r="M11" s="24"/>
      <c r="N11" s="24"/>
      <c r="O11" s="51">
        <f t="shared" si="1"/>
        <v>0</v>
      </c>
      <c r="P11" s="20">
        <f t="shared" si="2"/>
        <v>0</v>
      </c>
      <c r="Q11" s="20">
        <f t="shared" si="0"/>
        <v>0</v>
      </c>
      <c r="R11" s="20"/>
      <c r="S11" s="20">
        <f t="shared" si="3"/>
        <v>0</v>
      </c>
      <c r="T11" s="33">
        <f>SUMIFS('справочник  '!$D$2:$D$22,'справочник  '!$A$2:$A$22,E11,'справочник  '!$B$2:$B$22,D11)</f>
        <v>0.9</v>
      </c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31" t="s">
        <v>84</v>
      </c>
      <c r="E12" s="31" t="s">
        <v>67</v>
      </c>
      <c r="F12" s="24"/>
      <c r="G12" s="24"/>
      <c r="H12" s="24"/>
      <c r="I12" s="24"/>
      <c r="J12" s="35">
        <f>SUMIFS('справочник  '!$E$2:$E$22,'справочник  '!$A$2:$A$22,E12,'справочник  '!$B$2:$B$22,D12)</f>
        <v>117</v>
      </c>
      <c r="K12" s="32">
        <f>SUMIFS('справочник  '!$C$2:$C$22,'справочник  '!$A$2:$A$22,E12,'справочник  '!$B$2:$B$22,D12)</f>
        <v>1318</v>
      </c>
      <c r="L12" s="24"/>
      <c r="M12" s="24"/>
      <c r="N12" s="24"/>
      <c r="O12" s="51">
        <f t="shared" si="1"/>
        <v>0</v>
      </c>
      <c r="P12" s="20">
        <f t="shared" si="2"/>
        <v>0</v>
      </c>
      <c r="Q12" s="20">
        <f t="shared" si="0"/>
        <v>0</v>
      </c>
      <c r="R12" s="20"/>
      <c r="S12" s="20">
        <f t="shared" si="3"/>
        <v>0</v>
      </c>
      <c r="T12" s="33">
        <f>SUMIFS('справочник  '!$D$2:$D$22,'справочник  '!$A$2:$A$22,E12,'справочник  '!$B$2:$B$22,D12)</f>
        <v>9.1999999999999993</v>
      </c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31" t="s">
        <v>84</v>
      </c>
      <c r="E13" s="31" t="s">
        <v>65</v>
      </c>
      <c r="F13" s="24"/>
      <c r="G13" s="24"/>
      <c r="H13" s="24"/>
      <c r="I13" s="24"/>
      <c r="J13" s="35">
        <f>SUMIFS('справочник  '!$E$2:$E$22,'справочник  '!$A$2:$A$22,E13,'справочник  '!$B$2:$B$22,D13)</f>
        <v>77</v>
      </c>
      <c r="K13" s="32">
        <f>SUMIFS('справочник  '!$C$2:$C$22,'справочник  '!$A$2:$A$22,E13,'справочник  '!$B$2:$B$22,D13)</f>
        <v>1138</v>
      </c>
      <c r="L13" s="24"/>
      <c r="M13" s="24"/>
      <c r="N13" s="24"/>
      <c r="O13" s="51">
        <f t="shared" si="1"/>
        <v>0</v>
      </c>
      <c r="P13" s="20">
        <f t="shared" si="2"/>
        <v>0</v>
      </c>
      <c r="Q13" s="20">
        <f t="shared" si="0"/>
        <v>0</v>
      </c>
      <c r="R13" s="20"/>
      <c r="S13" s="20">
        <f t="shared" si="3"/>
        <v>0</v>
      </c>
      <c r="T13" s="33">
        <f>SUMIFS('справочник  '!$D$2:$D$22,'справочник  '!$A$2:$A$22,E13,'справочник  '!$B$2:$B$22,D13)</f>
        <v>7.2</v>
      </c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31" t="s">
        <v>85</v>
      </c>
      <c r="E14" s="31" t="s">
        <v>92</v>
      </c>
      <c r="F14" s="24"/>
      <c r="G14" s="24"/>
      <c r="H14" s="24"/>
      <c r="I14" s="24"/>
      <c r="J14" s="35">
        <f>SUMIFS('справочник  '!$E$2:$E$22,'справочник  '!$A$2:$A$22,E14,'справочник  '!$B$2:$B$22,D14)</f>
        <v>70</v>
      </c>
      <c r="K14" s="32">
        <f>SUMIFS('справочник  '!$C$2:$C$22,'справочник  '!$A$2:$A$22,E14,'справочник  '!$B$2:$B$22,D14)</f>
        <v>1138</v>
      </c>
      <c r="L14" s="24"/>
      <c r="M14" s="24"/>
      <c r="N14" s="24"/>
      <c r="O14" s="51">
        <f t="shared" si="1"/>
        <v>0</v>
      </c>
      <c r="P14" s="20">
        <f t="shared" si="2"/>
        <v>0</v>
      </c>
      <c r="Q14" s="20">
        <f t="shared" si="0"/>
        <v>0</v>
      </c>
      <c r="R14" s="20"/>
      <c r="S14" s="20">
        <f t="shared" si="3"/>
        <v>0</v>
      </c>
      <c r="T14" s="33">
        <f>SUMIFS('справочник  '!$D$2:$D$22,'справочник  '!$A$2:$A$22,E14,'справочник  '!$B$2:$B$22,D14)</f>
        <v>11.2</v>
      </c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31" t="s">
        <v>85</v>
      </c>
      <c r="E15" s="31" t="s">
        <v>93</v>
      </c>
      <c r="F15" s="24"/>
      <c r="G15" s="24"/>
      <c r="H15" s="24"/>
      <c r="I15" s="24"/>
      <c r="J15" s="35">
        <f>SUMIFS('справочник  '!$E$2:$E$22,'справочник  '!$A$2:$A$22,E15,'справочник  '!$B$2:$B$22,D15)</f>
        <v>51</v>
      </c>
      <c r="K15" s="32">
        <f>SUMIFS('справочник  '!$C$2:$C$22,'справочник  '!$A$2:$A$22,E15,'справочник  '!$B$2:$B$22,D15)</f>
        <v>1138</v>
      </c>
      <c r="L15" s="24"/>
      <c r="M15" s="24"/>
      <c r="N15" s="24"/>
      <c r="O15" s="51">
        <f t="shared" si="1"/>
        <v>0</v>
      </c>
      <c r="P15" s="20">
        <f t="shared" si="2"/>
        <v>0</v>
      </c>
      <c r="Q15" s="20">
        <f t="shared" si="0"/>
        <v>0</v>
      </c>
      <c r="R15" s="20"/>
      <c r="S15" s="20">
        <f t="shared" si="3"/>
        <v>0</v>
      </c>
      <c r="T15" s="33">
        <f>SUMIFS('справочник  '!$D$2:$D$22,'справочник  '!$A$2:$A$22,E15,'справочник  '!$B$2:$B$22,D15)</f>
        <v>11.2</v>
      </c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31" t="s">
        <v>84</v>
      </c>
      <c r="E16" s="31" t="s">
        <v>93</v>
      </c>
      <c r="F16" s="24"/>
      <c r="G16" s="24"/>
      <c r="H16" s="24"/>
      <c r="I16" s="24"/>
      <c r="J16" s="35">
        <f>SUMIFS('справочник  '!$E$2:$E$22,'справочник  '!$A$2:$A$22,E16,'справочник  '!$B$2:$B$22,D16)</f>
        <v>59</v>
      </c>
      <c r="K16" s="32">
        <f>SUMIFS('справочник  '!$C$2:$C$22,'справочник  '!$A$2:$A$22,E16,'справочник  '!$B$2:$B$22,D16)</f>
        <v>1138</v>
      </c>
      <c r="L16" s="24"/>
      <c r="M16" s="24"/>
      <c r="N16" s="24"/>
      <c r="O16" s="51">
        <f t="shared" si="1"/>
        <v>0</v>
      </c>
      <c r="P16" s="20">
        <f t="shared" si="2"/>
        <v>0</v>
      </c>
      <c r="Q16" s="20">
        <f t="shared" si="0"/>
        <v>0</v>
      </c>
      <c r="R16" s="20"/>
      <c r="S16" s="20">
        <f t="shared" si="3"/>
        <v>0</v>
      </c>
      <c r="T16" s="33">
        <f>SUMIFS('справочник  '!$D$2:$D$22,'справочник  '!$A$2:$A$22,E16,'справочник  '!$B$2:$B$22,D16)</f>
        <v>8.4</v>
      </c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31"/>
      <c r="E17" s="31"/>
      <c r="F17" s="24"/>
      <c r="G17" s="24"/>
      <c r="H17" s="24"/>
      <c r="I17" s="24"/>
      <c r="J17" s="35">
        <f>SUMIFS('справочник  '!$E$2:$E$22,'справочник  '!$A$2:$A$22,E17,'справочник  '!$B$2:$B$22,D17)</f>
        <v>0</v>
      </c>
      <c r="K17" s="32">
        <f>SUMIFS('справочник  '!$C$2:$C$22,'справочник  '!$A$2:$A$22,E17,'справочник  '!$B$2:$B$22,D17)</f>
        <v>0</v>
      </c>
      <c r="L17" s="24"/>
      <c r="M17" s="24"/>
      <c r="N17" s="24"/>
      <c r="O17" s="51" t="e">
        <f t="shared" si="1"/>
        <v>#DIV/0!</v>
      </c>
      <c r="P17" s="20" t="e">
        <f t="shared" si="2"/>
        <v>#DIV/0!</v>
      </c>
      <c r="Q17" s="20" t="e">
        <f t="shared" si="0"/>
        <v>#DIV/0!</v>
      </c>
      <c r="R17" s="20"/>
      <c r="S17" s="20" t="e">
        <f t="shared" si="3"/>
        <v>#DIV/0!</v>
      </c>
      <c r="T17" s="33">
        <f>SUMIFS('справочник  '!$D$2:$D$22,'справочник  '!$A$2:$A$22,E17,'справочник  '!$B$2:$B$22,D17)</f>
        <v>0</v>
      </c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31"/>
      <c r="E18" s="31"/>
      <c r="F18" s="24"/>
      <c r="G18" s="24"/>
      <c r="H18" s="24"/>
      <c r="I18" s="24"/>
      <c r="J18" s="35">
        <f>SUMIFS('справочник  '!$E$2:$E$22,'справочник  '!$A$2:$A$22,E18,'справочник  '!$B$2:$B$22,D18)</f>
        <v>0</v>
      </c>
      <c r="K18" s="32">
        <f>SUMIFS('справочник  '!$C$2:$C$22,'справочник  '!$A$2:$A$22,E18,'справочник  '!$B$2:$B$22,D18)</f>
        <v>0</v>
      </c>
      <c r="L18" s="24"/>
      <c r="M18" s="24"/>
      <c r="N18" s="24"/>
      <c r="O18" s="51" t="e">
        <f t="shared" si="1"/>
        <v>#DIV/0!</v>
      </c>
      <c r="P18" s="20" t="e">
        <f t="shared" si="2"/>
        <v>#DIV/0!</v>
      </c>
      <c r="Q18" s="20" t="e">
        <f t="shared" si="0"/>
        <v>#DIV/0!</v>
      </c>
      <c r="R18" s="20"/>
      <c r="S18" s="20" t="e">
        <f t="shared" si="3"/>
        <v>#DIV/0!</v>
      </c>
      <c r="T18" s="33">
        <f>SUMIFS('справочник  '!$D$2:$D$22,'справочник  '!$A$2:$A$22,E18,'справочник  '!$B$2:$B$22,D18)</f>
        <v>0</v>
      </c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31"/>
      <c r="E19" s="31"/>
      <c r="F19" s="24"/>
      <c r="G19" s="24"/>
      <c r="H19" s="24"/>
      <c r="I19" s="24"/>
      <c r="J19" s="35">
        <f>SUMIFS('справочник  '!$E$2:$E$22,'справочник  '!$A$2:$A$22,E19,'справочник  '!$B$2:$B$22,D19)</f>
        <v>0</v>
      </c>
      <c r="K19" s="32">
        <f>SUMIFS('справочник  '!$C$2:$C$22,'справочник  '!$A$2:$A$22,E19,'справочник  '!$B$2:$B$22,D19)</f>
        <v>0</v>
      </c>
      <c r="L19" s="24"/>
      <c r="M19" s="24"/>
      <c r="N19" s="24"/>
      <c r="O19" s="51" t="e">
        <f t="shared" si="1"/>
        <v>#DIV/0!</v>
      </c>
      <c r="P19" s="20" t="e">
        <f t="shared" si="2"/>
        <v>#DIV/0!</v>
      </c>
      <c r="Q19" s="20" t="e">
        <f t="shared" si="0"/>
        <v>#DIV/0!</v>
      </c>
      <c r="R19" s="20"/>
      <c r="S19" s="20" t="e">
        <f t="shared" si="3"/>
        <v>#DIV/0!</v>
      </c>
      <c r="T19" s="33">
        <f>SUMIFS('справочник  '!$D$2:$D$22,'справочник  '!$A$2:$A$22,E19,'справочник  '!$B$2:$B$22,D19)</f>
        <v>0</v>
      </c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31"/>
      <c r="E20" s="31"/>
      <c r="F20" s="24"/>
      <c r="G20" s="24"/>
      <c r="H20" s="24"/>
      <c r="I20" s="24"/>
      <c r="J20" s="35">
        <f>SUMIFS('справочник  '!$E$2:$E$22,'справочник  '!$A$2:$A$22,E20,'справочник  '!$B$2:$B$22,D20)</f>
        <v>0</v>
      </c>
      <c r="K20" s="32">
        <f>SUMIFS('справочник  '!$C$2:$C$22,'справочник  '!$A$2:$A$22,E20,'справочник  '!$B$2:$B$22,D20)</f>
        <v>0</v>
      </c>
      <c r="L20" s="24"/>
      <c r="M20" s="24"/>
      <c r="N20" s="24"/>
      <c r="O20" s="51" t="e">
        <f t="shared" si="1"/>
        <v>#DIV/0!</v>
      </c>
      <c r="P20" s="20" t="e">
        <f t="shared" si="2"/>
        <v>#DIV/0!</v>
      </c>
      <c r="Q20" s="20" t="e">
        <f t="shared" si="0"/>
        <v>#DIV/0!</v>
      </c>
      <c r="R20" s="20"/>
      <c r="S20" s="20" t="e">
        <f t="shared" si="3"/>
        <v>#DIV/0!</v>
      </c>
      <c r="T20" s="33">
        <f>SUMIFS('справочник  '!$D$2:$D$22,'справочник  '!$A$2:$A$22,E20,'справочник  '!$B$2:$B$22,D20)</f>
        <v>0</v>
      </c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31"/>
      <c r="E21" s="31"/>
      <c r="F21" s="24"/>
      <c r="G21" s="24"/>
      <c r="H21" s="24"/>
      <c r="I21" s="24"/>
      <c r="J21" s="35">
        <f>SUMIFS('справочник  '!$E$2:$E$22,'справочник  '!$A$2:$A$22,E21,'справочник  '!$B$2:$B$22,D21)</f>
        <v>0</v>
      </c>
      <c r="K21" s="32">
        <f>SUMIFS('справочник  '!$C$2:$C$22,'справочник  '!$A$2:$A$22,E21,'справочник  '!$B$2:$B$22,D21)</f>
        <v>0</v>
      </c>
      <c r="L21" s="24"/>
      <c r="M21" s="24"/>
      <c r="N21" s="24"/>
      <c r="O21" s="51" t="e">
        <f t="shared" si="1"/>
        <v>#DIV/0!</v>
      </c>
      <c r="P21" s="20" t="e">
        <f t="shared" si="2"/>
        <v>#DIV/0!</v>
      </c>
      <c r="Q21" s="20" t="e">
        <f t="shared" si="0"/>
        <v>#DIV/0!</v>
      </c>
      <c r="R21" s="20"/>
      <c r="S21" s="20" t="e">
        <f t="shared" si="3"/>
        <v>#DIV/0!</v>
      </c>
      <c r="T21" s="33">
        <f>SUMIFS('справочник  '!$D$2:$D$22,'справочник  '!$A$2:$A$22,E21,'справочник  '!$B$2:$B$22,D21)</f>
        <v>0</v>
      </c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4"/>
      <c r="B22" s="3"/>
      <c r="C22" s="3"/>
      <c r="D22" s="31"/>
      <c r="E22" s="31"/>
      <c r="G22" s="3"/>
      <c r="H22" s="3"/>
      <c r="I22" s="3"/>
      <c r="J22" s="35">
        <f>SUMIFS('справочник  '!$E$2:$E$22,'справочник  '!$A$2:$A$22,E22,'справочник  '!$B$2:$B$22,D22)</f>
        <v>0</v>
      </c>
      <c r="K22" s="32">
        <f>SUMIFS('справочник  '!$C$2:$C$22,'справочник  '!$A$2:$A$22,E22,'справочник  '!$B$2:$B$22,D22)</f>
        <v>0</v>
      </c>
      <c r="L22" s="3"/>
      <c r="M22" s="3"/>
      <c r="N22" s="3"/>
      <c r="O22" s="51" t="e">
        <f t="shared" si="1"/>
        <v>#DIV/0!</v>
      </c>
      <c r="P22" s="20" t="e">
        <f t="shared" ref="P22:P38" si="6">ROUND((O22)*K22,0)</f>
        <v>#DIV/0!</v>
      </c>
      <c r="Q22" s="20" t="e">
        <f t="shared" si="0"/>
        <v>#DIV/0!</v>
      </c>
      <c r="R22" s="20"/>
      <c r="S22" s="20" t="e">
        <f t="shared" ref="S22:S38" si="7">SUM(P22)+Q22</f>
        <v>#DIV/0!</v>
      </c>
      <c r="T22" s="33">
        <f>SUMIFS('справочник  '!$D$2:$D$22,'справочник  '!$A$2:$A$22,E22,'справочник  '!$B$2:$B$22,D22)</f>
        <v>0</v>
      </c>
      <c r="U22" s="16" t="e">
        <f t="shared" ref="U22:U38" si="8">SUM(V22/M22)</f>
        <v>#DIV/0!</v>
      </c>
      <c r="V22" s="24">
        <f t="shared" ref="V22:V38" si="9">SUM(X22)-W22</f>
        <v>0</v>
      </c>
      <c r="W22" s="24"/>
      <c r="X22" s="24"/>
    </row>
    <row r="23" spans="1:24" x14ac:dyDescent="0.25">
      <c r="A23" s="12"/>
      <c r="B23" s="12"/>
      <c r="C23" s="24"/>
      <c r="D23" s="31"/>
      <c r="E23" s="31"/>
      <c r="F23" s="24"/>
      <c r="G23" s="24"/>
      <c r="H23" s="24"/>
      <c r="I23" s="24"/>
      <c r="J23" s="35">
        <f>SUMIFS('справочник  '!$E$2:$E$22,'справочник  '!$A$2:$A$22,E23,'справочник  '!$B$2:$B$22,D23)</f>
        <v>0</v>
      </c>
      <c r="K23" s="32">
        <f>SUMIFS('справочник  '!$C$2:$C$22,'справочник  '!$A$2:$A$22,E23,'справочник  '!$B$2:$B$22,D23)</f>
        <v>0</v>
      </c>
      <c r="L23" s="24"/>
      <c r="M23" s="24"/>
      <c r="N23" s="24"/>
      <c r="O23" s="51" t="e">
        <f t="shared" si="1"/>
        <v>#DIV/0!</v>
      </c>
      <c r="P23" s="20" t="e">
        <f t="shared" si="6"/>
        <v>#DIV/0!</v>
      </c>
      <c r="Q23" s="20" t="e">
        <f t="shared" si="0"/>
        <v>#DIV/0!</v>
      </c>
      <c r="R23" s="20"/>
      <c r="S23" s="20" t="e">
        <f t="shared" si="7"/>
        <v>#DIV/0!</v>
      </c>
      <c r="T23" s="33">
        <f>SUMIFS('справочник  '!$D$2:$D$22,'справочник  '!$A$2:$A$22,E23,'справочник  '!$B$2:$B$22,D23)</f>
        <v>0</v>
      </c>
      <c r="U23" s="16" t="e">
        <f t="shared" si="8"/>
        <v>#DIV/0!</v>
      </c>
      <c r="V23" s="24">
        <f t="shared" si="9"/>
        <v>0</v>
      </c>
      <c r="W23" s="24"/>
      <c r="X23" s="24"/>
    </row>
    <row r="24" spans="1:24" x14ac:dyDescent="0.25">
      <c r="A24" s="12"/>
      <c r="B24" s="12"/>
      <c r="C24" s="24"/>
      <c r="D24" s="31"/>
      <c r="E24" s="31"/>
      <c r="F24" s="24"/>
      <c r="G24" s="24"/>
      <c r="H24" s="24"/>
      <c r="I24" s="24"/>
      <c r="J24" s="35">
        <f>SUMIFS('справочник  '!$E$2:$E$22,'справочник  '!$A$2:$A$22,E24,'справочник  '!$B$2:$B$22,D24)</f>
        <v>0</v>
      </c>
      <c r="K24" s="32">
        <f>SUMIFS('справочник  '!$C$2:$C$22,'справочник  '!$A$2:$A$22,E24,'справочник  '!$B$2:$B$22,D24)</f>
        <v>0</v>
      </c>
      <c r="L24" s="24"/>
      <c r="M24" s="24"/>
      <c r="N24" s="24"/>
      <c r="O24" s="51" t="e">
        <f t="shared" si="1"/>
        <v>#DIV/0!</v>
      </c>
      <c r="P24" s="20" t="e">
        <f t="shared" si="6"/>
        <v>#DIV/0!</v>
      </c>
      <c r="Q24" s="20" t="e">
        <f t="shared" si="0"/>
        <v>#DIV/0!</v>
      </c>
      <c r="R24" s="20"/>
      <c r="S24" s="20" t="e">
        <f t="shared" si="7"/>
        <v>#DIV/0!</v>
      </c>
      <c r="T24" s="33">
        <f>SUMIFS('справочник  '!$D$2:$D$22,'справочник  '!$A$2:$A$22,E24,'справочник  '!$B$2:$B$22,D24)</f>
        <v>0</v>
      </c>
      <c r="U24" s="16" t="e">
        <f t="shared" si="8"/>
        <v>#DIV/0!</v>
      </c>
      <c r="V24" s="24">
        <f t="shared" si="9"/>
        <v>0</v>
      </c>
      <c r="W24" s="24"/>
      <c r="X24" s="24"/>
    </row>
    <row r="25" spans="1:24" x14ac:dyDescent="0.25">
      <c r="A25" s="12"/>
      <c r="B25" s="12"/>
      <c r="C25" s="24"/>
      <c r="D25" s="31"/>
      <c r="E25" s="31"/>
      <c r="F25" s="24"/>
      <c r="G25" s="24"/>
      <c r="H25" s="24"/>
      <c r="I25" s="24"/>
      <c r="J25" s="35">
        <f>SUMIFS('справочник  '!$E$2:$E$22,'справочник  '!$A$2:$A$22,E25,'справочник  '!$B$2:$B$22,D25)</f>
        <v>0</v>
      </c>
      <c r="K25" s="32">
        <f>SUMIFS('справочник  '!$C$2:$C$22,'справочник  '!$A$2:$A$22,E25,'справочник  '!$B$2:$B$22,D25)</f>
        <v>0</v>
      </c>
      <c r="L25" s="24"/>
      <c r="M25" s="24"/>
      <c r="N25" s="24"/>
      <c r="O25" s="51" t="e">
        <f t="shared" si="1"/>
        <v>#DIV/0!</v>
      </c>
      <c r="P25" s="20" t="e">
        <f t="shared" si="6"/>
        <v>#DIV/0!</v>
      </c>
      <c r="Q25" s="20" t="e">
        <f t="shared" si="0"/>
        <v>#DIV/0!</v>
      </c>
      <c r="R25" s="20"/>
      <c r="S25" s="20" t="e">
        <f t="shared" si="7"/>
        <v>#DIV/0!</v>
      </c>
      <c r="T25" s="33">
        <f>SUMIFS('справочник  '!$D$2:$D$22,'справочник  '!$A$2:$A$22,E25,'справочник  '!$B$2:$B$22,D25)</f>
        <v>0</v>
      </c>
      <c r="U25" s="16" t="e">
        <f t="shared" si="8"/>
        <v>#DIV/0!</v>
      </c>
      <c r="V25" s="24">
        <f t="shared" si="9"/>
        <v>0</v>
      </c>
      <c r="W25" s="24"/>
      <c r="X25" s="24"/>
    </row>
    <row r="26" spans="1:24" x14ac:dyDescent="0.25">
      <c r="A26" s="12"/>
      <c r="B26" s="12"/>
      <c r="C26" s="24"/>
      <c r="D26" s="31"/>
      <c r="E26" s="31"/>
      <c r="F26" s="24"/>
      <c r="G26" s="24"/>
      <c r="H26" s="24"/>
      <c r="I26" s="24"/>
      <c r="J26" s="35">
        <f>SUMIFS('справочник  '!$E$2:$E$22,'справочник  '!$A$2:$A$22,E26,'справочник  '!$B$2:$B$22,D26)</f>
        <v>0</v>
      </c>
      <c r="K26" s="32">
        <f>SUMIFS('справочник  '!$C$2:$C$22,'справочник  '!$A$2:$A$22,E26,'справочник  '!$B$2:$B$22,D26)</f>
        <v>0</v>
      </c>
      <c r="L26" s="24"/>
      <c r="M26" s="24"/>
      <c r="N26" s="24"/>
      <c r="O26" s="51" t="e">
        <f t="shared" si="1"/>
        <v>#DIV/0!</v>
      </c>
      <c r="P26" s="20" t="e">
        <f t="shared" si="6"/>
        <v>#DIV/0!</v>
      </c>
      <c r="Q26" s="20" t="e">
        <f t="shared" si="0"/>
        <v>#DIV/0!</v>
      </c>
      <c r="R26" s="20"/>
      <c r="S26" s="20" t="e">
        <f t="shared" si="7"/>
        <v>#DIV/0!</v>
      </c>
      <c r="T26" s="33">
        <f>SUMIFS('справочник  '!$D$2:$D$22,'справочник  '!$A$2:$A$22,E26,'справочник  '!$B$2:$B$22,D26)</f>
        <v>0</v>
      </c>
      <c r="U26" s="16" t="e">
        <f t="shared" si="8"/>
        <v>#DIV/0!</v>
      </c>
      <c r="V26" s="24">
        <f t="shared" si="9"/>
        <v>0</v>
      </c>
      <c r="W26" s="24"/>
      <c r="X26" s="24"/>
    </row>
    <row r="27" spans="1:24" x14ac:dyDescent="0.25">
      <c r="A27" s="12"/>
      <c r="B27" s="12"/>
      <c r="C27" s="24"/>
      <c r="D27" s="31"/>
      <c r="E27" s="31"/>
      <c r="F27" s="24"/>
      <c r="G27" s="24"/>
      <c r="H27" s="24"/>
      <c r="I27" s="24"/>
      <c r="J27" s="35">
        <f>SUMIFS('справочник  '!$E$2:$E$22,'справочник  '!$A$2:$A$22,E27,'справочник  '!$B$2:$B$22,D27)</f>
        <v>0</v>
      </c>
      <c r="K27" s="32">
        <f>SUMIFS('справочник  '!$C$2:$C$22,'справочник  '!$A$2:$A$22,E27,'справочник  '!$B$2:$B$22,D27)</f>
        <v>0</v>
      </c>
      <c r="L27" s="24"/>
      <c r="M27" s="24"/>
      <c r="N27" s="24"/>
      <c r="O27" s="51" t="e">
        <f t="shared" si="1"/>
        <v>#DIV/0!</v>
      </c>
      <c r="P27" s="20" t="e">
        <f t="shared" si="6"/>
        <v>#DIV/0!</v>
      </c>
      <c r="Q27" s="20" t="e">
        <f t="shared" si="0"/>
        <v>#DIV/0!</v>
      </c>
      <c r="R27" s="20"/>
      <c r="S27" s="20" t="e">
        <f t="shared" si="7"/>
        <v>#DIV/0!</v>
      </c>
      <c r="T27" s="33">
        <f>SUMIFS('справочник  '!$D$2:$D$22,'справочник  '!$A$2:$A$22,E27,'справочник  '!$B$2:$B$22,D27)</f>
        <v>0</v>
      </c>
      <c r="U27" s="16" t="e">
        <f t="shared" si="8"/>
        <v>#DIV/0!</v>
      </c>
      <c r="V27" s="24">
        <f t="shared" si="9"/>
        <v>0</v>
      </c>
      <c r="W27" s="24"/>
      <c r="X27" s="24"/>
    </row>
    <row r="28" spans="1:24" x14ac:dyDescent="0.25">
      <c r="A28" s="12"/>
      <c r="B28" s="12"/>
      <c r="C28" s="24"/>
      <c r="D28" s="31"/>
      <c r="E28" s="31"/>
      <c r="F28" s="24"/>
      <c r="G28" s="24"/>
      <c r="H28" s="24"/>
      <c r="I28" s="24"/>
      <c r="J28" s="35">
        <f>SUMIFS('справочник  '!$E$2:$E$22,'справочник  '!$A$2:$A$22,E28,'справочник  '!$B$2:$B$22,D28)</f>
        <v>0</v>
      </c>
      <c r="K28" s="32">
        <f>SUMIFS('справочник  '!$C$2:$C$22,'справочник  '!$A$2:$A$22,E28,'справочник  '!$B$2:$B$22,D28)</f>
        <v>0</v>
      </c>
      <c r="L28" s="24"/>
      <c r="M28" s="24"/>
      <c r="N28" s="24"/>
      <c r="O28" s="51" t="e">
        <f t="shared" si="1"/>
        <v>#DIV/0!</v>
      </c>
      <c r="P28" s="20" t="e">
        <f t="shared" si="6"/>
        <v>#DIV/0!</v>
      </c>
      <c r="Q28" s="20" t="e">
        <f t="shared" si="0"/>
        <v>#DIV/0!</v>
      </c>
      <c r="R28" s="20"/>
      <c r="S28" s="20" t="e">
        <f t="shared" si="7"/>
        <v>#DIV/0!</v>
      </c>
      <c r="T28" s="33">
        <f>SUMIFS('справочник  '!$D$2:$D$22,'справочник  '!$A$2:$A$22,E28,'справочник  '!$B$2:$B$22,D28)</f>
        <v>0</v>
      </c>
      <c r="U28" s="16" t="e">
        <f t="shared" si="8"/>
        <v>#DIV/0!</v>
      </c>
      <c r="V28" s="24">
        <f t="shared" si="9"/>
        <v>0</v>
      </c>
      <c r="W28" s="24"/>
      <c r="X28" s="24"/>
    </row>
    <row r="29" spans="1:24" x14ac:dyDescent="0.25">
      <c r="A29" s="12"/>
      <c r="B29" s="12"/>
      <c r="C29" s="24"/>
      <c r="D29" s="31"/>
      <c r="E29" s="31"/>
      <c r="F29" s="24"/>
      <c r="G29" s="24"/>
      <c r="H29" s="24"/>
      <c r="I29" s="24"/>
      <c r="J29" s="35">
        <f>SUMIFS('справочник  '!$E$2:$E$22,'справочник  '!$A$2:$A$22,E29,'справочник  '!$B$2:$B$22,D29)</f>
        <v>0</v>
      </c>
      <c r="K29" s="32">
        <f>SUMIFS('справочник  '!$C$2:$C$22,'справочник  '!$A$2:$A$22,E29,'справочник  '!$B$2:$B$22,D29)</f>
        <v>0</v>
      </c>
      <c r="L29" s="24"/>
      <c r="M29" s="24"/>
      <c r="N29" s="24"/>
      <c r="O29" s="51" t="e">
        <f t="shared" si="1"/>
        <v>#DIV/0!</v>
      </c>
      <c r="P29" s="20" t="e">
        <f t="shared" si="6"/>
        <v>#DIV/0!</v>
      </c>
      <c r="Q29" s="20" t="e">
        <f t="shared" si="0"/>
        <v>#DIV/0!</v>
      </c>
      <c r="R29" s="20"/>
      <c r="S29" s="20" t="e">
        <f t="shared" si="7"/>
        <v>#DIV/0!</v>
      </c>
      <c r="T29" s="33">
        <f>SUMIFS('справочник  '!$D$2:$D$22,'справочник  '!$A$2:$A$22,E29,'справочник  '!$B$2:$B$22,D29)</f>
        <v>0</v>
      </c>
      <c r="U29" s="16" t="e">
        <f t="shared" si="8"/>
        <v>#DIV/0!</v>
      </c>
      <c r="V29" s="24">
        <f t="shared" si="9"/>
        <v>0</v>
      </c>
      <c r="W29" s="24"/>
      <c r="X29" s="24"/>
    </row>
    <row r="30" spans="1:24" x14ac:dyDescent="0.25">
      <c r="A30" s="12"/>
      <c r="B30" s="12"/>
      <c r="C30" s="24"/>
      <c r="D30" s="31"/>
      <c r="E30" s="31"/>
      <c r="F30" s="24"/>
      <c r="G30" s="24"/>
      <c r="H30" s="24"/>
      <c r="I30" s="24"/>
      <c r="J30" s="35">
        <f>SUMIFS('справочник  '!$E$2:$E$22,'справочник  '!$A$2:$A$22,E30,'справочник  '!$B$2:$B$22,D30)</f>
        <v>0</v>
      </c>
      <c r="K30" s="32">
        <f>SUMIFS('справочник  '!$C$2:$C$22,'справочник  '!$A$2:$A$22,E30,'справочник  '!$B$2:$B$22,D30)</f>
        <v>0</v>
      </c>
      <c r="L30" s="24"/>
      <c r="M30" s="24"/>
      <c r="N30" s="24"/>
      <c r="O30" s="51" t="e">
        <f t="shared" si="1"/>
        <v>#DIV/0!</v>
      </c>
      <c r="P30" s="20" t="e">
        <f t="shared" si="6"/>
        <v>#DIV/0!</v>
      </c>
      <c r="Q30" s="20" t="e">
        <f t="shared" si="0"/>
        <v>#DIV/0!</v>
      </c>
      <c r="R30" s="20"/>
      <c r="S30" s="20" t="e">
        <f t="shared" si="7"/>
        <v>#DIV/0!</v>
      </c>
      <c r="T30" s="33">
        <f>SUMIFS('справочник  '!$D$2:$D$22,'справочник  '!$A$2:$A$22,E30,'справочник  '!$B$2:$B$22,D30)</f>
        <v>0</v>
      </c>
      <c r="U30" s="16" t="e">
        <f t="shared" si="8"/>
        <v>#DIV/0!</v>
      </c>
      <c r="V30" s="24">
        <f t="shared" si="9"/>
        <v>0</v>
      </c>
      <c r="W30" s="24"/>
      <c r="X30" s="24"/>
    </row>
    <row r="31" spans="1:24" x14ac:dyDescent="0.25">
      <c r="A31" s="12"/>
      <c r="B31" s="12"/>
      <c r="C31" s="24"/>
      <c r="D31" s="31"/>
      <c r="E31" s="31"/>
      <c r="F31" s="24"/>
      <c r="G31" s="24"/>
      <c r="H31" s="24"/>
      <c r="I31" s="24"/>
      <c r="J31" s="35">
        <f>SUMIFS('справочник  '!$E$2:$E$22,'справочник  '!$A$2:$A$22,E31,'справочник  '!$B$2:$B$22,D31)</f>
        <v>0</v>
      </c>
      <c r="K31" s="32">
        <f>SUMIFS('справочник  '!$C$2:$C$22,'справочник  '!$A$2:$A$22,E31,'справочник  '!$B$2:$B$22,D31)</f>
        <v>0</v>
      </c>
      <c r="L31" s="24"/>
      <c r="M31" s="24"/>
      <c r="N31" s="24"/>
      <c r="O31" s="51" t="e">
        <f t="shared" si="1"/>
        <v>#DIV/0!</v>
      </c>
      <c r="P31" s="20" t="e">
        <f t="shared" si="6"/>
        <v>#DIV/0!</v>
      </c>
      <c r="Q31" s="20" t="e">
        <f t="shared" si="0"/>
        <v>#DIV/0!</v>
      </c>
      <c r="R31" s="20"/>
      <c r="S31" s="20" t="e">
        <f t="shared" si="7"/>
        <v>#DIV/0!</v>
      </c>
      <c r="T31" s="33">
        <f>SUMIFS('справочник  '!$D$2:$D$22,'справочник  '!$A$2:$A$22,E31,'справочник  '!$B$2:$B$22,D31)</f>
        <v>0</v>
      </c>
      <c r="U31" s="16" t="e">
        <f t="shared" si="8"/>
        <v>#DIV/0!</v>
      </c>
      <c r="V31" s="24">
        <f t="shared" si="9"/>
        <v>0</v>
      </c>
      <c r="W31" s="24"/>
      <c r="X31" s="24"/>
    </row>
    <row r="32" spans="1:24" x14ac:dyDescent="0.25">
      <c r="A32" s="12"/>
      <c r="B32" s="12"/>
      <c r="C32" s="24"/>
      <c r="D32" s="31"/>
      <c r="E32" s="31"/>
      <c r="F32" s="24"/>
      <c r="G32" s="24"/>
      <c r="H32" s="24"/>
      <c r="I32" s="24"/>
      <c r="J32" s="35">
        <f>SUMIFS('справочник  '!$E$2:$E$22,'справочник  '!$A$2:$A$22,E32,'справочник  '!$B$2:$B$22,D32)</f>
        <v>0</v>
      </c>
      <c r="K32" s="32">
        <f>SUMIFS('справочник  '!$C$2:$C$22,'справочник  '!$A$2:$A$22,E32,'справочник  '!$B$2:$B$22,D32)</f>
        <v>0</v>
      </c>
      <c r="L32" s="24"/>
      <c r="M32" s="24"/>
      <c r="N32" s="24"/>
      <c r="O32" s="51" t="e">
        <f t="shared" si="1"/>
        <v>#DIV/0!</v>
      </c>
      <c r="P32" s="20" t="e">
        <f t="shared" si="6"/>
        <v>#DIV/0!</v>
      </c>
      <c r="Q32" s="20" t="e">
        <f t="shared" si="0"/>
        <v>#DIV/0!</v>
      </c>
      <c r="R32" s="20"/>
      <c r="S32" s="20" t="e">
        <f t="shared" si="7"/>
        <v>#DIV/0!</v>
      </c>
      <c r="T32" s="33">
        <f>SUMIFS('справочник  '!$D$2:$D$22,'справочник  '!$A$2:$A$22,E32,'справочник  '!$B$2:$B$22,D32)</f>
        <v>0</v>
      </c>
      <c r="U32" s="16" t="e">
        <f t="shared" si="8"/>
        <v>#DIV/0!</v>
      </c>
      <c r="V32" s="24">
        <f t="shared" si="9"/>
        <v>0</v>
      </c>
      <c r="W32" s="24"/>
      <c r="X32" s="24"/>
    </row>
    <row r="33" spans="1:24" x14ac:dyDescent="0.25">
      <c r="A33" s="12"/>
      <c r="B33" s="12"/>
      <c r="C33" s="24"/>
      <c r="D33" s="31"/>
      <c r="E33" s="31"/>
      <c r="F33" s="24"/>
      <c r="G33" s="24"/>
      <c r="H33" s="24"/>
      <c r="I33" s="24"/>
      <c r="J33" s="35">
        <f>SUMIFS('справочник  '!$E$2:$E$22,'справочник  '!$A$2:$A$22,E33,'справочник  '!$B$2:$B$22,D33)</f>
        <v>0</v>
      </c>
      <c r="K33" s="32">
        <f>SUMIFS('справочник  '!$C$2:$C$22,'справочник  '!$A$2:$A$22,E33,'справочник  '!$B$2:$B$22,D33)</f>
        <v>0</v>
      </c>
      <c r="L33" s="24"/>
      <c r="M33" s="24"/>
      <c r="N33" s="24"/>
      <c r="O33" s="51" t="e">
        <f t="shared" si="1"/>
        <v>#DIV/0!</v>
      </c>
      <c r="P33" s="20" t="e">
        <f t="shared" si="6"/>
        <v>#DIV/0!</v>
      </c>
      <c r="Q33" s="20" t="e">
        <f t="shared" si="0"/>
        <v>#DIV/0!</v>
      </c>
      <c r="R33" s="20"/>
      <c r="S33" s="20" t="e">
        <f t="shared" si="7"/>
        <v>#DIV/0!</v>
      </c>
      <c r="T33" s="33">
        <f>SUMIFS('справочник  '!$D$2:$D$22,'справочник  '!$A$2:$A$22,E33,'справочник  '!$B$2:$B$22,D33)</f>
        <v>0</v>
      </c>
      <c r="U33" s="16" t="e">
        <f t="shared" si="8"/>
        <v>#DIV/0!</v>
      </c>
      <c r="V33" s="24">
        <f t="shared" si="9"/>
        <v>0</v>
      </c>
      <c r="W33" s="24"/>
      <c r="X33" s="24"/>
    </row>
    <row r="34" spans="1:24" x14ac:dyDescent="0.25">
      <c r="A34" s="12"/>
      <c r="B34" s="12"/>
      <c r="C34" s="24"/>
      <c r="D34" s="31"/>
      <c r="E34" s="31"/>
      <c r="F34" s="24"/>
      <c r="G34" s="24"/>
      <c r="H34" s="24"/>
      <c r="I34" s="24"/>
      <c r="J34" s="35">
        <f>SUMIFS('справочник  '!$E$2:$E$22,'справочник  '!$A$2:$A$22,E34,'справочник  '!$B$2:$B$22,D34)</f>
        <v>0</v>
      </c>
      <c r="K34" s="32">
        <f>SUMIFS('справочник  '!$C$2:$C$22,'справочник  '!$A$2:$A$22,E34,'справочник  '!$B$2:$B$22,D34)</f>
        <v>0</v>
      </c>
      <c r="L34" s="24"/>
      <c r="M34" s="24"/>
      <c r="N34" s="24"/>
      <c r="O34" s="51" t="e">
        <f t="shared" si="1"/>
        <v>#DIV/0!</v>
      </c>
      <c r="P34" s="20" t="e">
        <f t="shared" si="6"/>
        <v>#DIV/0!</v>
      </c>
      <c r="Q34" s="20" t="e">
        <f t="shared" si="0"/>
        <v>#DIV/0!</v>
      </c>
      <c r="R34" s="20"/>
      <c r="S34" s="20" t="e">
        <f t="shared" si="7"/>
        <v>#DIV/0!</v>
      </c>
      <c r="T34" s="33">
        <f>SUMIFS('справочник  '!$D$2:$D$22,'справочник  '!$A$2:$A$22,E34,'справочник  '!$B$2:$B$22,D34)</f>
        <v>0</v>
      </c>
      <c r="U34" s="16" t="e">
        <f t="shared" si="8"/>
        <v>#DIV/0!</v>
      </c>
      <c r="V34" s="24">
        <f t="shared" si="9"/>
        <v>0</v>
      </c>
      <c r="W34" s="24"/>
      <c r="X34" s="24"/>
    </row>
    <row r="35" spans="1:24" x14ac:dyDescent="0.25">
      <c r="A35" s="12"/>
      <c r="B35" s="12"/>
      <c r="C35" s="24"/>
      <c r="D35" s="31"/>
      <c r="E35" s="31"/>
      <c r="F35" s="24"/>
      <c r="G35" s="24"/>
      <c r="H35" s="24"/>
      <c r="I35" s="24"/>
      <c r="J35" s="35">
        <f>SUMIFS('справочник  '!$E$2:$E$22,'справочник  '!$A$2:$A$22,E35,'справочник  '!$B$2:$B$22,D35)</f>
        <v>0</v>
      </c>
      <c r="K35" s="32">
        <f>SUMIFS('справочник  '!$C$2:$C$22,'справочник  '!$A$2:$A$22,E35,'справочник  '!$B$2:$B$22,D35)</f>
        <v>0</v>
      </c>
      <c r="L35" s="24"/>
      <c r="M35" s="24"/>
      <c r="N35" s="24"/>
      <c r="O35" s="51" t="e">
        <f t="shared" si="1"/>
        <v>#DIV/0!</v>
      </c>
      <c r="P35" s="20" t="e">
        <f t="shared" si="6"/>
        <v>#DIV/0!</v>
      </c>
      <c r="Q35" s="20" t="e">
        <f t="shared" si="0"/>
        <v>#DIV/0!</v>
      </c>
      <c r="R35" s="20"/>
      <c r="S35" s="20" t="e">
        <f t="shared" si="7"/>
        <v>#DIV/0!</v>
      </c>
      <c r="T35" s="33">
        <f>SUMIFS('справочник  '!$D$2:$D$22,'справочник  '!$A$2:$A$22,E35,'справочник  '!$B$2:$B$22,D35)</f>
        <v>0</v>
      </c>
      <c r="U35" s="16" t="e">
        <f t="shared" si="8"/>
        <v>#DIV/0!</v>
      </c>
      <c r="V35" s="24">
        <f t="shared" si="9"/>
        <v>0</v>
      </c>
      <c r="W35" s="24"/>
      <c r="X35" s="24"/>
    </row>
    <row r="36" spans="1:24" x14ac:dyDescent="0.25">
      <c r="A36" s="12"/>
      <c r="B36" s="12"/>
      <c r="C36" s="24"/>
      <c r="D36" s="31"/>
      <c r="E36" s="31"/>
      <c r="F36" s="24"/>
      <c r="G36" s="24"/>
      <c r="H36" s="24"/>
      <c r="I36" s="24"/>
      <c r="J36" s="35">
        <f>SUMIFS('справочник  '!$E$2:$E$22,'справочник  '!$A$2:$A$22,E36,'справочник  '!$B$2:$B$22,D36)</f>
        <v>0</v>
      </c>
      <c r="K36" s="32">
        <f>SUMIFS('справочник  '!$C$2:$C$22,'справочник  '!$A$2:$A$22,E36,'справочник  '!$B$2:$B$22,D36)</f>
        <v>0</v>
      </c>
      <c r="L36" s="24"/>
      <c r="M36" s="24"/>
      <c r="N36" s="24"/>
      <c r="O36" s="51" t="e">
        <f t="shared" si="1"/>
        <v>#DIV/0!</v>
      </c>
      <c r="P36" s="20" t="e">
        <f t="shared" si="6"/>
        <v>#DIV/0!</v>
      </c>
      <c r="Q36" s="20" t="e">
        <f t="shared" si="0"/>
        <v>#DIV/0!</v>
      </c>
      <c r="R36" s="20"/>
      <c r="S36" s="20" t="e">
        <f t="shared" si="7"/>
        <v>#DIV/0!</v>
      </c>
      <c r="T36" s="33">
        <f>SUMIFS('справочник  '!$D$2:$D$22,'справочник  '!$A$2:$A$22,E36,'справочник  '!$B$2:$B$22,D36)</f>
        <v>0</v>
      </c>
      <c r="U36" s="16" t="e">
        <f t="shared" si="8"/>
        <v>#DIV/0!</v>
      </c>
      <c r="V36" s="24">
        <f t="shared" si="9"/>
        <v>0</v>
      </c>
      <c r="W36" s="24"/>
      <c r="X36" s="24"/>
    </row>
    <row r="37" spans="1:24" x14ac:dyDescent="0.25">
      <c r="A37" s="12"/>
      <c r="B37" s="12"/>
      <c r="C37" s="24"/>
      <c r="D37" s="31"/>
      <c r="E37" s="31"/>
      <c r="F37" s="24"/>
      <c r="G37" s="24"/>
      <c r="H37" s="24"/>
      <c r="I37" s="24"/>
      <c r="J37" s="35">
        <f>SUMIFS('справочник  '!$E$2:$E$22,'справочник  '!$A$2:$A$22,E37,'справочник  '!$B$2:$B$22,D37)</f>
        <v>0</v>
      </c>
      <c r="K37" s="32">
        <f>SUMIFS('справочник  '!$C$2:$C$22,'справочник  '!$A$2:$A$22,E37,'справочник  '!$B$2:$B$22,D37)</f>
        <v>0</v>
      </c>
      <c r="L37" s="24"/>
      <c r="M37" s="24"/>
      <c r="N37" s="24"/>
      <c r="O37" s="51" t="e">
        <f t="shared" si="1"/>
        <v>#DIV/0!</v>
      </c>
      <c r="P37" s="20" t="e">
        <f t="shared" si="6"/>
        <v>#DIV/0!</v>
      </c>
      <c r="Q37" s="20" t="e">
        <f t="shared" si="0"/>
        <v>#DIV/0!</v>
      </c>
      <c r="R37" s="20"/>
      <c r="S37" s="20" t="e">
        <f t="shared" si="7"/>
        <v>#DIV/0!</v>
      </c>
      <c r="T37" s="33">
        <f>SUMIFS('справочник  '!$D$2:$D$22,'справочник  '!$A$2:$A$22,E37,'справочник  '!$B$2:$B$22,D37)</f>
        <v>0</v>
      </c>
      <c r="U37" s="16" t="e">
        <f t="shared" si="8"/>
        <v>#DIV/0!</v>
      </c>
      <c r="V37" s="24">
        <f t="shared" si="9"/>
        <v>0</v>
      </c>
      <c r="W37" s="24"/>
      <c r="X37" s="24"/>
    </row>
    <row r="38" spans="1:24" x14ac:dyDescent="0.25">
      <c r="A38" s="12"/>
      <c r="B38" s="12"/>
      <c r="C38" s="24"/>
      <c r="D38" s="31"/>
      <c r="E38" s="31"/>
      <c r="F38" s="24"/>
      <c r="G38" s="24"/>
      <c r="H38" s="24"/>
      <c r="I38" s="24"/>
      <c r="J38" s="35">
        <f>SUMIFS('справочник  '!$E$2:$E$22,'справочник  '!$A$2:$A$22,E38,'справочник  '!$B$2:$B$22,D38)</f>
        <v>0</v>
      </c>
      <c r="K38" s="32">
        <f>SUMIFS('справочник  '!$C$2:$C$22,'справочник  '!$A$2:$A$22,E38,'справочник  '!$B$2:$B$22,D38)</f>
        <v>0</v>
      </c>
      <c r="L38" s="24"/>
      <c r="M38" s="24"/>
      <c r="N38" s="24"/>
      <c r="O38" s="51" t="e">
        <f t="shared" si="1"/>
        <v>#DIV/0!</v>
      </c>
      <c r="P38" s="20" t="e">
        <f t="shared" si="6"/>
        <v>#DIV/0!</v>
      </c>
      <c r="Q38" s="20" t="e">
        <f t="shared" si="0"/>
        <v>#DIV/0!</v>
      </c>
      <c r="R38" s="20"/>
      <c r="S38" s="20" t="e">
        <f t="shared" si="7"/>
        <v>#DIV/0!</v>
      </c>
      <c r="T38" s="33">
        <f>SUMIFS('справочник  '!$D$2:$D$22,'справочник  '!$A$2:$A$22,E38,'справочник  '!$B$2:$B$22,D38)</f>
        <v>0</v>
      </c>
      <c r="U38" s="16" t="e">
        <f t="shared" si="8"/>
        <v>#DIV/0!</v>
      </c>
      <c r="V38" s="24">
        <f t="shared" si="9"/>
        <v>0</v>
      </c>
      <c r="W38" s="24"/>
      <c r="X38" s="24"/>
    </row>
    <row r="39" spans="1:24" x14ac:dyDescent="0.25">
      <c r="A39" s="12"/>
      <c r="B39" s="12"/>
      <c r="C39" s="24"/>
      <c r="D39" s="31"/>
      <c r="E39" s="31"/>
      <c r="F39" s="24"/>
      <c r="G39" s="24"/>
      <c r="H39" s="24"/>
      <c r="I39" s="24"/>
      <c r="J39" s="35">
        <f>SUMIFS('справочник  '!$E$2:$E$22,'справочник  '!$A$2:$A$22,E39,'справочник  '!$B$2:$B$22,D39)</f>
        <v>0</v>
      </c>
      <c r="K39" s="32">
        <f>SUMIFS('справочник  '!$C$2:$C$22,'справочник  '!$A$2:$A$22,E39,'справочник  '!$B$2:$B$22,D39)</f>
        <v>0</v>
      </c>
      <c r="L39" s="24"/>
      <c r="M39" s="24">
        <f>SUM(M7:M38)</f>
        <v>710</v>
      </c>
      <c r="N39" s="24"/>
      <c r="O39" s="24"/>
      <c r="P39" s="24"/>
      <c r="Q39" s="24"/>
      <c r="R39" s="24"/>
      <c r="S39" s="20" t="e">
        <f>SUM(S7:S38)</f>
        <v>#DIV/0!</v>
      </c>
      <c r="T39" s="33">
        <f>SUMIFS('справочник  '!$D$2:$D$22,'справочник  '!$A$2:$A$22,E39,'справочник  '!$B$2:$B$22,D39)</f>
        <v>0</v>
      </c>
      <c r="U39" s="16">
        <f>SUM(V39)/M39</f>
        <v>0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0" t="s">
        <v>33</v>
      </c>
      <c r="G40" s="40"/>
      <c r="H40" s="41"/>
      <c r="I40" s="3"/>
      <c r="J40" s="35">
        <f>SUMIFS('справочник  '!$E$2:$E$22,'справочник  '!$A$2:$A$22,E40,'справочник  '!$B$2:$B$22,D40)</f>
        <v>0</v>
      </c>
      <c r="L40" s="40" t="s">
        <v>34</v>
      </c>
      <c r="M40" s="41"/>
      <c r="N40" s="3"/>
    </row>
    <row r="41" spans="1:24" ht="15.75" x14ac:dyDescent="0.25">
      <c r="A41" s="42" t="s">
        <v>35</v>
      </c>
      <c r="B41" s="42"/>
      <c r="C41" s="42"/>
      <c r="D41" s="42"/>
      <c r="E41" s="42"/>
    </row>
    <row r="42" spans="1:24" x14ac:dyDescent="0.25">
      <c r="A42" s="38" t="s">
        <v>36</v>
      </c>
      <c r="B42" s="38"/>
      <c r="C42" s="38"/>
      <c r="D42" s="38"/>
      <c r="E42" s="38"/>
      <c r="F42" s="5">
        <v>1105</v>
      </c>
      <c r="G42" t="s">
        <v>52</v>
      </c>
      <c r="N42" s="38" t="s">
        <v>39</v>
      </c>
      <c r="O42" s="38"/>
      <c r="P42" s="38"/>
      <c r="Q42" s="5"/>
    </row>
    <row r="43" spans="1:24" x14ac:dyDescent="0.25">
      <c r="A43" s="38" t="s">
        <v>37</v>
      </c>
      <c r="B43" s="38"/>
      <c r="C43" s="38"/>
      <c r="D43" s="38"/>
      <c r="E43" s="38"/>
      <c r="F43" s="6">
        <f>$X$39</f>
        <v>0</v>
      </c>
      <c r="G43" t="s">
        <v>52</v>
      </c>
      <c r="N43" s="38" t="s">
        <v>40</v>
      </c>
      <c r="O43" s="38"/>
      <c r="P43" s="38"/>
      <c r="Q43" s="6"/>
    </row>
    <row r="44" spans="1:24" x14ac:dyDescent="0.25">
      <c r="A44" s="38" t="s">
        <v>38</v>
      </c>
      <c r="B44" s="38"/>
      <c r="C44" s="38"/>
      <c r="D44" s="38"/>
      <c r="E44" s="3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'справочник  '!$B$2:$B$22</xm:f>
          </x14:formula1>
          <xm:sqref>D7:D39</xm:sqref>
        </x14:dataValidation>
        <x14:dataValidation type="list" allowBlank="1" showInputMessage="1" showErrorMessage="1">
          <x14:formula1>
            <xm:f>'справочник  '!$A$2:$A$22</xm:f>
          </x14:formula1>
          <xm:sqref>E7:E39</xm:sqref>
        </x14:dataValidation>
        <x14:dataValidation type="list" allowBlank="1" showInputMessage="1" showErrorMessage="1">
          <x14:formula1>
            <xm:f>'штат '!$A$2:$A$36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J19" activePane="bottomRight" state="frozen"/>
      <selection pane="topRight" activeCell="I1" sqref="I1"/>
      <selection pane="bottomLeft" activeCell="A7" sqref="A7"/>
      <selection pane="bottomRight" activeCell="B21" sqref="B21"/>
    </sheetView>
  </sheetViews>
  <sheetFormatPr defaultRowHeight="15" x14ac:dyDescent="0.25"/>
  <cols>
    <col min="2" max="2" width="17.140625" customWidth="1"/>
    <col min="4" max="4" width="20.85546875" customWidth="1"/>
    <col min="5" max="5" width="16.710937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0" t="s">
        <v>6</v>
      </c>
      <c r="I1" s="50"/>
      <c r="J1" s="50"/>
      <c r="K1" s="50"/>
      <c r="L1" s="50" t="s">
        <v>68</v>
      </c>
      <c r="M1" s="50"/>
      <c r="N1" s="50"/>
      <c r="O1" s="50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8" t="s">
        <v>12</v>
      </c>
      <c r="V1" s="48"/>
      <c r="W1" s="48"/>
      <c r="X1" s="48"/>
    </row>
    <row r="2" spans="1:24" x14ac:dyDescent="0.25">
      <c r="A2" s="24"/>
      <c r="B2" s="24"/>
      <c r="C2" s="24"/>
      <c r="D2" s="3"/>
      <c r="E2" s="3"/>
      <c r="F2" s="3"/>
      <c r="G2" s="3"/>
      <c r="H2" s="36"/>
      <c r="I2" s="36"/>
      <c r="J2" s="36"/>
      <c r="K2" s="36"/>
      <c r="L2" s="36"/>
      <c r="M2" s="36"/>
      <c r="N2" s="36"/>
      <c r="O2" s="36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45" t="s">
        <v>71</v>
      </c>
      <c r="C3" s="43" t="s">
        <v>14</v>
      </c>
      <c r="D3" s="36" t="s">
        <v>15</v>
      </c>
      <c r="E3" s="36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36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46"/>
      <c r="C4" s="43"/>
      <c r="D4" s="36"/>
      <c r="E4" s="36"/>
      <c r="F4" s="43"/>
      <c r="G4" s="44"/>
      <c r="H4" s="44"/>
      <c r="I4" s="43"/>
      <c r="J4" s="36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46"/>
      <c r="C5" s="43"/>
      <c r="D5" s="36"/>
      <c r="E5" s="36"/>
      <c r="F5" s="43"/>
      <c r="G5" s="44"/>
      <c r="H5" s="44"/>
      <c r="I5" s="43"/>
      <c r="J5" s="36"/>
      <c r="K5" s="39"/>
      <c r="L5" s="44"/>
      <c r="M5" s="43"/>
      <c r="N5" s="44"/>
      <c r="O5" s="44"/>
      <c r="P5" s="39"/>
      <c r="Q5" s="13">
        <v>2</v>
      </c>
      <c r="R5" s="13">
        <v>2.5</v>
      </c>
      <c r="S5" s="39"/>
      <c r="T5" s="44" t="s">
        <v>32</v>
      </c>
      <c r="U5" s="44" t="s">
        <v>32</v>
      </c>
      <c r="V5" s="43"/>
      <c r="W5" s="39"/>
      <c r="X5" s="39"/>
    </row>
    <row r="6" spans="1:24" ht="69.75" customHeight="1" x14ac:dyDescent="0.25">
      <c r="A6" s="43"/>
      <c r="B6" s="47"/>
      <c r="C6" s="43"/>
      <c r="D6" s="36"/>
      <c r="E6" s="36"/>
      <c r="F6" s="43"/>
      <c r="G6" s="44"/>
      <c r="H6" s="44"/>
      <c r="I6" s="43"/>
      <c r="J6" s="36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0" t="s">
        <v>33</v>
      </c>
      <c r="G40" s="40"/>
      <c r="H40" s="41"/>
      <c r="I40" s="3"/>
      <c r="L40" s="40" t="s">
        <v>34</v>
      </c>
      <c r="M40" s="41"/>
      <c r="N40" s="3"/>
    </row>
    <row r="41" spans="1:24" ht="15.75" x14ac:dyDescent="0.25">
      <c r="A41" s="42" t="s">
        <v>35</v>
      </c>
      <c r="B41" s="42"/>
      <c r="C41" s="42"/>
      <c r="D41" s="42"/>
      <c r="E41" s="42"/>
    </row>
    <row r="42" spans="1:24" x14ac:dyDescent="0.25">
      <c r="A42" s="38" t="s">
        <v>36</v>
      </c>
      <c r="B42" s="38"/>
      <c r="C42" s="38"/>
      <c r="D42" s="38"/>
      <c r="E42" s="38"/>
      <c r="F42" s="5"/>
      <c r="G42" t="s">
        <v>52</v>
      </c>
      <c r="N42" s="38" t="s">
        <v>39</v>
      </c>
      <c r="O42" s="38"/>
      <c r="P42" s="38"/>
      <c r="Q42" s="5"/>
    </row>
    <row r="43" spans="1:24" x14ac:dyDescent="0.25">
      <c r="A43" s="38" t="s">
        <v>37</v>
      </c>
      <c r="B43" s="38"/>
      <c r="C43" s="38"/>
      <c r="D43" s="38"/>
      <c r="E43" s="38"/>
      <c r="F43" s="6">
        <f>$X$39</f>
        <v>0</v>
      </c>
      <c r="G43" t="s">
        <v>52</v>
      </c>
      <c r="N43" s="38" t="s">
        <v>40</v>
      </c>
      <c r="O43" s="38"/>
      <c r="P43" s="38"/>
      <c r="Q43" s="6"/>
    </row>
    <row r="44" spans="1:24" x14ac:dyDescent="0.25">
      <c r="A44" s="38" t="s">
        <v>38</v>
      </c>
      <c r="B44" s="38"/>
      <c r="C44" s="38"/>
      <c r="D44" s="38"/>
      <c r="E44" s="3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D10" sqref="D10"/>
    </sheetView>
  </sheetViews>
  <sheetFormatPr defaultRowHeight="15" x14ac:dyDescent="0.25"/>
  <cols>
    <col min="2" max="2" width="16.42578125" customWidth="1"/>
    <col min="4" max="4" width="21.85546875" customWidth="1"/>
    <col min="5" max="5" width="18.85546875" customWidth="1"/>
    <col min="6" max="6" width="12" customWidth="1"/>
    <col min="8" max="8" width="6.4257812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0" t="s">
        <v>6</v>
      </c>
      <c r="I1" s="50"/>
      <c r="J1" s="50"/>
      <c r="K1" s="50"/>
      <c r="L1" s="50" t="s">
        <v>69</v>
      </c>
      <c r="M1" s="50"/>
      <c r="N1" s="50"/>
      <c r="O1" s="50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8" t="s">
        <v>12</v>
      </c>
      <c r="V1" s="48"/>
      <c r="W1" s="48"/>
      <c r="X1" s="48"/>
    </row>
    <row r="2" spans="1:24" x14ac:dyDescent="0.25">
      <c r="A2" s="24"/>
      <c r="B2" s="24"/>
      <c r="C2" s="24"/>
      <c r="D2" s="3"/>
      <c r="E2" s="3"/>
      <c r="F2" s="3"/>
      <c r="G2" s="3"/>
      <c r="H2" s="36"/>
      <c r="I2" s="36"/>
      <c r="J2" s="36"/>
      <c r="K2" s="36"/>
      <c r="L2" s="36"/>
      <c r="M2" s="36"/>
      <c r="N2" s="36"/>
      <c r="O2" s="36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45" t="s">
        <v>71</v>
      </c>
      <c r="C3" s="43" t="s">
        <v>14</v>
      </c>
      <c r="D3" s="36" t="s">
        <v>15</v>
      </c>
      <c r="E3" s="36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36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46"/>
      <c r="C4" s="43"/>
      <c r="D4" s="36"/>
      <c r="E4" s="36"/>
      <c r="F4" s="43"/>
      <c r="G4" s="44"/>
      <c r="H4" s="44"/>
      <c r="I4" s="43"/>
      <c r="J4" s="36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46"/>
      <c r="C5" s="43"/>
      <c r="D5" s="36"/>
      <c r="E5" s="36"/>
      <c r="F5" s="43"/>
      <c r="G5" s="44"/>
      <c r="H5" s="44"/>
      <c r="I5" s="43"/>
      <c r="J5" s="36"/>
      <c r="K5" s="39"/>
      <c r="L5" s="44"/>
      <c r="M5" s="43"/>
      <c r="N5" s="44"/>
      <c r="O5" s="44"/>
      <c r="P5" s="39"/>
      <c r="Q5" s="13">
        <v>2.5</v>
      </c>
      <c r="R5" s="13"/>
      <c r="S5" s="39"/>
      <c r="T5" s="44" t="s">
        <v>32</v>
      </c>
      <c r="U5" s="44" t="s">
        <v>32</v>
      </c>
      <c r="V5" s="43"/>
      <c r="W5" s="39"/>
      <c r="X5" s="39"/>
    </row>
    <row r="6" spans="1:24" ht="57.75" customHeight="1" x14ac:dyDescent="0.25">
      <c r="A6" s="43"/>
      <c r="B6" s="47"/>
      <c r="C6" s="43"/>
      <c r="D6" s="36"/>
      <c r="E6" s="36"/>
      <c r="F6" s="43"/>
      <c r="G6" s="44"/>
      <c r="H6" s="44"/>
      <c r="I6" s="43"/>
      <c r="J6" s="36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0" t="s">
        <v>33</v>
      </c>
      <c r="G40" s="40"/>
      <c r="H40" s="41"/>
      <c r="I40" s="3"/>
      <c r="L40" s="40" t="s">
        <v>34</v>
      </c>
      <c r="M40" s="41"/>
      <c r="N40" s="3"/>
    </row>
    <row r="41" spans="1:24" ht="15.75" x14ac:dyDescent="0.25">
      <c r="A41" s="42" t="s">
        <v>35</v>
      </c>
      <c r="B41" s="42"/>
      <c r="C41" s="42"/>
      <c r="D41" s="42"/>
      <c r="E41" s="42"/>
    </row>
    <row r="42" spans="1:24" x14ac:dyDescent="0.25">
      <c r="A42" s="38" t="s">
        <v>36</v>
      </c>
      <c r="B42" s="38"/>
      <c r="C42" s="38"/>
      <c r="D42" s="38"/>
      <c r="E42" s="38"/>
      <c r="F42" s="5"/>
      <c r="G42" t="s">
        <v>52</v>
      </c>
      <c r="N42" s="38" t="s">
        <v>39</v>
      </c>
      <c r="O42" s="38"/>
      <c r="P42" s="38"/>
      <c r="Q42" s="5"/>
    </row>
    <row r="43" spans="1:24" x14ac:dyDescent="0.25">
      <c r="A43" s="38" t="s">
        <v>37</v>
      </c>
      <c r="B43" s="38"/>
      <c r="C43" s="38"/>
      <c r="D43" s="38"/>
      <c r="E43" s="38"/>
      <c r="F43" s="6">
        <f>$X$39</f>
        <v>0</v>
      </c>
      <c r="G43" t="s">
        <v>52</v>
      </c>
      <c r="N43" s="38" t="s">
        <v>40</v>
      </c>
      <c r="O43" s="38"/>
      <c r="P43" s="38"/>
      <c r="Q43" s="6"/>
    </row>
    <row r="44" spans="1:24" x14ac:dyDescent="0.25">
      <c r="A44" s="38" t="s">
        <v>38</v>
      </c>
      <c r="B44" s="38"/>
      <c r="C44" s="38"/>
      <c r="D44" s="38"/>
      <c r="E44" s="3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0" t="s">
        <v>6</v>
      </c>
      <c r="I1" s="50"/>
      <c r="J1" s="50"/>
      <c r="K1" s="50"/>
      <c r="L1" s="50" t="s">
        <v>69</v>
      </c>
      <c r="M1" s="50"/>
      <c r="N1" s="50"/>
      <c r="O1" s="50"/>
      <c r="P1" s="22" t="s">
        <v>7</v>
      </c>
      <c r="Q1" s="8" t="s">
        <v>8</v>
      </c>
      <c r="R1" s="8" t="s">
        <v>9</v>
      </c>
      <c r="S1" s="22" t="s">
        <v>10</v>
      </c>
      <c r="T1" s="22" t="s">
        <v>11</v>
      </c>
      <c r="U1" s="48" t="s">
        <v>12</v>
      </c>
      <c r="V1" s="48"/>
      <c r="W1" s="48"/>
      <c r="X1" s="48"/>
    </row>
    <row r="2" spans="1:24" x14ac:dyDescent="0.25">
      <c r="A2" s="24"/>
      <c r="B2" s="24"/>
      <c r="C2" s="24"/>
      <c r="D2" s="3"/>
      <c r="E2" s="3"/>
      <c r="F2" s="3"/>
      <c r="G2" s="3"/>
      <c r="H2" s="36"/>
      <c r="I2" s="36"/>
      <c r="J2" s="36"/>
      <c r="K2" s="36"/>
      <c r="L2" s="36"/>
      <c r="M2" s="36"/>
      <c r="N2" s="36"/>
      <c r="O2" s="36"/>
      <c r="P2" s="3"/>
      <c r="Q2" s="3"/>
      <c r="R2" s="3"/>
      <c r="S2" s="24"/>
      <c r="T2" s="24"/>
      <c r="U2" s="37"/>
      <c r="V2" s="37"/>
      <c r="W2" s="37"/>
      <c r="X2" s="37"/>
    </row>
    <row r="3" spans="1:24" x14ac:dyDescent="0.25">
      <c r="A3" s="43" t="s">
        <v>13</v>
      </c>
      <c r="B3" s="45" t="s">
        <v>70</v>
      </c>
      <c r="C3" s="43" t="s">
        <v>14</v>
      </c>
      <c r="D3" s="36" t="s">
        <v>15</v>
      </c>
      <c r="E3" s="36" t="s">
        <v>16</v>
      </c>
      <c r="F3" s="43" t="s">
        <v>17</v>
      </c>
      <c r="G3" s="44" t="s">
        <v>18</v>
      </c>
      <c r="H3" s="44" t="s">
        <v>45</v>
      </c>
      <c r="I3" s="43" t="s">
        <v>19</v>
      </c>
      <c r="J3" s="36" t="s">
        <v>20</v>
      </c>
      <c r="K3" s="39" t="s">
        <v>21</v>
      </c>
      <c r="L3" s="44" t="s">
        <v>22</v>
      </c>
      <c r="M3" s="37" t="s">
        <v>23</v>
      </c>
      <c r="N3" s="37"/>
      <c r="O3" s="37"/>
      <c r="P3" s="37" t="s">
        <v>27</v>
      </c>
      <c r="Q3" s="37"/>
      <c r="R3" s="37"/>
      <c r="S3" s="37"/>
      <c r="T3" s="37" t="s">
        <v>30</v>
      </c>
      <c r="U3" s="37"/>
      <c r="V3" s="37"/>
      <c r="W3" s="37"/>
      <c r="X3" s="37"/>
    </row>
    <row r="4" spans="1:24" x14ac:dyDescent="0.25">
      <c r="A4" s="43"/>
      <c r="B4" s="46"/>
      <c r="C4" s="43"/>
      <c r="D4" s="36"/>
      <c r="E4" s="36"/>
      <c r="F4" s="43"/>
      <c r="G4" s="44"/>
      <c r="H4" s="44"/>
      <c r="I4" s="43"/>
      <c r="J4" s="36"/>
      <c r="K4" s="39"/>
      <c r="L4" s="44"/>
      <c r="M4" s="43" t="s">
        <v>48</v>
      </c>
      <c r="N4" s="44" t="s">
        <v>24</v>
      </c>
      <c r="O4" s="44" t="s">
        <v>25</v>
      </c>
      <c r="P4" s="39" t="s">
        <v>26</v>
      </c>
      <c r="Q4" s="37" t="s">
        <v>28</v>
      </c>
      <c r="R4" s="37"/>
      <c r="S4" s="39" t="s">
        <v>29</v>
      </c>
      <c r="T4" s="24" t="s">
        <v>31</v>
      </c>
      <c r="U4" s="24" t="s">
        <v>66</v>
      </c>
      <c r="V4" s="43" t="s">
        <v>64</v>
      </c>
      <c r="W4" s="39" t="s">
        <v>63</v>
      </c>
      <c r="X4" s="39" t="s">
        <v>62</v>
      </c>
    </row>
    <row r="5" spans="1:24" x14ac:dyDescent="0.25">
      <c r="A5" s="43"/>
      <c r="B5" s="46"/>
      <c r="C5" s="43"/>
      <c r="D5" s="36"/>
      <c r="E5" s="36"/>
      <c r="F5" s="43"/>
      <c r="G5" s="44"/>
      <c r="H5" s="44"/>
      <c r="I5" s="43"/>
      <c r="J5" s="36"/>
      <c r="K5" s="39"/>
      <c r="L5" s="44"/>
      <c r="M5" s="43"/>
      <c r="N5" s="44"/>
      <c r="O5" s="44"/>
      <c r="P5" s="39"/>
      <c r="Q5" s="13">
        <v>2.5</v>
      </c>
      <c r="R5" s="13"/>
      <c r="S5" s="39"/>
      <c r="T5" s="44" t="s">
        <v>32</v>
      </c>
      <c r="U5" s="44" t="s">
        <v>32</v>
      </c>
      <c r="V5" s="43"/>
      <c r="W5" s="39"/>
      <c r="X5" s="39"/>
    </row>
    <row r="6" spans="1:24" ht="66" customHeight="1" x14ac:dyDescent="0.25">
      <c r="A6" s="43"/>
      <c r="B6" s="47"/>
      <c r="C6" s="43"/>
      <c r="D6" s="36"/>
      <c r="E6" s="36"/>
      <c r="F6" s="43"/>
      <c r="G6" s="44"/>
      <c r="H6" s="44"/>
      <c r="I6" s="43"/>
      <c r="J6" s="36"/>
      <c r="K6" s="39"/>
      <c r="L6" s="44"/>
      <c r="M6" s="43"/>
      <c r="N6" s="44"/>
      <c r="O6" s="44"/>
      <c r="P6" s="3"/>
      <c r="Q6" s="3"/>
      <c r="R6" s="3"/>
      <c r="S6" s="39"/>
      <c r="T6" s="44"/>
      <c r="U6" s="44"/>
      <c r="V6" s="43"/>
      <c r="W6" s="39"/>
      <c r="X6" s="39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0" t="s">
        <v>33</v>
      </c>
      <c r="G40" s="40"/>
      <c r="H40" s="41"/>
      <c r="I40" s="3"/>
      <c r="L40" s="40" t="s">
        <v>34</v>
      </c>
      <c r="M40" s="41"/>
      <c r="N40" s="3"/>
    </row>
    <row r="41" spans="1:24" ht="15.75" x14ac:dyDescent="0.25">
      <c r="A41" s="42" t="s">
        <v>35</v>
      </c>
      <c r="B41" s="42"/>
      <c r="C41" s="42"/>
      <c r="D41" s="42"/>
      <c r="E41" s="42"/>
    </row>
    <row r="42" spans="1:24" x14ac:dyDescent="0.25">
      <c r="A42" s="38" t="s">
        <v>36</v>
      </c>
      <c r="B42" s="38"/>
      <c r="C42" s="38"/>
      <c r="D42" s="38"/>
      <c r="E42" s="38"/>
      <c r="F42" s="5"/>
      <c r="G42" t="s">
        <v>52</v>
      </c>
      <c r="N42" s="38" t="s">
        <v>39</v>
      </c>
      <c r="O42" s="38"/>
      <c r="P42" s="38"/>
      <c r="Q42" s="5"/>
    </row>
    <row r="43" spans="1:24" x14ac:dyDescent="0.25">
      <c r="A43" s="38" t="s">
        <v>37</v>
      </c>
      <c r="B43" s="38"/>
      <c r="C43" s="38"/>
      <c r="D43" s="38"/>
      <c r="E43" s="38"/>
      <c r="F43" s="6">
        <f>$X$39</f>
        <v>0</v>
      </c>
      <c r="G43" t="s">
        <v>52</v>
      </c>
      <c r="N43" s="38" t="s">
        <v>40</v>
      </c>
      <c r="O43" s="38"/>
      <c r="P43" s="38"/>
      <c r="Q43" s="6"/>
    </row>
    <row r="44" spans="1:24" x14ac:dyDescent="0.25">
      <c r="A44" s="38" t="s">
        <v>38</v>
      </c>
      <c r="B44" s="38"/>
      <c r="C44" s="38"/>
      <c r="D44" s="38"/>
      <c r="E44" s="3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штат </vt:lpstr>
      <vt:lpstr>справочник  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2017-12-18T13:13:20Z</cp:lastPrinted>
  <dcterms:created xsi:type="dcterms:W3CDTF">2017-12-12T04:55:43Z</dcterms:created>
  <dcterms:modified xsi:type="dcterms:W3CDTF">2017-12-18T18:16:17Z</dcterms:modified>
</cp:coreProperties>
</file>