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70" yWindow="-90" windowWidth="16380" windowHeight="8190" tabRatio="500" activeTab="1"/>
  </bookViews>
  <sheets>
    <sheet name="Выводы" sheetId="2" r:id="rId1"/>
    <sheet name="Таблица_Графики" sheetId="1" r:id="rId2"/>
    <sheet name="Лист1" sheetId="3" r:id="rId3"/>
  </sheets>
  <calcPr calcId="124519" iterateDelta="1E-4"/>
</workbook>
</file>

<file path=xl/calcChain.xml><?xml version="1.0" encoding="utf-8"?>
<calcChain xmlns="http://schemas.openxmlformats.org/spreadsheetml/2006/main">
  <c r="S13" i="1"/>
  <c r="I35"/>
  <c r="I37"/>
  <c r="I42"/>
  <c r="I25"/>
  <c r="I34"/>
  <c r="I32"/>
  <c r="I39"/>
  <c r="I31"/>
  <c r="I43"/>
  <c r="I23"/>
  <c r="I13"/>
  <c r="I30"/>
  <c r="I28"/>
  <c r="I17"/>
  <c r="I29"/>
  <c r="I36"/>
  <c r="I33"/>
  <c r="I38"/>
  <c r="I40"/>
  <c r="I41"/>
  <c r="I20"/>
  <c r="I22"/>
  <c r="I24"/>
  <c r="I21"/>
  <c r="I26"/>
  <c r="I27"/>
  <c r="I19"/>
  <c r="I14"/>
  <c r="I16"/>
  <c r="I15"/>
  <c r="I18"/>
  <c r="I10" l="1"/>
  <c r="O4" s="1"/>
  <c r="O18" s="1"/>
  <c r="O14" l="1"/>
  <c r="S14" s="1"/>
  <c r="O35"/>
  <c r="O37"/>
  <c r="O42"/>
  <c r="O25"/>
  <c r="O34"/>
  <c r="O32"/>
  <c r="O39"/>
  <c r="O31"/>
  <c r="O43"/>
  <c r="O23"/>
  <c r="O30"/>
  <c r="O28"/>
  <c r="O17"/>
  <c r="O29"/>
  <c r="O36"/>
  <c r="O33"/>
  <c r="O38"/>
  <c r="O40"/>
  <c r="O41"/>
  <c r="O20"/>
  <c r="O22"/>
  <c r="O24"/>
  <c r="O21"/>
  <c r="O26"/>
  <c r="O27"/>
  <c r="O19"/>
  <c r="O16"/>
  <c r="O15"/>
  <c r="O13"/>
  <c r="Q13" s="1"/>
  <c r="S15" l="1"/>
  <c r="S16" s="1"/>
  <c r="S17" s="1"/>
  <c r="S18" s="1"/>
  <c r="S19" s="1"/>
  <c r="S20" s="1"/>
  <c r="S21" s="1"/>
  <c r="S22" s="1"/>
  <c r="S23" s="1"/>
  <c r="S24" s="1"/>
  <c r="S25" s="1"/>
  <c r="S26" s="1"/>
  <c r="S27" s="1"/>
  <c r="S28" s="1"/>
  <c r="S29" s="1"/>
  <c r="S30" s="1"/>
  <c r="S31" s="1"/>
  <c r="S32" s="1"/>
  <c r="S33" s="1"/>
  <c r="S34" s="1"/>
  <c r="S35" s="1"/>
  <c r="S36" s="1"/>
  <c r="S37" s="1"/>
  <c r="S38" s="1"/>
  <c r="S39" s="1"/>
  <c r="S40" s="1"/>
  <c r="S41" s="1"/>
  <c r="S42" s="1"/>
  <c r="S43" s="1"/>
  <c r="O10"/>
  <c r="P13"/>
  <c r="R13" s="1"/>
  <c r="S10" l="1"/>
  <c r="Q14" l="1"/>
  <c r="Q15" s="1"/>
  <c r="Q16" l="1"/>
  <c r="Q17" s="1"/>
  <c r="Q18" l="1"/>
  <c r="Q19" l="1"/>
  <c r="Q20" s="1"/>
  <c r="Q21" s="1"/>
  <c r="Q22" s="1"/>
  <c r="Q23" s="1"/>
  <c r="Q24" s="1"/>
  <c r="Q25" s="1"/>
  <c r="Q26" s="1"/>
  <c r="Q27" s="1"/>
  <c r="Q28" s="1"/>
  <c r="Q29" s="1"/>
  <c r="Q30" s="1"/>
  <c r="Q31" s="1"/>
  <c r="Q32" s="1"/>
  <c r="Q33" s="1"/>
  <c r="Q34" s="1"/>
  <c r="Q35" s="1"/>
  <c r="Q36" s="1"/>
  <c r="Q37" s="1"/>
  <c r="Q38" s="1"/>
  <c r="Q39" s="1"/>
  <c r="Q40" s="1"/>
  <c r="Q41" s="1"/>
  <c r="Q42" s="1"/>
  <c r="Q43" s="1"/>
  <c r="P14"/>
  <c r="P15" s="1"/>
  <c r="R14" l="1"/>
  <c r="P16"/>
  <c r="R15"/>
  <c r="R16" l="1"/>
  <c r="P17"/>
  <c r="R17" l="1"/>
  <c r="P18"/>
  <c r="P19" l="1"/>
  <c r="R18"/>
  <c r="P20" l="1"/>
  <c r="R19"/>
  <c r="P21" l="1"/>
  <c r="R20"/>
  <c r="P22" l="1"/>
  <c r="R21"/>
  <c r="P23" l="1"/>
  <c r="R22"/>
  <c r="P24" l="1"/>
  <c r="R23"/>
  <c r="P25" l="1"/>
  <c r="R24"/>
  <c r="P26" l="1"/>
  <c r="R25"/>
  <c r="P27" l="1"/>
  <c r="R26"/>
  <c r="P28" l="1"/>
  <c r="R27"/>
  <c r="P29" l="1"/>
  <c r="R28"/>
  <c r="P30" l="1"/>
  <c r="R29"/>
  <c r="P31" l="1"/>
  <c r="R30"/>
  <c r="P32" l="1"/>
  <c r="R31"/>
  <c r="P33" l="1"/>
  <c r="R32"/>
  <c r="P34" l="1"/>
  <c r="R33"/>
  <c r="P35" l="1"/>
  <c r="R34"/>
  <c r="P36" l="1"/>
  <c r="R35"/>
  <c r="P37" l="1"/>
  <c r="R36"/>
  <c r="P38" l="1"/>
  <c r="R37"/>
  <c r="P39" l="1"/>
  <c r="R38"/>
  <c r="P40" l="1"/>
  <c r="R39"/>
  <c r="P41" l="1"/>
  <c r="R40"/>
  <c r="P42" l="1"/>
  <c r="R41"/>
  <c r="P43" l="1"/>
  <c r="R43" s="1"/>
  <c r="R42"/>
</calcChain>
</file>

<file path=xl/sharedStrings.xml><?xml version="1.0" encoding="utf-8"?>
<sst xmlns="http://schemas.openxmlformats.org/spreadsheetml/2006/main" count="148" uniqueCount="66">
  <si>
    <t>Uta</t>
  </si>
  <si>
    <t>Коэффициент (K)=</t>
  </si>
  <si>
    <t>N(t)</t>
  </si>
  <si>
    <t>Наименование угрозы</t>
  </si>
  <si>
    <t>T</t>
  </si>
  <si>
    <t>A</t>
  </si>
  <si>
    <t>Наименование актива</t>
  </si>
  <si>
    <t>Ny</t>
  </si>
  <si>
    <t>Yta</t>
  </si>
  <si>
    <t>Uta(руб)</t>
  </si>
  <si>
    <t>M</t>
  </si>
  <si>
    <t>Var</t>
  </si>
  <si>
    <t>Mc</t>
  </si>
  <si>
    <t>Zat</t>
  </si>
  <si>
    <t>Uta x K</t>
  </si>
  <si>
    <t>Sz</t>
  </si>
  <si>
    <t>Su</t>
  </si>
  <si>
    <t>Uat-Zat</t>
  </si>
  <si>
    <t>Ущерб</t>
  </si>
  <si>
    <t>Ущерб, причиненный водой</t>
  </si>
  <si>
    <t>Документация по процедурам  действий должностных лиц при сбоях информационных систем, нарушении режимов работы и архивирования  информации.</t>
  </si>
  <si>
    <t>Снижение риска</t>
  </si>
  <si>
    <t>Проведение контроля за средствами пожаротушения на предприятии</t>
  </si>
  <si>
    <t>Отчетные материалы бухгалтерской отчетности и другие сведения о деятельности банка, доступные для всех. Ответственный -бухгалтер</t>
  </si>
  <si>
    <t>Пожар</t>
  </si>
  <si>
    <t>Предотвращение риска</t>
  </si>
  <si>
    <t>1)Проведение пожарной профилактики; 2) Проведение программ профилактических осмотров оборудования и средств оповещения, соблюдение строительных норм и правил</t>
  </si>
  <si>
    <t>Искажение данных</t>
  </si>
  <si>
    <t>Проведение внутреннего аудита в организации:
1)выявление недочетов и предложения по устранению ошибок;
2)контроль за корректностью функционирования отдельных рабочих процессов и отделов организации</t>
  </si>
  <si>
    <t>Незаконная обработка данных</t>
  </si>
  <si>
    <t>Автоматизированная банковская система (АБС), обеспечивающая реализацию</t>
  </si>
  <si>
    <t>Проведение инструктажа по методам и технике безопасности на рабочем месте</t>
  </si>
  <si>
    <t>Ошибка при использовании</t>
  </si>
  <si>
    <t>Инструкции  по обеспечению информационной безопасности сотрудниками банка.</t>
  </si>
  <si>
    <t>1) Обсуждение допущенных ошибок в присутствии других сотрудников;
2)Проведение мер, с целью разрешения ситуации;
3)Проведение частых проверок документов, подготовленных сотрудником, который ошибся</t>
  </si>
  <si>
    <t>Несанкционированное использование оборудования</t>
  </si>
  <si>
    <t>Проведение проверок деятельности сотрудников банка и выявление должностных лиц, корыстно использующих свое служебное положение</t>
  </si>
  <si>
    <t>Мошенническое копирование программного обеспечения</t>
  </si>
  <si>
    <t>Преступное использование программного обеспечения</t>
  </si>
  <si>
    <t>Создание генеральным директором приказа о назначении ответственным за закупку лицензионного ПО своего сотрудника, по которому ИТ-сотрудник должен писать официальное и элекронное письмо, в котром бы сообщалось о факте нарушения и где бы звучала просьба решить вопрос в законном порядке, при каждом случае, когда ИТ-сотрудника просили бы установить нелегально ПО</t>
  </si>
  <si>
    <t>Преступное использование аппаратных средств</t>
  </si>
  <si>
    <t>Системы международных платежей и переводов. Технология переводов с использованием крипто ключей осуществляется операторами-кассирами.  Генерация крипто ключей проводится сотрудником службы безопасности АКБ.</t>
  </si>
  <si>
    <t>1)Разоблачение коррумпированных государственных и муниципальных служащих, занятых в кредитно-финансовой сфере, выявление должностных лиц, корыстно использующих свое служебное положение;
2)создание механизма контроля за полнотой поступления налогов и иных обязательных платежей в бюджет и внебюджетные фонды;
3)реализация комплекса правоохранительных мер по перекрытию источников образования теневых капиталов и их возврату в бюджетную систему страны, прежде всего борьба с сокрытием доходов и капиталов за границей, нецелевым использованием бюджетных средств;
4)оказание принудительного воздействия на крупных недоимщиков с целью побуждения их к самостоятельной легализации скрытых, в том числе теневых финансовых ресурсов</t>
  </si>
  <si>
    <t>Климатическое явление</t>
  </si>
  <si>
    <t>Банковский процесс дистанционного обслуживания клиентов (ДБО).</t>
  </si>
  <si>
    <t>1)Построение предприятия на территории, наиболее безопасном по отношению к климатическим явлениям</t>
  </si>
  <si>
    <t>Фальсификация прав</t>
  </si>
  <si>
    <t>Проведение проффесиональной экспертизы всех документов сотрудников предприятия</t>
  </si>
  <si>
    <t>Кража оборудования</t>
  </si>
  <si>
    <t>Установление систем видеонаблюдения</t>
  </si>
  <si>
    <t>Нарушение работоспособности персонала</t>
  </si>
  <si>
    <t>1) Определение четких целей для работников;
2)Стимулирование работников различными бонусами и наградами;
3)Выбор вовлеченного персонала;
4)Формирование сплоченного коллектива</t>
  </si>
  <si>
    <t>Дистанционный шпионаж</t>
  </si>
  <si>
    <t>1)Проверка техники на соответсвие величины побочных излучений допустимым уровням;
2)Экранирование помещений с техникой (или технику);
3)Перемонтирование отдельных цепей, линий, кабелей;
4)Использование специальных устройств и средств пассивной и активной защиты.</t>
  </si>
  <si>
    <t>Злоупотребление правами</t>
  </si>
  <si>
    <t>1)Мотивация сотрудников
2)Наличие строгого учета продаж с персонификацией по сотрудникам и грамотная система отчетности
3)Проведение контроля работы сотрудников
4)Установка систем видеонаблюдения
5)Внедрение CRM-системы фиксирование всех обращений клиентов, контактов, звонков)</t>
  </si>
  <si>
    <t>Перехват компрометирующих сигналов помех</t>
  </si>
  <si>
    <t>Использование активных методов и средств, подавляющих элеткронные устройства перехвата информации</t>
  </si>
  <si>
    <t>Кража носителей или документов</t>
  </si>
  <si>
    <t xml:space="preserve"> Создание и улучшение специальных противокражных систем</t>
  </si>
  <si>
    <t>Прослушивание</t>
  </si>
  <si>
    <t>1)Экранирование телефонных аппаратов во время введения разговоров;
2)Использование зашифрованных каналов связи во время введения телефонных разговоров;
3)Избежание или сведение к минимуму передачу личной информации;
4)Использование систем связи, при которых данные преедаются с большой скоростью при частой атвоматической смене частот в течение разговора (GPRS);
5)Избежание покупок бывших в употреблении аппаратов, а также ремонта мобильных аппаратов в сомнительных мастерских</t>
  </si>
  <si>
    <t>III Этап</t>
  </si>
  <si>
    <t>Стоимость всех активов</t>
  </si>
  <si>
    <t>макс</t>
  </si>
  <si>
    <t>Стратегия обработки рисков по Uta-Zat</t>
  </si>
</sst>
</file>

<file path=xl/styles.xml><?xml version="1.0" encoding="utf-8"?>
<styleSheet xmlns="http://schemas.openxmlformats.org/spreadsheetml/2006/main">
  <numFmts count="4">
    <numFmt numFmtId="164" formatCode="0.0"/>
    <numFmt numFmtId="165" formatCode="#,##0.00&quot;р.&quot;"/>
    <numFmt numFmtId="166" formatCode="#,##0&quot;р.&quot;"/>
    <numFmt numFmtId="167" formatCode="#,##0.0000"/>
  </numFmts>
  <fonts count="10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B3A2C7"/>
        <bgColor rgb="FFB2B2B2"/>
      </patternFill>
    </fill>
    <fill>
      <patternFill patternType="solid">
        <fgColor rgb="FFFFFFFF"/>
        <bgColor rgb="FFFFFFCC"/>
      </patternFill>
    </fill>
    <fill>
      <patternFill patternType="solid">
        <fgColor rgb="FFB2B2B2"/>
        <bgColor rgb="FFB3A2C7"/>
      </patternFill>
    </fill>
    <fill>
      <patternFill patternType="solid">
        <fgColor rgb="FFD99694"/>
        <bgColor rgb="FFF8AA97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rgb="FFB2B2B2"/>
      </patternFill>
    </fill>
    <fill>
      <patternFill patternType="solid">
        <fgColor rgb="FFFFABFF"/>
        <bgColor rgb="FF00FFFF"/>
      </patternFill>
    </fill>
    <fill>
      <patternFill patternType="solid">
        <fgColor rgb="FF8EDAFC"/>
        <bgColor rgb="FFD9969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5" fillId="0" borderId="0" xfId="0" applyFont="1" applyAlignment="1"/>
    <xf numFmtId="0" fontId="4" fillId="2" borderId="1" xfId="0" applyFont="1" applyFill="1" applyBorder="1"/>
    <xf numFmtId="0" fontId="4" fillId="10" borderId="1" xfId="0" applyFont="1" applyFill="1" applyBorder="1"/>
    <xf numFmtId="0" fontId="4" fillId="8" borderId="1" xfId="0" applyFont="1" applyFill="1" applyBorder="1"/>
    <xf numFmtId="0" fontId="6" fillId="8" borderId="1" xfId="0" applyFont="1" applyFill="1" applyBorder="1"/>
    <xf numFmtId="0" fontId="4" fillId="6" borderId="1" xfId="0" applyFont="1" applyFill="1" applyBorder="1"/>
    <xf numFmtId="0" fontId="4" fillId="7" borderId="1" xfId="0" applyFont="1" applyFill="1" applyBorder="1"/>
    <xf numFmtId="0" fontId="0" fillId="0" borderId="1" xfId="0" applyBorder="1"/>
    <xf numFmtId="164" fontId="2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wrapText="1"/>
    </xf>
    <xf numFmtId="165" fontId="0" fillId="4" borderId="1" xfId="0" applyNumberFormat="1" applyFont="1" applyFill="1" applyBorder="1" applyAlignment="1">
      <alignment vertical="center"/>
    </xf>
    <xf numFmtId="164" fontId="0" fillId="0" borderId="1" xfId="0" applyNumberFormat="1" applyFont="1" applyBorder="1" applyAlignment="1">
      <alignment vertical="center"/>
    </xf>
    <xf numFmtId="164" fontId="0" fillId="0" borderId="1" xfId="0" applyNumberFormat="1" applyFont="1" applyBorder="1"/>
    <xf numFmtId="165" fontId="0" fillId="0" borderId="1" xfId="0" applyNumberFormat="1" applyFont="1" applyBorder="1"/>
    <xf numFmtId="164" fontId="0" fillId="0" borderId="1" xfId="0" applyNumberFormat="1" applyFont="1" applyBorder="1" applyAlignment="1">
      <alignment wrapText="1"/>
    </xf>
    <xf numFmtId="165" fontId="0" fillId="9" borderId="1" xfId="0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0" fillId="0" borderId="2" xfId="0" applyBorder="1"/>
    <xf numFmtId="164" fontId="2" fillId="3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wrapText="1"/>
    </xf>
    <xf numFmtId="0" fontId="0" fillId="0" borderId="2" xfId="0" applyFont="1" applyBorder="1" applyAlignment="1">
      <alignment wrapText="1"/>
    </xf>
    <xf numFmtId="165" fontId="0" fillId="4" borderId="2" xfId="0" applyNumberFormat="1" applyFont="1" applyFill="1" applyBorder="1" applyAlignment="1">
      <alignment vertical="center"/>
    </xf>
    <xf numFmtId="164" fontId="0" fillId="0" borderId="2" xfId="0" applyNumberFormat="1" applyFont="1" applyBorder="1" applyAlignment="1">
      <alignment vertical="center"/>
    </xf>
    <xf numFmtId="164" fontId="0" fillId="0" borderId="2" xfId="0" applyNumberFormat="1" applyFont="1" applyBorder="1" applyAlignment="1">
      <alignment wrapText="1"/>
    </xf>
    <xf numFmtId="165" fontId="0" fillId="0" borderId="2" xfId="0" applyNumberFormat="1" applyFont="1" applyBorder="1"/>
    <xf numFmtId="166" fontId="0" fillId="0" borderId="1" xfId="0" applyNumberFormat="1" applyFont="1" applyBorder="1"/>
    <xf numFmtId="166" fontId="0" fillId="3" borderId="1" xfId="0" applyNumberFormat="1" applyFont="1" applyFill="1" applyBorder="1"/>
    <xf numFmtId="166" fontId="0" fillId="5" borderId="1" xfId="0" applyNumberFormat="1" applyFont="1" applyFill="1" applyBorder="1"/>
    <xf numFmtId="166" fontId="0" fillId="0" borderId="2" xfId="0" applyNumberFormat="1" applyFont="1" applyBorder="1"/>
    <xf numFmtId="0" fontId="4" fillId="2" borderId="3" xfId="0" applyFont="1" applyFill="1" applyBorder="1"/>
    <xf numFmtId="0" fontId="4" fillId="10" borderId="3" xfId="0" applyFont="1" applyFill="1" applyBorder="1"/>
    <xf numFmtId="0" fontId="4" fillId="8" borderId="3" xfId="0" applyFont="1" applyFill="1" applyBorder="1"/>
    <xf numFmtId="0" fontId="6" fillId="8" borderId="3" xfId="0" applyFont="1" applyFill="1" applyBorder="1"/>
    <xf numFmtId="0" fontId="4" fillId="6" borderId="3" xfId="0" applyFont="1" applyFill="1" applyBorder="1"/>
    <xf numFmtId="0" fontId="4" fillId="7" borderId="3" xfId="0" applyFont="1" applyFill="1" applyBorder="1"/>
    <xf numFmtId="0" fontId="7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justify" wrapText="1"/>
    </xf>
    <xf numFmtId="0" fontId="8" fillId="0" borderId="0" xfId="0" applyFont="1" applyAlignment="1">
      <alignment horizontal="center"/>
    </xf>
    <xf numFmtId="0" fontId="8" fillId="0" borderId="0" xfId="0" applyFont="1"/>
    <xf numFmtId="3" fontId="9" fillId="0" borderId="0" xfId="0" applyNumberFormat="1" applyFont="1"/>
    <xf numFmtId="167" fontId="9" fillId="0" borderId="0" xfId="0" applyNumberFormat="1" applyFont="1"/>
    <xf numFmtId="165" fontId="8" fillId="0" borderId="0" xfId="0" applyNumberFormat="1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78787"/>
      <rgbColor rgb="FF9999FF"/>
      <rgbColor rgb="FFC0504D"/>
      <rgbColor rgb="FFFFFFCC"/>
      <rgbColor rgb="FFCCFFFF"/>
      <rgbColor rgb="FF660066"/>
      <rgbColor rgb="FFD99694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5FBE3"/>
      <rgbColor rgb="FFFFFF99"/>
      <rgbColor rgb="FFADD58A"/>
      <rgbColor rgb="FFF8AA97"/>
      <rgbColor rgb="FFB3A2C7"/>
      <rgbColor rgb="FFFFCC99"/>
      <rgbColor rgb="FF3366FF"/>
      <rgbColor rgb="FF34F080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CF560"/>
      <color rgb="FF86F6E9"/>
      <color rgb="FFFFABFF"/>
      <color rgb="FF8EDAFC"/>
      <color rgb="FF7DAFAA"/>
      <color rgb="FFF98D33"/>
      <color rgb="FFEB8367"/>
      <color rgb="FFF35F5F"/>
      <color rgb="FFF99E5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v>Uta-Zat</c:v>
          </c:tx>
          <c:marker>
            <c:symbol val="none"/>
          </c:marker>
          <c:cat>
            <c:numRef>
              <c:f>Таблица_Графики!$B$13:$B$43</c:f>
              <c:numCache>
                <c:formatCode>0.0</c:formatCode>
                <c:ptCount val="31"/>
                <c:pt idx="0">
                  <c:v>8.5</c:v>
                </c:pt>
                <c:pt idx="1">
                  <c:v>1.1000000000000001</c:v>
                </c:pt>
                <c:pt idx="2">
                  <c:v>1.2</c:v>
                </c:pt>
                <c:pt idx="3">
                  <c:v>1.2</c:v>
                </c:pt>
                <c:pt idx="4">
                  <c:v>2.1</c:v>
                </c:pt>
                <c:pt idx="5">
                  <c:v>7.4</c:v>
                </c:pt>
                <c:pt idx="6">
                  <c:v>7.4</c:v>
                </c:pt>
                <c:pt idx="7">
                  <c:v>7.1</c:v>
                </c:pt>
                <c:pt idx="8">
                  <c:v>1.1000000000000001</c:v>
                </c:pt>
                <c:pt idx="9">
                  <c:v>7.5</c:v>
                </c:pt>
                <c:pt idx="10">
                  <c:v>7.4</c:v>
                </c:pt>
                <c:pt idx="11">
                  <c:v>8.5</c:v>
                </c:pt>
                <c:pt idx="12">
                  <c:v>5.4</c:v>
                </c:pt>
                <c:pt idx="13">
                  <c:v>8.1</c:v>
                </c:pt>
                <c:pt idx="14">
                  <c:v>1.1000000000000001</c:v>
                </c:pt>
                <c:pt idx="15">
                  <c:v>5.9</c:v>
                </c:pt>
                <c:pt idx="16">
                  <c:v>8.1999999999999993</c:v>
                </c:pt>
                <c:pt idx="17">
                  <c:v>5.8</c:v>
                </c:pt>
                <c:pt idx="18">
                  <c:v>7.2</c:v>
                </c:pt>
                <c:pt idx="19">
                  <c:v>5.9</c:v>
                </c:pt>
                <c:pt idx="20">
                  <c:v>5.4</c:v>
                </c:pt>
                <c:pt idx="21">
                  <c:v>8.1999999999999993</c:v>
                </c:pt>
                <c:pt idx="22">
                  <c:v>5.2</c:v>
                </c:pt>
                <c:pt idx="23">
                  <c:v>8.3000000000000007</c:v>
                </c:pt>
                <c:pt idx="24">
                  <c:v>5.8</c:v>
                </c:pt>
                <c:pt idx="25">
                  <c:v>5.3</c:v>
                </c:pt>
                <c:pt idx="26">
                  <c:v>8.1999999999999993</c:v>
                </c:pt>
                <c:pt idx="27">
                  <c:v>5.4</c:v>
                </c:pt>
                <c:pt idx="28">
                  <c:v>5.5</c:v>
                </c:pt>
                <c:pt idx="29">
                  <c:v>5.0999999999999996</c:v>
                </c:pt>
                <c:pt idx="30">
                  <c:v>7.5</c:v>
                </c:pt>
              </c:numCache>
            </c:numRef>
          </c:cat>
          <c:val>
            <c:numRef>
              <c:f>Таблица_Графики!$R$13:$R$43</c:f>
              <c:numCache>
                <c:formatCode>#,##0.00"р."</c:formatCode>
                <c:ptCount val="31"/>
                <c:pt idx="0">
                  <c:v>-29597</c:v>
                </c:pt>
                <c:pt idx="1">
                  <c:v>-97710</c:v>
                </c:pt>
                <c:pt idx="2">
                  <c:v>-68625</c:v>
                </c:pt>
                <c:pt idx="3">
                  <c:v>-61458</c:v>
                </c:pt>
                <c:pt idx="4">
                  <c:v>143930</c:v>
                </c:pt>
                <c:pt idx="5">
                  <c:v>122094</c:v>
                </c:pt>
                <c:pt idx="6">
                  <c:v>111312</c:v>
                </c:pt>
                <c:pt idx="7">
                  <c:v>181039</c:v>
                </c:pt>
                <c:pt idx="8">
                  <c:v>200460</c:v>
                </c:pt>
                <c:pt idx="9">
                  <c:v>357046</c:v>
                </c:pt>
                <c:pt idx="10">
                  <c:v>415979</c:v>
                </c:pt>
                <c:pt idx="11">
                  <c:v>488279</c:v>
                </c:pt>
                <c:pt idx="12">
                  <c:v>523682</c:v>
                </c:pt>
                <c:pt idx="13">
                  <c:v>615985</c:v>
                </c:pt>
                <c:pt idx="14">
                  <c:v>624474</c:v>
                </c:pt>
                <c:pt idx="15">
                  <c:v>738333</c:v>
                </c:pt>
                <c:pt idx="16">
                  <c:v>916788</c:v>
                </c:pt>
                <c:pt idx="17">
                  <c:v>1135655</c:v>
                </c:pt>
                <c:pt idx="18">
                  <c:v>1264067</c:v>
                </c:pt>
                <c:pt idx="19">
                  <c:v>1496109</c:v>
                </c:pt>
                <c:pt idx="20">
                  <c:v>1712887</c:v>
                </c:pt>
                <c:pt idx="21">
                  <c:v>1931732</c:v>
                </c:pt>
                <c:pt idx="22">
                  <c:v>2157999</c:v>
                </c:pt>
                <c:pt idx="23">
                  <c:v>2217526</c:v>
                </c:pt>
                <c:pt idx="24">
                  <c:v>2474778</c:v>
                </c:pt>
                <c:pt idx="25">
                  <c:v>2736268</c:v>
                </c:pt>
                <c:pt idx="26">
                  <c:v>2883978</c:v>
                </c:pt>
                <c:pt idx="27">
                  <c:v>3129448</c:v>
                </c:pt>
                <c:pt idx="28">
                  <c:v>3390922</c:v>
                </c:pt>
                <c:pt idx="29">
                  <c:v>3613116</c:v>
                </c:pt>
                <c:pt idx="30">
                  <c:v>3858230</c:v>
                </c:pt>
              </c:numCache>
            </c:numRef>
          </c:val>
        </c:ser>
        <c:ser>
          <c:idx val="1"/>
          <c:order val="1"/>
          <c:tx>
            <c:v>Sz</c:v>
          </c:tx>
          <c:marker>
            <c:symbol val="none"/>
          </c:marker>
          <c:cat>
            <c:numRef>
              <c:f>Таблица_Графики!$B$13:$B$43</c:f>
              <c:numCache>
                <c:formatCode>0.0</c:formatCode>
                <c:ptCount val="31"/>
                <c:pt idx="0">
                  <c:v>8.5</c:v>
                </c:pt>
                <c:pt idx="1">
                  <c:v>1.1000000000000001</c:v>
                </c:pt>
                <c:pt idx="2">
                  <c:v>1.2</c:v>
                </c:pt>
                <c:pt idx="3">
                  <c:v>1.2</c:v>
                </c:pt>
                <c:pt idx="4">
                  <c:v>2.1</c:v>
                </c:pt>
                <c:pt idx="5">
                  <c:v>7.4</c:v>
                </c:pt>
                <c:pt idx="6">
                  <c:v>7.4</c:v>
                </c:pt>
                <c:pt idx="7">
                  <c:v>7.1</c:v>
                </c:pt>
                <c:pt idx="8">
                  <c:v>1.1000000000000001</c:v>
                </c:pt>
                <c:pt idx="9">
                  <c:v>7.5</c:v>
                </c:pt>
                <c:pt idx="10">
                  <c:v>7.4</c:v>
                </c:pt>
                <c:pt idx="11">
                  <c:v>8.5</c:v>
                </c:pt>
                <c:pt idx="12">
                  <c:v>5.4</c:v>
                </c:pt>
                <c:pt idx="13">
                  <c:v>8.1</c:v>
                </c:pt>
                <c:pt idx="14">
                  <c:v>1.1000000000000001</c:v>
                </c:pt>
                <c:pt idx="15">
                  <c:v>5.9</c:v>
                </c:pt>
                <c:pt idx="16">
                  <c:v>8.1999999999999993</c:v>
                </c:pt>
                <c:pt idx="17">
                  <c:v>5.8</c:v>
                </c:pt>
                <c:pt idx="18">
                  <c:v>7.2</c:v>
                </c:pt>
                <c:pt idx="19">
                  <c:v>5.9</c:v>
                </c:pt>
                <c:pt idx="20">
                  <c:v>5.4</c:v>
                </c:pt>
                <c:pt idx="21">
                  <c:v>8.1999999999999993</c:v>
                </c:pt>
                <c:pt idx="22">
                  <c:v>5.2</c:v>
                </c:pt>
                <c:pt idx="23">
                  <c:v>8.3000000000000007</c:v>
                </c:pt>
                <c:pt idx="24">
                  <c:v>5.8</c:v>
                </c:pt>
                <c:pt idx="25">
                  <c:v>5.3</c:v>
                </c:pt>
                <c:pt idx="26">
                  <c:v>8.1999999999999993</c:v>
                </c:pt>
                <c:pt idx="27">
                  <c:v>5.4</c:v>
                </c:pt>
                <c:pt idx="28">
                  <c:v>5.5</c:v>
                </c:pt>
                <c:pt idx="29">
                  <c:v>5.0999999999999996</c:v>
                </c:pt>
                <c:pt idx="30">
                  <c:v>7.5</c:v>
                </c:pt>
              </c:numCache>
            </c:numRef>
          </c:cat>
          <c:val>
            <c:numRef>
              <c:f>Таблица_Графики!$P$13:$P$43</c:f>
              <c:numCache>
                <c:formatCode>#,##0.00"р."</c:formatCode>
                <c:ptCount val="31"/>
                <c:pt idx="0">
                  <c:v>40000</c:v>
                </c:pt>
                <c:pt idx="1">
                  <c:v>120000</c:v>
                </c:pt>
                <c:pt idx="2">
                  <c:v>120000</c:v>
                </c:pt>
                <c:pt idx="3">
                  <c:v>125555</c:v>
                </c:pt>
                <c:pt idx="4">
                  <c:v>135555</c:v>
                </c:pt>
                <c:pt idx="5">
                  <c:v>170555</c:v>
                </c:pt>
                <c:pt idx="6">
                  <c:v>205555</c:v>
                </c:pt>
                <c:pt idx="7">
                  <c:v>205555</c:v>
                </c:pt>
                <c:pt idx="8">
                  <c:v>285555</c:v>
                </c:pt>
                <c:pt idx="9">
                  <c:v>285555</c:v>
                </c:pt>
                <c:pt idx="10">
                  <c:v>320555</c:v>
                </c:pt>
                <c:pt idx="11">
                  <c:v>360555</c:v>
                </c:pt>
                <c:pt idx="12">
                  <c:v>380555</c:v>
                </c:pt>
                <c:pt idx="13">
                  <c:v>380555</c:v>
                </c:pt>
                <c:pt idx="14">
                  <c:v>460555</c:v>
                </c:pt>
                <c:pt idx="15">
                  <c:v>550555</c:v>
                </c:pt>
                <c:pt idx="16">
                  <c:v>586955</c:v>
                </c:pt>
                <c:pt idx="17">
                  <c:v>626955</c:v>
                </c:pt>
                <c:pt idx="18">
                  <c:v>716955</c:v>
                </c:pt>
                <c:pt idx="19">
                  <c:v>723355</c:v>
                </c:pt>
                <c:pt idx="20">
                  <c:v>746355</c:v>
                </c:pt>
                <c:pt idx="21">
                  <c:v>782755</c:v>
                </c:pt>
                <c:pt idx="22">
                  <c:v>791755</c:v>
                </c:pt>
                <c:pt idx="23">
                  <c:v>966755</c:v>
                </c:pt>
                <c:pt idx="24">
                  <c:v>986755</c:v>
                </c:pt>
                <c:pt idx="25">
                  <c:v>992755</c:v>
                </c:pt>
                <c:pt idx="26">
                  <c:v>1082755</c:v>
                </c:pt>
                <c:pt idx="27">
                  <c:v>1105755</c:v>
                </c:pt>
                <c:pt idx="28">
                  <c:v>1115755</c:v>
                </c:pt>
                <c:pt idx="29">
                  <c:v>1152155</c:v>
                </c:pt>
                <c:pt idx="30">
                  <c:v>1152155</c:v>
                </c:pt>
              </c:numCache>
            </c:numRef>
          </c:val>
        </c:ser>
        <c:ser>
          <c:idx val="2"/>
          <c:order val="2"/>
          <c:tx>
            <c:v>Su</c:v>
          </c:tx>
          <c:marker>
            <c:symbol val="none"/>
          </c:marker>
          <c:cat>
            <c:numRef>
              <c:f>Таблица_Графики!$B$13:$B$43</c:f>
              <c:numCache>
                <c:formatCode>0.0</c:formatCode>
                <c:ptCount val="31"/>
                <c:pt idx="0">
                  <c:v>8.5</c:v>
                </c:pt>
                <c:pt idx="1">
                  <c:v>1.1000000000000001</c:v>
                </c:pt>
                <c:pt idx="2">
                  <c:v>1.2</c:v>
                </c:pt>
                <c:pt idx="3">
                  <c:v>1.2</c:v>
                </c:pt>
                <c:pt idx="4">
                  <c:v>2.1</c:v>
                </c:pt>
                <c:pt idx="5">
                  <c:v>7.4</c:v>
                </c:pt>
                <c:pt idx="6">
                  <c:v>7.4</c:v>
                </c:pt>
                <c:pt idx="7">
                  <c:v>7.1</c:v>
                </c:pt>
                <c:pt idx="8">
                  <c:v>1.1000000000000001</c:v>
                </c:pt>
                <c:pt idx="9">
                  <c:v>7.5</c:v>
                </c:pt>
                <c:pt idx="10">
                  <c:v>7.4</c:v>
                </c:pt>
                <c:pt idx="11">
                  <c:v>8.5</c:v>
                </c:pt>
                <c:pt idx="12">
                  <c:v>5.4</c:v>
                </c:pt>
                <c:pt idx="13">
                  <c:v>8.1</c:v>
                </c:pt>
                <c:pt idx="14">
                  <c:v>1.1000000000000001</c:v>
                </c:pt>
                <c:pt idx="15">
                  <c:v>5.9</c:v>
                </c:pt>
                <c:pt idx="16">
                  <c:v>8.1999999999999993</c:v>
                </c:pt>
                <c:pt idx="17">
                  <c:v>5.8</c:v>
                </c:pt>
                <c:pt idx="18">
                  <c:v>7.2</c:v>
                </c:pt>
                <c:pt idx="19">
                  <c:v>5.9</c:v>
                </c:pt>
                <c:pt idx="20">
                  <c:v>5.4</c:v>
                </c:pt>
                <c:pt idx="21">
                  <c:v>8.1999999999999993</c:v>
                </c:pt>
                <c:pt idx="22">
                  <c:v>5.2</c:v>
                </c:pt>
                <c:pt idx="23">
                  <c:v>8.3000000000000007</c:v>
                </c:pt>
                <c:pt idx="24">
                  <c:v>5.8</c:v>
                </c:pt>
                <c:pt idx="25">
                  <c:v>5.3</c:v>
                </c:pt>
                <c:pt idx="26">
                  <c:v>8.1999999999999993</c:v>
                </c:pt>
                <c:pt idx="27">
                  <c:v>5.4</c:v>
                </c:pt>
                <c:pt idx="28">
                  <c:v>5.5</c:v>
                </c:pt>
                <c:pt idx="29">
                  <c:v>5.0999999999999996</c:v>
                </c:pt>
                <c:pt idx="30">
                  <c:v>7.5</c:v>
                </c:pt>
              </c:numCache>
            </c:numRef>
          </c:cat>
          <c:val>
            <c:numRef>
              <c:f>Таблица_Графики!$Q$13:$Q$43</c:f>
              <c:numCache>
                <c:formatCode>#,##0.00"р."</c:formatCode>
                <c:ptCount val="31"/>
                <c:pt idx="0">
                  <c:v>10403</c:v>
                </c:pt>
                <c:pt idx="1">
                  <c:v>22290</c:v>
                </c:pt>
                <c:pt idx="2">
                  <c:v>51375</c:v>
                </c:pt>
                <c:pt idx="3">
                  <c:v>64097</c:v>
                </c:pt>
                <c:pt idx="4">
                  <c:v>279485</c:v>
                </c:pt>
                <c:pt idx="5">
                  <c:v>292649</c:v>
                </c:pt>
                <c:pt idx="6">
                  <c:v>316867</c:v>
                </c:pt>
                <c:pt idx="7">
                  <c:v>386594</c:v>
                </c:pt>
                <c:pt idx="8">
                  <c:v>486015</c:v>
                </c:pt>
                <c:pt idx="9">
                  <c:v>642601</c:v>
                </c:pt>
                <c:pt idx="10">
                  <c:v>736534</c:v>
                </c:pt>
                <c:pt idx="11">
                  <c:v>848834</c:v>
                </c:pt>
                <c:pt idx="12">
                  <c:v>904237</c:v>
                </c:pt>
                <c:pt idx="13">
                  <c:v>996540</c:v>
                </c:pt>
                <c:pt idx="14">
                  <c:v>1085029</c:v>
                </c:pt>
                <c:pt idx="15">
                  <c:v>1288888</c:v>
                </c:pt>
                <c:pt idx="16">
                  <c:v>1503743</c:v>
                </c:pt>
                <c:pt idx="17">
                  <c:v>1762610</c:v>
                </c:pt>
                <c:pt idx="18">
                  <c:v>1981022</c:v>
                </c:pt>
                <c:pt idx="19">
                  <c:v>2219464</c:v>
                </c:pt>
                <c:pt idx="20">
                  <c:v>2459242</c:v>
                </c:pt>
                <c:pt idx="21">
                  <c:v>2714487</c:v>
                </c:pt>
                <c:pt idx="22">
                  <c:v>2949754</c:v>
                </c:pt>
                <c:pt idx="23">
                  <c:v>3184281</c:v>
                </c:pt>
                <c:pt idx="24">
                  <c:v>3461533</c:v>
                </c:pt>
                <c:pt idx="25">
                  <c:v>3729023</c:v>
                </c:pt>
                <c:pt idx="26">
                  <c:v>3966733</c:v>
                </c:pt>
                <c:pt idx="27">
                  <c:v>4235203</c:v>
                </c:pt>
                <c:pt idx="28">
                  <c:v>4506677</c:v>
                </c:pt>
                <c:pt idx="29">
                  <c:v>4765271</c:v>
                </c:pt>
                <c:pt idx="30">
                  <c:v>5010385</c:v>
                </c:pt>
              </c:numCache>
            </c:numRef>
          </c:val>
        </c:ser>
        <c:marker val="1"/>
        <c:axId val="118302208"/>
        <c:axId val="118303744"/>
      </c:lineChart>
      <c:catAx>
        <c:axId val="118302208"/>
        <c:scaling>
          <c:orientation val="minMax"/>
        </c:scaling>
        <c:axPos val="b"/>
        <c:numFmt formatCode="0.0" sourceLinked="1"/>
        <c:tickLblPos val="nextTo"/>
        <c:txPr>
          <a:bodyPr/>
          <a:lstStyle/>
          <a:p>
            <a:pPr>
              <a:defRPr b="1">
                <a:latin typeface="Bell MT" pitchFamily="18" charset="0"/>
              </a:defRPr>
            </a:pPr>
            <a:endParaRPr lang="ru-RU"/>
          </a:p>
        </c:txPr>
        <c:crossAx val="118303744"/>
        <c:crosses val="autoZero"/>
        <c:auto val="1"/>
        <c:lblAlgn val="ctr"/>
        <c:lblOffset val="100"/>
      </c:catAx>
      <c:valAx>
        <c:axId val="118303744"/>
        <c:scaling>
          <c:orientation val="minMax"/>
        </c:scaling>
        <c:axPos val="l"/>
        <c:majorGridlines/>
        <c:numFmt formatCode="#,##0.00&quot;р.&quot;" sourceLinked="1"/>
        <c:tickLblPos val="nextTo"/>
        <c:crossAx val="11830220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499722</xdr:colOff>
      <xdr:row>0</xdr:row>
      <xdr:rowOff>678656</xdr:rowOff>
    </xdr:from>
    <xdr:to>
      <xdr:col>12</xdr:col>
      <xdr:colOff>2340710</xdr:colOff>
      <xdr:row>7</xdr:row>
      <xdr:rowOff>34018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8651" y="678656"/>
          <a:ext cx="5593838" cy="1287576"/>
        </a:xfrm>
        <a:prstGeom prst="rect">
          <a:avLst/>
        </a:prstGeom>
        <a:noFill/>
      </xdr:spPr>
    </xdr:pic>
    <xdr:clientData/>
  </xdr:twoCellAnchor>
  <xdr:twoCellAnchor>
    <xdr:from>
      <xdr:col>7</xdr:col>
      <xdr:colOff>219679</xdr:colOff>
      <xdr:row>0</xdr:row>
      <xdr:rowOff>133350</xdr:rowOff>
    </xdr:from>
    <xdr:to>
      <xdr:col>16</xdr:col>
      <xdr:colOff>12850</xdr:colOff>
      <xdr:row>9</xdr:row>
      <xdr:rowOff>56884</xdr:rowOff>
    </xdr:to>
    <xdr:sp macro="" textlink="">
      <xdr:nvSpPr>
        <xdr:cNvPr id="5" name="Овал 4"/>
        <xdr:cNvSpPr/>
      </xdr:nvSpPr>
      <xdr:spPr>
        <a:xfrm>
          <a:off x="9039829" y="133350"/>
          <a:ext cx="10556421" cy="2304784"/>
        </a:xfrm>
        <a:prstGeom prst="ellipse">
          <a:avLst/>
        </a:prstGeom>
        <a:noFill/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19051</xdr:colOff>
      <xdr:row>0</xdr:row>
      <xdr:rowOff>133350</xdr:rowOff>
    </xdr:from>
    <xdr:to>
      <xdr:col>2</xdr:col>
      <xdr:colOff>2571750</xdr:colOff>
      <xdr:row>2</xdr:row>
      <xdr:rowOff>79375</xdr:rowOff>
    </xdr:to>
    <xdr:sp macro="" textlink="">
      <xdr:nvSpPr>
        <xdr:cNvPr id="17" name="TextBox 16"/>
        <xdr:cNvSpPr txBox="1"/>
      </xdr:nvSpPr>
      <xdr:spPr>
        <a:xfrm>
          <a:off x="1847851" y="133350"/>
          <a:ext cx="2552699" cy="87947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ru-RU" sz="1400">
              <a:latin typeface="Times New Roman" pitchFamily="18" charset="0"/>
              <a:cs typeface="Times New Roman" pitchFamily="18" charset="0"/>
            </a:rPr>
            <a:t>Сумма взоможных затрат на создание системы защищенности помещения от УИ</a:t>
          </a:r>
        </a:p>
      </xdr:txBody>
    </xdr:sp>
    <xdr:clientData/>
  </xdr:twoCellAnchor>
  <xdr:twoCellAnchor>
    <xdr:from>
      <xdr:col>3</xdr:col>
      <xdr:colOff>114300</xdr:colOff>
      <xdr:row>8</xdr:row>
      <xdr:rowOff>190500</xdr:rowOff>
    </xdr:from>
    <xdr:to>
      <xdr:col>3</xdr:col>
      <xdr:colOff>552450</xdr:colOff>
      <xdr:row>9</xdr:row>
      <xdr:rowOff>209550</xdr:rowOff>
    </xdr:to>
    <xdr:sp macro="" textlink="">
      <xdr:nvSpPr>
        <xdr:cNvPr id="7" name="Овал 6"/>
        <xdr:cNvSpPr/>
      </xdr:nvSpPr>
      <xdr:spPr>
        <a:xfrm>
          <a:off x="4095750" y="2324100"/>
          <a:ext cx="438150" cy="266700"/>
        </a:xfrm>
        <a:prstGeom prst="ellipse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7</xdr:col>
      <xdr:colOff>57150</xdr:colOff>
      <xdr:row>8</xdr:row>
      <xdr:rowOff>190500</xdr:rowOff>
    </xdr:from>
    <xdr:to>
      <xdr:col>7</xdr:col>
      <xdr:colOff>495300</xdr:colOff>
      <xdr:row>9</xdr:row>
      <xdr:rowOff>209550</xdr:rowOff>
    </xdr:to>
    <xdr:sp macro="" textlink="">
      <xdr:nvSpPr>
        <xdr:cNvPr id="8" name="Овал 7"/>
        <xdr:cNvSpPr/>
      </xdr:nvSpPr>
      <xdr:spPr>
        <a:xfrm>
          <a:off x="8877300" y="2324100"/>
          <a:ext cx="438150" cy="266700"/>
        </a:xfrm>
        <a:prstGeom prst="ellipse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9</xdr:col>
      <xdr:colOff>76200</xdr:colOff>
      <xdr:row>8</xdr:row>
      <xdr:rowOff>190500</xdr:rowOff>
    </xdr:from>
    <xdr:to>
      <xdr:col>9</xdr:col>
      <xdr:colOff>514350</xdr:colOff>
      <xdr:row>9</xdr:row>
      <xdr:rowOff>209550</xdr:rowOff>
    </xdr:to>
    <xdr:sp macro="" textlink="">
      <xdr:nvSpPr>
        <xdr:cNvPr id="9" name="Овал 8"/>
        <xdr:cNvSpPr/>
      </xdr:nvSpPr>
      <xdr:spPr>
        <a:xfrm>
          <a:off x="10972800" y="2324100"/>
          <a:ext cx="438150" cy="266700"/>
        </a:xfrm>
        <a:prstGeom prst="ellipse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57150</xdr:colOff>
      <xdr:row>8</xdr:row>
      <xdr:rowOff>190500</xdr:rowOff>
    </xdr:from>
    <xdr:to>
      <xdr:col>10</xdr:col>
      <xdr:colOff>495300</xdr:colOff>
      <xdr:row>9</xdr:row>
      <xdr:rowOff>209550</xdr:rowOff>
    </xdr:to>
    <xdr:sp macro="" textlink="">
      <xdr:nvSpPr>
        <xdr:cNvPr id="10" name="Овал 9"/>
        <xdr:cNvSpPr/>
      </xdr:nvSpPr>
      <xdr:spPr>
        <a:xfrm>
          <a:off x="11544300" y="2324100"/>
          <a:ext cx="438150" cy="266700"/>
        </a:xfrm>
        <a:prstGeom prst="ellipse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14</xdr:col>
      <xdr:colOff>419100</xdr:colOff>
      <xdr:row>7</xdr:row>
      <xdr:rowOff>171450</xdr:rowOff>
    </xdr:from>
    <xdr:to>
      <xdr:col>14</xdr:col>
      <xdr:colOff>857250</xdr:colOff>
      <xdr:row>9</xdr:row>
      <xdr:rowOff>0</xdr:rowOff>
    </xdr:to>
    <xdr:sp macro="" textlink="">
      <xdr:nvSpPr>
        <xdr:cNvPr id="11" name="Овал 10"/>
        <xdr:cNvSpPr/>
      </xdr:nvSpPr>
      <xdr:spPr>
        <a:xfrm>
          <a:off x="17964150" y="2114550"/>
          <a:ext cx="438150" cy="266700"/>
        </a:xfrm>
        <a:prstGeom prst="ellipse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190500</xdr:colOff>
      <xdr:row>8</xdr:row>
      <xdr:rowOff>190500</xdr:rowOff>
    </xdr:from>
    <xdr:to>
      <xdr:col>17</xdr:col>
      <xdr:colOff>628650</xdr:colOff>
      <xdr:row>9</xdr:row>
      <xdr:rowOff>209550</xdr:rowOff>
    </xdr:to>
    <xdr:sp macro="" textlink="">
      <xdr:nvSpPr>
        <xdr:cNvPr id="12" name="Овал 11"/>
        <xdr:cNvSpPr/>
      </xdr:nvSpPr>
      <xdr:spPr>
        <a:xfrm>
          <a:off x="20878800" y="2324100"/>
          <a:ext cx="438150" cy="266700"/>
        </a:xfrm>
        <a:prstGeom prst="ellipse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4</xdr:row>
      <xdr:rowOff>9525</xdr:rowOff>
    </xdr:from>
    <xdr:to>
      <xdr:col>16</xdr:col>
      <xdr:colOff>57150</xdr:colOff>
      <xdr:row>18</xdr:row>
      <xdr:rowOff>85725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438150</xdr:colOff>
      <xdr:row>20</xdr:row>
      <xdr:rowOff>57150</xdr:rowOff>
    </xdr:from>
    <xdr:to>
      <xdr:col>14</xdr:col>
      <xdr:colOff>9525</xdr:colOff>
      <xdr:row>31</xdr:row>
      <xdr:rowOff>0</xdr:rowOff>
    </xdr:to>
    <xdr:sp macro="" textlink="">
      <xdr:nvSpPr>
        <xdr:cNvPr id="4" name="TextBox 3"/>
        <xdr:cNvSpPr txBox="1"/>
      </xdr:nvSpPr>
      <xdr:spPr>
        <a:xfrm>
          <a:off x="2876550" y="3867150"/>
          <a:ext cx="5667375" cy="2038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ru-RU" sz="1100"/>
            <a:t>В стретегии </a:t>
          </a:r>
          <a:r>
            <a:rPr lang="en-US" sz="1100"/>
            <a:t>Uta-Zat</a:t>
          </a:r>
          <a:r>
            <a:rPr lang="en-US" sz="1100" baseline="0"/>
            <a:t> </a:t>
          </a:r>
          <a:r>
            <a:rPr lang="ru-RU" sz="1100" baseline="0"/>
            <a:t> , благодаря сумме затрат </a:t>
          </a:r>
          <a:r>
            <a:rPr lang="ru-RU" sz="1100">
              <a:solidFill>
                <a:schemeClr val="dk1"/>
              </a:solidFill>
              <a:latin typeface="+mn-lt"/>
              <a:ea typeface="+mn-ea"/>
              <a:cs typeface="+mn-cs"/>
            </a:rPr>
            <a:t>на меры контроля ранжированных рисков, сумма</a:t>
          </a:r>
          <a:r>
            <a:rPr lang="ru-RU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возможных последствий от реализации угроз  сократилась с 5 млн. руб. до 4 млн. руб.  (Т.е. сумма предотврещенного ущерба составляет 1 млн. руб.) </a:t>
          </a:r>
        </a:p>
        <a:p>
          <a:endParaRPr lang="ru-RU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ru-RU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Сумма затрат на меры контроля рисков не превышает допустимые затраты на создание системы защищенности ЗП в размере 2,5 млн. руб. 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6" sqref="F6"/>
    </sheetView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88"/>
  <sheetViews>
    <sheetView tabSelected="1" topLeftCell="D1" zoomScale="60" zoomScaleNormal="60" workbookViewId="0">
      <selection activeCell="U13" sqref="U13"/>
    </sheetView>
  </sheetViews>
  <sheetFormatPr defaultRowHeight="15"/>
  <cols>
    <col min="1" max="1" width="14" customWidth="1"/>
    <col min="2" max="2" width="13.28515625" customWidth="1"/>
    <col min="3" max="3" width="32.140625" customWidth="1"/>
    <col min="4" max="4" width="10.5703125" customWidth="1"/>
    <col min="5" max="5" width="13.5703125" customWidth="1"/>
    <col min="6" max="6" width="35.28515625" customWidth="1"/>
    <col min="7" max="7" width="12.85546875" customWidth="1"/>
    <col min="8" max="8" width="8.7109375" customWidth="1"/>
    <col min="9" max="9" width="22.28515625" customWidth="1"/>
    <col min="10" max="11" width="8.7109375" customWidth="1"/>
    <col min="12" max="12" width="16.5703125" customWidth="1"/>
    <col min="13" max="13" width="37.42578125" customWidth="1"/>
    <col min="14" max="14" width="28" customWidth="1"/>
    <col min="15" max="15" width="16" customWidth="1"/>
    <col min="16" max="16" width="18.5703125" customWidth="1"/>
    <col min="17" max="17" width="16.5703125" customWidth="1"/>
    <col min="18" max="18" width="16.85546875" bestFit="1" customWidth="1"/>
    <col min="19" max="19" width="19.85546875" customWidth="1"/>
    <col min="20" max="20" width="15.28515625" customWidth="1"/>
    <col min="21" max="1023" width="8.7109375" customWidth="1"/>
  </cols>
  <sheetData>
    <row r="1" spans="1:19" ht="53.25" customHeight="1">
      <c r="D1" s="47">
        <v>2500000</v>
      </c>
      <c r="M1" s="42" t="s">
        <v>62</v>
      </c>
      <c r="P1" s="1"/>
    </row>
    <row r="3" spans="1:19" ht="18.75">
      <c r="N3" s="43" t="s">
        <v>63</v>
      </c>
      <c r="O3" s="44">
        <v>5000000</v>
      </c>
    </row>
    <row r="4" spans="1:19" ht="18.75">
      <c r="N4" s="43" t="s">
        <v>1</v>
      </c>
      <c r="O4" s="45">
        <f ca="1">O3/I10</f>
        <v>3.9961945358369694E-2</v>
      </c>
    </row>
    <row r="9" spans="1:19" ht="18.75">
      <c r="S9" s="43" t="s">
        <v>64</v>
      </c>
    </row>
    <row r="10" spans="1:19" ht="19.5" thickBot="1">
      <c r="I10" s="46">
        <f ca="1">SUM(I14:I44)</f>
        <v>125119034</v>
      </c>
      <c r="O10" s="43">
        <f ca="1">SUM(O13:O44)</f>
        <v>5010385</v>
      </c>
      <c r="S10" s="46">
        <f ca="1">MAX(S13:S44)</f>
        <v>3887827</v>
      </c>
    </row>
    <row r="11" spans="1:19" ht="18.75">
      <c r="A11" s="33" t="s">
        <v>2</v>
      </c>
      <c r="B11" s="33" t="s">
        <v>2</v>
      </c>
      <c r="C11" s="33" t="s">
        <v>3</v>
      </c>
      <c r="D11" s="33" t="s">
        <v>4</v>
      </c>
      <c r="E11" s="34" t="s">
        <v>5</v>
      </c>
      <c r="F11" s="33" t="s">
        <v>6</v>
      </c>
      <c r="G11" s="33" t="s">
        <v>7</v>
      </c>
      <c r="H11" s="33" t="s">
        <v>8</v>
      </c>
      <c r="I11" s="35" t="s">
        <v>9</v>
      </c>
      <c r="J11" s="34" t="s">
        <v>0</v>
      </c>
      <c r="K11" s="33" t="s">
        <v>10</v>
      </c>
      <c r="L11" s="36" t="s">
        <v>11</v>
      </c>
      <c r="M11" s="36" t="s">
        <v>12</v>
      </c>
      <c r="N11" s="36" t="s">
        <v>13</v>
      </c>
      <c r="O11" s="37" t="s">
        <v>14</v>
      </c>
      <c r="P11" s="38" t="s">
        <v>15</v>
      </c>
      <c r="Q11" s="38" t="s">
        <v>16</v>
      </c>
      <c r="R11" s="38" t="s">
        <v>17</v>
      </c>
      <c r="S11" s="37" t="s">
        <v>18</v>
      </c>
    </row>
    <row r="12" spans="1:19" ht="18.75">
      <c r="A12" s="3"/>
      <c r="B12" s="3"/>
      <c r="C12" s="3"/>
      <c r="D12" s="3"/>
      <c r="E12" s="4"/>
      <c r="F12" s="3"/>
      <c r="G12" s="3"/>
      <c r="H12" s="3"/>
      <c r="I12" s="5"/>
      <c r="J12" s="4"/>
      <c r="K12" s="3"/>
      <c r="L12" s="6"/>
      <c r="M12" s="6"/>
      <c r="N12" s="6"/>
      <c r="O12" s="7"/>
      <c r="P12" s="8"/>
      <c r="Q12" s="8"/>
      <c r="R12" s="8"/>
      <c r="S12" s="7"/>
    </row>
    <row r="13" spans="1:19" ht="29.25" customHeight="1">
      <c r="A13" s="21">
        <v>10</v>
      </c>
      <c r="B13" s="22">
        <v>8.5</v>
      </c>
      <c r="C13" s="23" t="s">
        <v>50</v>
      </c>
      <c r="D13" s="20">
        <v>2</v>
      </c>
      <c r="E13" s="20">
        <v>16</v>
      </c>
      <c r="F13" s="24" t="s">
        <v>20</v>
      </c>
      <c r="G13" s="20">
        <v>48</v>
      </c>
      <c r="H13" s="20">
        <v>2</v>
      </c>
      <c r="I13" s="25">
        <f t="shared" ref="I13" ca="1" si="0">RANDBETWEEN(200000,1000000)</f>
        <v>260341</v>
      </c>
      <c r="J13" s="20">
        <v>2</v>
      </c>
      <c r="K13" s="20">
        <v>4</v>
      </c>
      <c r="L13" s="26" t="s">
        <v>25</v>
      </c>
      <c r="M13" s="27" t="s">
        <v>51</v>
      </c>
      <c r="N13" s="32">
        <v>40000</v>
      </c>
      <c r="O13" s="28">
        <f t="shared" ref="O13:O43" ca="1" si="1">INT(I13*$O$4)</f>
        <v>10403</v>
      </c>
      <c r="P13" s="28">
        <f t="shared" ref="P13" si="2">P12+N13</f>
        <v>40000</v>
      </c>
      <c r="Q13" s="28">
        <f t="shared" ref="Q13" ca="1" si="3">Q12+O13</f>
        <v>10403</v>
      </c>
      <c r="R13" s="28">
        <f t="shared" ref="R13" ca="1" si="4">Q13-P13</f>
        <v>-29597</v>
      </c>
      <c r="S13" s="28">
        <f>R4</f>
        <v>0</v>
      </c>
    </row>
    <row r="14" spans="1:19" ht="90">
      <c r="A14" s="9">
        <v>7</v>
      </c>
      <c r="B14" s="10">
        <v>1.1000000000000001</v>
      </c>
      <c r="C14" s="11" t="s">
        <v>24</v>
      </c>
      <c r="D14" s="12">
        <v>1</v>
      </c>
      <c r="E14" s="12">
        <v>16</v>
      </c>
      <c r="F14" s="13" t="s">
        <v>20</v>
      </c>
      <c r="G14" s="12">
        <v>8</v>
      </c>
      <c r="H14" s="12">
        <v>1</v>
      </c>
      <c r="I14" s="14">
        <f ca="1">RANDBETWEEN(200000,1000000)</f>
        <v>297478</v>
      </c>
      <c r="J14" s="12">
        <v>2</v>
      </c>
      <c r="K14" s="12">
        <v>5</v>
      </c>
      <c r="L14" s="15" t="s">
        <v>25</v>
      </c>
      <c r="M14" s="18" t="s">
        <v>26</v>
      </c>
      <c r="N14" s="29">
        <v>80000</v>
      </c>
      <c r="O14" s="28">
        <f ca="1">INT(I14*$O$4)</f>
        <v>11887</v>
      </c>
      <c r="P14" s="17">
        <f>P13+N14</f>
        <v>120000</v>
      </c>
      <c r="Q14" s="17">
        <f ca="1">Q13+O14</f>
        <v>22290</v>
      </c>
      <c r="R14" s="28">
        <f ca="1">Q14-P14</f>
        <v>-97710</v>
      </c>
      <c r="S14" s="17">
        <f t="shared" ref="S14:S43" ca="1" si="5">S13+(O14-N14)</f>
        <v>-68113</v>
      </c>
    </row>
    <row r="15" spans="1:19" ht="60">
      <c r="A15" s="9">
        <v>22</v>
      </c>
      <c r="B15" s="10">
        <v>1.2</v>
      </c>
      <c r="C15" s="11" t="s">
        <v>19</v>
      </c>
      <c r="D15" s="12">
        <v>1</v>
      </c>
      <c r="E15" s="12">
        <v>31</v>
      </c>
      <c r="F15" s="13" t="s">
        <v>23</v>
      </c>
      <c r="G15" s="12">
        <v>10</v>
      </c>
      <c r="H15" s="12">
        <v>1</v>
      </c>
      <c r="I15" s="14">
        <f ca="1">RANDBETWEEN(200000,1000000)</f>
        <v>727842</v>
      </c>
      <c r="J15" s="12">
        <v>2</v>
      </c>
      <c r="K15" s="12">
        <v>4</v>
      </c>
      <c r="L15" s="15" t="s">
        <v>21</v>
      </c>
      <c r="M15" s="16" t="s">
        <v>22</v>
      </c>
      <c r="N15" s="29">
        <v>0</v>
      </c>
      <c r="O15" s="28">
        <f ca="1">INT(I15*$O$4)</f>
        <v>29085</v>
      </c>
      <c r="P15" s="17">
        <f>P14+N15</f>
        <v>120000</v>
      </c>
      <c r="Q15" s="17">
        <f ca="1">Q14+O15</f>
        <v>51375</v>
      </c>
      <c r="R15" s="28">
        <f ca="1">Q15-P15</f>
        <v>-68625</v>
      </c>
      <c r="S15" s="17">
        <f t="shared" ca="1" si="5"/>
        <v>-39028</v>
      </c>
    </row>
    <row r="16" spans="1:19" ht="75">
      <c r="A16" s="9">
        <v>8</v>
      </c>
      <c r="B16" s="10">
        <v>1.2</v>
      </c>
      <c r="C16" s="11" t="s">
        <v>19</v>
      </c>
      <c r="D16" s="12">
        <v>1</v>
      </c>
      <c r="E16" s="12">
        <v>16</v>
      </c>
      <c r="F16" s="13" t="s">
        <v>20</v>
      </c>
      <c r="G16" s="12">
        <v>10</v>
      </c>
      <c r="H16" s="12">
        <v>1</v>
      </c>
      <c r="I16" s="14">
        <f ca="1">RANDBETWEEN(200000,1000000)</f>
        <v>318367</v>
      </c>
      <c r="J16" s="12">
        <v>2</v>
      </c>
      <c r="K16" s="12">
        <v>4</v>
      </c>
      <c r="L16" s="15" t="s">
        <v>21</v>
      </c>
      <c r="M16" s="16" t="s">
        <v>22</v>
      </c>
      <c r="N16" s="29">
        <v>5555</v>
      </c>
      <c r="O16" s="28">
        <f ca="1">INT(I16*$O$4)</f>
        <v>12722</v>
      </c>
      <c r="P16" s="17">
        <f>P15+N16</f>
        <v>125555</v>
      </c>
      <c r="Q16" s="17">
        <f ca="1">Q15+O16</f>
        <v>64097</v>
      </c>
      <c r="R16" s="28">
        <f ca="1">Q16-P16</f>
        <v>-61458</v>
      </c>
      <c r="S16" s="17">
        <f t="shared" ca="1" si="5"/>
        <v>-31861</v>
      </c>
    </row>
    <row r="17" spans="1:19" ht="60">
      <c r="A17" s="9">
        <v>1</v>
      </c>
      <c r="B17" s="10">
        <v>2.1</v>
      </c>
      <c r="C17" s="40" t="s">
        <v>43</v>
      </c>
      <c r="D17" s="12">
        <v>1</v>
      </c>
      <c r="E17" s="12">
        <v>4</v>
      </c>
      <c r="F17" s="13" t="s">
        <v>44</v>
      </c>
      <c r="G17" s="12">
        <v>43</v>
      </c>
      <c r="H17" s="12">
        <v>2</v>
      </c>
      <c r="I17" s="19">
        <f ca="1">RANDBETWEEN(5000000,7000000)</f>
        <v>5389851</v>
      </c>
      <c r="J17" s="12">
        <v>4</v>
      </c>
      <c r="K17" s="12">
        <v>8</v>
      </c>
      <c r="L17" s="15" t="s">
        <v>21</v>
      </c>
      <c r="M17" s="18" t="s">
        <v>45</v>
      </c>
      <c r="N17" s="29">
        <v>10000</v>
      </c>
      <c r="O17" s="28">
        <f ca="1">INT(I17*$O$4)</f>
        <v>215388</v>
      </c>
      <c r="P17" s="17">
        <f>P16+N17</f>
        <v>135555</v>
      </c>
      <c r="Q17" s="17">
        <f ca="1">Q16+O17</f>
        <v>279485</v>
      </c>
      <c r="R17" s="28">
        <f ca="1">Q17-P17</f>
        <v>143930</v>
      </c>
      <c r="S17" s="17">
        <f t="shared" ca="1" si="5"/>
        <v>173527</v>
      </c>
    </row>
    <row r="18" spans="1:19" ht="120">
      <c r="A18" s="9">
        <v>25</v>
      </c>
      <c r="B18" s="10">
        <v>7.4</v>
      </c>
      <c r="C18" s="11" t="s">
        <v>27</v>
      </c>
      <c r="D18" s="12">
        <v>2</v>
      </c>
      <c r="E18" s="12">
        <v>31</v>
      </c>
      <c r="F18" s="13" t="s">
        <v>23</v>
      </c>
      <c r="G18" s="12">
        <v>1</v>
      </c>
      <c r="H18" s="12">
        <v>2</v>
      </c>
      <c r="I18" s="14">
        <f ca="1">RANDBETWEEN(200000,1000000)</f>
        <v>329431</v>
      </c>
      <c r="J18" s="12">
        <v>2</v>
      </c>
      <c r="K18" s="12">
        <v>6</v>
      </c>
      <c r="L18" s="15" t="s">
        <v>21</v>
      </c>
      <c r="M18" s="18" t="s">
        <v>28</v>
      </c>
      <c r="N18" s="29">
        <v>35000</v>
      </c>
      <c r="O18" s="28">
        <f ca="1">INT(I18*$O$4)</f>
        <v>13164</v>
      </c>
      <c r="P18" s="17">
        <f>P17+N18</f>
        <v>170555</v>
      </c>
      <c r="Q18" s="17">
        <f ca="1">Q17+O18</f>
        <v>292649</v>
      </c>
      <c r="R18" s="28">
        <f ca="1">Q18-P18</f>
        <v>122094</v>
      </c>
      <c r="S18" s="17">
        <f t="shared" ca="1" si="5"/>
        <v>151691</v>
      </c>
    </row>
    <row r="19" spans="1:19" ht="65.25" customHeight="1">
      <c r="A19" s="9">
        <v>9</v>
      </c>
      <c r="B19" s="10">
        <v>7.4</v>
      </c>
      <c r="C19" s="11" t="s">
        <v>27</v>
      </c>
      <c r="D19" s="12">
        <v>2</v>
      </c>
      <c r="E19" s="12">
        <v>16</v>
      </c>
      <c r="F19" s="13" t="s">
        <v>20</v>
      </c>
      <c r="G19" s="12">
        <v>1</v>
      </c>
      <c r="H19" s="12">
        <v>2</v>
      </c>
      <c r="I19" s="14">
        <f ca="1">RANDBETWEEN(200000,1000000)</f>
        <v>606028</v>
      </c>
      <c r="J19" s="12">
        <v>2</v>
      </c>
      <c r="K19" s="12">
        <v>6</v>
      </c>
      <c r="L19" s="15" t="s">
        <v>21</v>
      </c>
      <c r="M19" s="18" t="s">
        <v>28</v>
      </c>
      <c r="N19" s="29">
        <v>35000</v>
      </c>
      <c r="O19" s="28">
        <f ca="1">INT(I19*$O$4)</f>
        <v>24218</v>
      </c>
      <c r="P19" s="17">
        <f>P18+N19</f>
        <v>205555</v>
      </c>
      <c r="Q19" s="17">
        <f ca="1">Q18+O19</f>
        <v>316867</v>
      </c>
      <c r="R19" s="28">
        <f ca="1">Q19-P19</f>
        <v>111312</v>
      </c>
      <c r="S19" s="17">
        <f t="shared" ca="1" si="5"/>
        <v>140909</v>
      </c>
    </row>
    <row r="20" spans="1:19" ht="75">
      <c r="A20" s="9">
        <v>18</v>
      </c>
      <c r="B20" s="10">
        <v>7.1</v>
      </c>
      <c r="C20" s="11" t="s">
        <v>35</v>
      </c>
      <c r="D20" s="12">
        <v>2</v>
      </c>
      <c r="E20" s="12">
        <v>28</v>
      </c>
      <c r="F20" s="13" t="s">
        <v>30</v>
      </c>
      <c r="G20" s="12">
        <v>2</v>
      </c>
      <c r="H20" s="12">
        <v>2</v>
      </c>
      <c r="I20" s="19">
        <f t="shared" ref="I20:I27" ca="1" si="6">RANDBETWEEN(1000000,5000000)</f>
        <v>1744852</v>
      </c>
      <c r="J20" s="12">
        <v>3</v>
      </c>
      <c r="K20" s="12">
        <v>7</v>
      </c>
      <c r="L20" s="15" t="s">
        <v>21</v>
      </c>
      <c r="M20" s="18" t="s">
        <v>36</v>
      </c>
      <c r="N20" s="29">
        <v>0</v>
      </c>
      <c r="O20" s="28">
        <f ca="1">INT(I20*$O$4)</f>
        <v>69727</v>
      </c>
      <c r="P20" s="17">
        <f>P19+N20</f>
        <v>205555</v>
      </c>
      <c r="Q20" s="17">
        <f ca="1">Q19+O20</f>
        <v>386594</v>
      </c>
      <c r="R20" s="28">
        <f ca="1">Q20-P20</f>
        <v>181039</v>
      </c>
      <c r="S20" s="17">
        <f t="shared" ca="1" si="5"/>
        <v>210636</v>
      </c>
    </row>
    <row r="21" spans="1:19" ht="90">
      <c r="A21" s="9">
        <v>21</v>
      </c>
      <c r="B21" s="10">
        <v>1.1000000000000001</v>
      </c>
      <c r="C21" s="11" t="s">
        <v>24</v>
      </c>
      <c r="D21" s="12">
        <v>2</v>
      </c>
      <c r="E21" s="12">
        <v>31</v>
      </c>
      <c r="F21" s="13" t="s">
        <v>23</v>
      </c>
      <c r="G21" s="12">
        <v>8</v>
      </c>
      <c r="H21" s="12">
        <v>2</v>
      </c>
      <c r="I21" s="19">
        <f t="shared" ca="1" si="6"/>
        <v>2487906</v>
      </c>
      <c r="J21" s="12">
        <v>3</v>
      </c>
      <c r="K21" s="12">
        <v>7</v>
      </c>
      <c r="L21" s="15" t="s">
        <v>25</v>
      </c>
      <c r="M21" s="18" t="s">
        <v>26</v>
      </c>
      <c r="N21" s="29">
        <v>80000</v>
      </c>
      <c r="O21" s="28">
        <f ca="1">INT(I21*$O$4)</f>
        <v>99421</v>
      </c>
      <c r="P21" s="17">
        <f>P20+N21</f>
        <v>285555</v>
      </c>
      <c r="Q21" s="17">
        <f ca="1">Q20+O21</f>
        <v>486015</v>
      </c>
      <c r="R21" s="28">
        <f ca="1">Q21-P21</f>
        <v>200460</v>
      </c>
      <c r="S21" s="17">
        <f t="shared" ca="1" si="5"/>
        <v>230057</v>
      </c>
    </row>
    <row r="22" spans="1:19" ht="45">
      <c r="A22" s="9">
        <v>19</v>
      </c>
      <c r="B22" s="10">
        <v>7.5</v>
      </c>
      <c r="C22" s="11" t="s">
        <v>29</v>
      </c>
      <c r="D22" s="12">
        <v>2</v>
      </c>
      <c r="E22" s="12">
        <v>28</v>
      </c>
      <c r="F22" s="13" t="s">
        <v>30</v>
      </c>
      <c r="G22" s="12">
        <v>2</v>
      </c>
      <c r="H22" s="12">
        <v>2</v>
      </c>
      <c r="I22" s="19">
        <f t="shared" ca="1" si="6"/>
        <v>3918378</v>
      </c>
      <c r="J22" s="12">
        <v>3</v>
      </c>
      <c r="K22" s="12">
        <v>6</v>
      </c>
      <c r="L22" s="15" t="s">
        <v>21</v>
      </c>
      <c r="M22" s="16" t="s">
        <v>31</v>
      </c>
      <c r="N22" s="29">
        <v>0</v>
      </c>
      <c r="O22" s="28">
        <f ca="1">INT(I22*$O$4)</f>
        <v>156586</v>
      </c>
      <c r="P22" s="17">
        <f>P21+N22</f>
        <v>285555</v>
      </c>
      <c r="Q22" s="17">
        <f ca="1">Q21+O22</f>
        <v>642601</v>
      </c>
      <c r="R22" s="28">
        <f ca="1">Q22-P22</f>
        <v>357046</v>
      </c>
      <c r="S22" s="17">
        <f t="shared" ca="1" si="5"/>
        <v>386643</v>
      </c>
    </row>
    <row r="23" spans="1:19" ht="120">
      <c r="A23" s="9">
        <v>4</v>
      </c>
      <c r="B23" s="10">
        <v>7.4</v>
      </c>
      <c r="C23" s="11" t="s">
        <v>27</v>
      </c>
      <c r="D23" s="12">
        <v>2</v>
      </c>
      <c r="E23" s="12">
        <v>12</v>
      </c>
      <c r="F23" s="13" t="s">
        <v>33</v>
      </c>
      <c r="G23" s="12">
        <v>1</v>
      </c>
      <c r="H23" s="12">
        <v>2</v>
      </c>
      <c r="I23" s="19">
        <f t="shared" ca="1" si="6"/>
        <v>2350577</v>
      </c>
      <c r="J23" s="12">
        <v>3</v>
      </c>
      <c r="K23" s="12">
        <v>7</v>
      </c>
      <c r="L23" s="15" t="s">
        <v>21</v>
      </c>
      <c r="M23" s="18" t="s">
        <v>28</v>
      </c>
      <c r="N23" s="29">
        <v>35000</v>
      </c>
      <c r="O23" s="28">
        <f ca="1">INT(I23*$O$4)</f>
        <v>93933</v>
      </c>
      <c r="P23" s="17">
        <f>P22+N23</f>
        <v>320555</v>
      </c>
      <c r="Q23" s="17">
        <f ca="1">Q22+O23</f>
        <v>736534</v>
      </c>
      <c r="R23" s="28">
        <f ca="1">Q23-P23</f>
        <v>415979</v>
      </c>
      <c r="S23" s="17">
        <f t="shared" ca="1" si="5"/>
        <v>445576</v>
      </c>
    </row>
    <row r="24" spans="1:19" ht="105">
      <c r="A24" s="9">
        <v>6</v>
      </c>
      <c r="B24" s="10">
        <v>8.5</v>
      </c>
      <c r="C24" s="11" t="s">
        <v>50</v>
      </c>
      <c r="D24" s="12">
        <v>2</v>
      </c>
      <c r="E24" s="12">
        <v>12</v>
      </c>
      <c r="F24" s="13" t="s">
        <v>33</v>
      </c>
      <c r="G24" s="12">
        <v>46</v>
      </c>
      <c r="H24" s="12">
        <v>2</v>
      </c>
      <c r="I24" s="19">
        <f t="shared" ca="1" si="6"/>
        <v>2810187</v>
      </c>
      <c r="J24" s="12">
        <v>3</v>
      </c>
      <c r="K24" s="12">
        <v>7</v>
      </c>
      <c r="L24" s="15" t="s">
        <v>25</v>
      </c>
      <c r="M24" s="18" t="s">
        <v>51</v>
      </c>
      <c r="N24" s="29">
        <v>40000</v>
      </c>
      <c r="O24" s="28">
        <f ca="1">INT(I24*$O$4)</f>
        <v>112300</v>
      </c>
      <c r="P24" s="17">
        <f>P23+N24</f>
        <v>360555</v>
      </c>
      <c r="Q24" s="17">
        <f ca="1">Q23+O24</f>
        <v>848834</v>
      </c>
      <c r="R24" s="28">
        <f ca="1">Q24-P24</f>
        <v>488279</v>
      </c>
      <c r="S24" s="17">
        <f t="shared" ca="1" si="5"/>
        <v>517876</v>
      </c>
    </row>
    <row r="25" spans="1:19" ht="45">
      <c r="A25" s="9">
        <v>3</v>
      </c>
      <c r="B25" s="10">
        <v>5.4</v>
      </c>
      <c r="C25" s="11" t="s">
        <v>58</v>
      </c>
      <c r="D25" s="12">
        <v>2</v>
      </c>
      <c r="E25" s="12">
        <v>12</v>
      </c>
      <c r="F25" s="13" t="s">
        <v>33</v>
      </c>
      <c r="G25" s="12">
        <v>1</v>
      </c>
      <c r="H25" s="12">
        <v>2</v>
      </c>
      <c r="I25" s="19">
        <f t="shared" ca="1" si="6"/>
        <v>1386414</v>
      </c>
      <c r="J25" s="12">
        <v>3</v>
      </c>
      <c r="K25" s="12">
        <v>7</v>
      </c>
      <c r="L25" s="15" t="s">
        <v>21</v>
      </c>
      <c r="M25" s="16" t="s">
        <v>59</v>
      </c>
      <c r="N25" s="29">
        <v>20000</v>
      </c>
      <c r="O25" s="28">
        <f ca="1">INT(I25*$O$4)</f>
        <v>55403</v>
      </c>
      <c r="P25" s="17">
        <f>P24+N25</f>
        <v>380555</v>
      </c>
      <c r="Q25" s="17">
        <f ca="1">Q24+O25</f>
        <v>904237</v>
      </c>
      <c r="R25" s="28">
        <f ca="1">Q25-P25</f>
        <v>523682</v>
      </c>
      <c r="S25" s="17">
        <f t="shared" ca="1" si="5"/>
        <v>553279</v>
      </c>
    </row>
    <row r="26" spans="1:19" ht="105">
      <c r="A26" s="9">
        <v>5</v>
      </c>
      <c r="B26" s="10">
        <v>8.1</v>
      </c>
      <c r="C26" s="11" t="s">
        <v>32</v>
      </c>
      <c r="D26" s="12">
        <v>2</v>
      </c>
      <c r="E26" s="12">
        <v>12</v>
      </c>
      <c r="F26" s="13" t="s">
        <v>33</v>
      </c>
      <c r="G26" s="12">
        <v>29</v>
      </c>
      <c r="H26" s="12">
        <v>2</v>
      </c>
      <c r="I26" s="19">
        <f t="shared" ca="1" si="6"/>
        <v>2309774</v>
      </c>
      <c r="J26" s="12">
        <v>3</v>
      </c>
      <c r="K26" s="12">
        <v>7</v>
      </c>
      <c r="L26" s="15" t="s">
        <v>21</v>
      </c>
      <c r="M26" s="18" t="s">
        <v>34</v>
      </c>
      <c r="N26" s="29">
        <v>0</v>
      </c>
      <c r="O26" s="28">
        <f ca="1">INT(I26*$O$4)</f>
        <v>92303</v>
      </c>
      <c r="P26" s="17">
        <f>P25+N26</f>
        <v>380555</v>
      </c>
      <c r="Q26" s="17">
        <f ca="1">Q25+O26</f>
        <v>996540</v>
      </c>
      <c r="R26" s="28">
        <f ca="1">Q26-P26</f>
        <v>615985</v>
      </c>
      <c r="S26" s="17">
        <f t="shared" ca="1" si="5"/>
        <v>645582</v>
      </c>
    </row>
    <row r="27" spans="1:19" ht="90">
      <c r="A27" s="9">
        <v>2</v>
      </c>
      <c r="B27" s="10">
        <v>1.1000000000000001</v>
      </c>
      <c r="C27" s="39" t="s">
        <v>24</v>
      </c>
      <c r="D27" s="12">
        <v>2</v>
      </c>
      <c r="E27" s="12">
        <v>12</v>
      </c>
      <c r="F27" s="13" t="s">
        <v>33</v>
      </c>
      <c r="G27" s="12">
        <v>8</v>
      </c>
      <c r="H27" s="12">
        <v>2</v>
      </c>
      <c r="I27" s="19">
        <f t="shared" ca="1" si="6"/>
        <v>2214347</v>
      </c>
      <c r="J27" s="12">
        <v>3</v>
      </c>
      <c r="K27" s="12">
        <v>7</v>
      </c>
      <c r="L27" s="15" t="s">
        <v>25</v>
      </c>
      <c r="M27" s="18" t="s">
        <v>26</v>
      </c>
      <c r="N27" s="29">
        <v>80000</v>
      </c>
      <c r="O27" s="28">
        <f ca="1">INT(I27*$O$4)</f>
        <v>88489</v>
      </c>
      <c r="P27" s="17">
        <f>P26+N27</f>
        <v>460555</v>
      </c>
      <c r="Q27" s="17">
        <f ca="1">Q26+O27</f>
        <v>1085029</v>
      </c>
      <c r="R27" s="28">
        <f ca="1">Q27-P27</f>
        <v>624474</v>
      </c>
      <c r="S27" s="17">
        <f t="shared" ca="1" si="5"/>
        <v>654071</v>
      </c>
    </row>
    <row r="28" spans="1:19" ht="180">
      <c r="A28" s="9">
        <v>28</v>
      </c>
      <c r="B28" s="10">
        <v>5.9</v>
      </c>
      <c r="C28" s="41" t="s">
        <v>38</v>
      </c>
      <c r="D28" s="12">
        <v>2</v>
      </c>
      <c r="E28" s="12">
        <v>37</v>
      </c>
      <c r="F28" s="13" t="s">
        <v>41</v>
      </c>
      <c r="G28" s="12">
        <v>7</v>
      </c>
      <c r="H28" s="12">
        <v>2</v>
      </c>
      <c r="I28" s="19">
        <f t="shared" ref="I28:I43" ca="1" si="7">RANDBETWEEN(5000000,7000000)</f>
        <v>5101349</v>
      </c>
      <c r="J28" s="12">
        <v>4</v>
      </c>
      <c r="K28" s="12">
        <v>8</v>
      </c>
      <c r="L28" s="15" t="s">
        <v>25</v>
      </c>
      <c r="M28" s="18" t="s">
        <v>39</v>
      </c>
      <c r="N28" s="29">
        <v>90000</v>
      </c>
      <c r="O28" s="28">
        <f ca="1">INT(I28*$O$4)</f>
        <v>203859</v>
      </c>
      <c r="P28" s="17">
        <f>P27+N28</f>
        <v>550555</v>
      </c>
      <c r="Q28" s="17">
        <f ca="1">Q27+O28</f>
        <v>1288888</v>
      </c>
      <c r="R28" s="28">
        <f ca="1">Q28-P28</f>
        <v>738333</v>
      </c>
      <c r="S28" s="17">
        <f t="shared" ca="1" si="5"/>
        <v>767930</v>
      </c>
    </row>
    <row r="29" spans="1:19" ht="150">
      <c r="A29" s="9">
        <v>30</v>
      </c>
      <c r="B29" s="10">
        <v>8.1999999999999993</v>
      </c>
      <c r="C29" s="11" t="s">
        <v>54</v>
      </c>
      <c r="D29" s="12">
        <v>2</v>
      </c>
      <c r="E29" s="12">
        <v>37</v>
      </c>
      <c r="F29" s="13" t="s">
        <v>41</v>
      </c>
      <c r="G29" s="12">
        <v>45</v>
      </c>
      <c r="H29" s="12">
        <v>2</v>
      </c>
      <c r="I29" s="19">
        <f t="shared" ca="1" si="7"/>
        <v>5376502</v>
      </c>
      <c r="J29" s="12">
        <v>4</v>
      </c>
      <c r="K29" s="12">
        <v>8</v>
      </c>
      <c r="L29" s="15" t="s">
        <v>25</v>
      </c>
      <c r="M29" s="18" t="s">
        <v>55</v>
      </c>
      <c r="N29" s="29">
        <v>36400</v>
      </c>
      <c r="O29" s="28">
        <f ca="1">INT(I29*$O$4)</f>
        <v>214855</v>
      </c>
      <c r="P29" s="17">
        <f>P28+N29</f>
        <v>586955</v>
      </c>
      <c r="Q29" s="17">
        <f ca="1">Q28+O29</f>
        <v>1503743</v>
      </c>
      <c r="R29" s="28">
        <f ca="1">Q29-P29</f>
        <v>916788</v>
      </c>
      <c r="S29" s="17">
        <f t="shared" ca="1" si="5"/>
        <v>946385</v>
      </c>
    </row>
    <row r="30" spans="1:19" ht="375">
      <c r="A30" s="9">
        <v>27</v>
      </c>
      <c r="B30" s="10">
        <v>5.8</v>
      </c>
      <c r="C30" s="11" t="s">
        <v>40</v>
      </c>
      <c r="D30" s="12">
        <v>2</v>
      </c>
      <c r="E30" s="12">
        <v>37</v>
      </c>
      <c r="F30" s="13" t="s">
        <v>41</v>
      </c>
      <c r="G30" s="12">
        <v>7</v>
      </c>
      <c r="H30" s="12">
        <v>2</v>
      </c>
      <c r="I30" s="19">
        <f t="shared" ca="1" si="7"/>
        <v>6477857</v>
      </c>
      <c r="J30" s="12">
        <v>4</v>
      </c>
      <c r="K30" s="12">
        <v>8</v>
      </c>
      <c r="L30" s="15" t="s">
        <v>25</v>
      </c>
      <c r="M30" s="18" t="s">
        <v>42</v>
      </c>
      <c r="N30" s="29">
        <v>40000</v>
      </c>
      <c r="O30" s="28">
        <f ca="1">INT(I30*$O$4)</f>
        <v>258867</v>
      </c>
      <c r="P30" s="17">
        <f>P29+N30</f>
        <v>626955</v>
      </c>
      <c r="Q30" s="17">
        <f ca="1">Q29+O30</f>
        <v>1762610</v>
      </c>
      <c r="R30" s="28">
        <f ca="1">Q30-P30</f>
        <v>1135655</v>
      </c>
      <c r="S30" s="17">
        <f t="shared" ca="1" si="5"/>
        <v>1165252</v>
      </c>
    </row>
    <row r="31" spans="1:19" ht="120">
      <c r="A31" s="9">
        <v>24</v>
      </c>
      <c r="B31" s="10">
        <v>7.2</v>
      </c>
      <c r="C31" s="11" t="s">
        <v>37</v>
      </c>
      <c r="D31" s="12">
        <v>2</v>
      </c>
      <c r="E31" s="12">
        <v>31</v>
      </c>
      <c r="F31" s="13" t="s">
        <v>23</v>
      </c>
      <c r="G31" s="12">
        <v>2</v>
      </c>
      <c r="H31" s="12">
        <v>2</v>
      </c>
      <c r="I31" s="19">
        <f t="shared" ca="1" si="7"/>
        <v>5465503</v>
      </c>
      <c r="J31" s="12">
        <v>4</v>
      </c>
      <c r="K31" s="12">
        <v>8</v>
      </c>
      <c r="L31" s="15" t="s">
        <v>21</v>
      </c>
      <c r="M31" s="18" t="s">
        <v>28</v>
      </c>
      <c r="N31" s="31">
        <v>90000</v>
      </c>
      <c r="O31" s="28">
        <f ca="1">INT(I31*$O$4)</f>
        <v>218412</v>
      </c>
      <c r="P31" s="17">
        <f>P30+N31</f>
        <v>716955</v>
      </c>
      <c r="Q31" s="17">
        <f ca="1">Q30+O31</f>
        <v>1981022</v>
      </c>
      <c r="R31" s="28">
        <f ca="1">Q31-P31</f>
        <v>1264067</v>
      </c>
      <c r="S31" s="17">
        <f t="shared" ca="1" si="5"/>
        <v>1293664</v>
      </c>
    </row>
    <row r="32" spans="1:19" ht="180">
      <c r="A32" s="9">
        <v>17</v>
      </c>
      <c r="B32" s="10">
        <v>5.9</v>
      </c>
      <c r="C32" s="11" t="s">
        <v>38</v>
      </c>
      <c r="D32" s="12">
        <v>2</v>
      </c>
      <c r="E32" s="12">
        <v>28</v>
      </c>
      <c r="F32" s="13" t="s">
        <v>30</v>
      </c>
      <c r="G32" s="12">
        <v>30</v>
      </c>
      <c r="H32" s="12">
        <v>2</v>
      </c>
      <c r="I32" s="19">
        <f t="shared" ca="1" si="7"/>
        <v>5966744</v>
      </c>
      <c r="J32" s="12">
        <v>4</v>
      </c>
      <c r="K32" s="12">
        <v>8</v>
      </c>
      <c r="L32" s="15" t="s">
        <v>25</v>
      </c>
      <c r="M32" s="18" t="s">
        <v>39</v>
      </c>
      <c r="N32" s="29">
        <v>6400</v>
      </c>
      <c r="O32" s="28">
        <f ca="1">INT(I32*$O$4)</f>
        <v>238442</v>
      </c>
      <c r="P32" s="17">
        <f>P31+N32</f>
        <v>723355</v>
      </c>
      <c r="Q32" s="17">
        <f ca="1">Q31+O32</f>
        <v>2219464</v>
      </c>
      <c r="R32" s="28">
        <f ca="1">Q32-P32</f>
        <v>1496109</v>
      </c>
      <c r="S32" s="17">
        <f t="shared" ca="1" si="5"/>
        <v>1525706</v>
      </c>
    </row>
    <row r="33" spans="1:19" ht="60">
      <c r="A33" s="9">
        <v>23</v>
      </c>
      <c r="B33" s="10">
        <v>5.4</v>
      </c>
      <c r="C33" s="11" t="s">
        <v>58</v>
      </c>
      <c r="D33" s="12">
        <v>2</v>
      </c>
      <c r="E33" s="12">
        <v>31</v>
      </c>
      <c r="F33" s="13" t="s">
        <v>23</v>
      </c>
      <c r="G33" s="12">
        <v>2</v>
      </c>
      <c r="H33" s="12">
        <v>2</v>
      </c>
      <c r="I33" s="19">
        <f t="shared" ca="1" si="7"/>
        <v>6000176</v>
      </c>
      <c r="J33" s="12">
        <v>4</v>
      </c>
      <c r="K33" s="12">
        <v>7</v>
      </c>
      <c r="L33" s="15" t="s">
        <v>21</v>
      </c>
      <c r="M33" s="16" t="s">
        <v>59</v>
      </c>
      <c r="N33" s="29">
        <v>23000</v>
      </c>
      <c r="O33" s="28">
        <f ca="1">INT(I33*$O$4)</f>
        <v>239778</v>
      </c>
      <c r="P33" s="17">
        <f>P32+N33</f>
        <v>746355</v>
      </c>
      <c r="Q33" s="17">
        <f ca="1">Q32+O33</f>
        <v>2459242</v>
      </c>
      <c r="R33" s="28">
        <f ca="1">Q33-P33</f>
        <v>1712887</v>
      </c>
      <c r="S33" s="17">
        <f t="shared" ca="1" si="5"/>
        <v>1742484</v>
      </c>
    </row>
    <row r="34" spans="1:19" ht="150">
      <c r="A34" s="9">
        <v>26</v>
      </c>
      <c r="B34" s="10">
        <v>8.1999999999999993</v>
      </c>
      <c r="C34" s="11" t="s">
        <v>54</v>
      </c>
      <c r="D34" s="12">
        <v>2</v>
      </c>
      <c r="E34" s="12">
        <v>31</v>
      </c>
      <c r="F34" s="13" t="s">
        <v>23</v>
      </c>
      <c r="G34" s="12">
        <v>45</v>
      </c>
      <c r="H34" s="12">
        <v>2</v>
      </c>
      <c r="I34" s="19">
        <f t="shared" ca="1" si="7"/>
        <v>6387217</v>
      </c>
      <c r="J34" s="12">
        <v>4</v>
      </c>
      <c r="K34" s="12">
        <v>8</v>
      </c>
      <c r="L34" s="15" t="s">
        <v>21</v>
      </c>
      <c r="M34" s="18" t="s">
        <v>55</v>
      </c>
      <c r="N34" s="30">
        <v>36400</v>
      </c>
      <c r="O34" s="28">
        <f ca="1">INT(I34*$O$4)</f>
        <v>255245</v>
      </c>
      <c r="P34" s="17">
        <f>P33+N34</f>
        <v>782755</v>
      </c>
      <c r="Q34" s="17">
        <f ca="1">Q33+O34</f>
        <v>2714487</v>
      </c>
      <c r="R34" s="28">
        <f ca="1">Q34-P34</f>
        <v>1931732</v>
      </c>
      <c r="S34" s="17">
        <f t="shared" ca="1" si="5"/>
        <v>1961329</v>
      </c>
    </row>
    <row r="35" spans="1:19" ht="150">
      <c r="A35" s="9">
        <v>12</v>
      </c>
      <c r="B35" s="10">
        <v>5.2</v>
      </c>
      <c r="C35" s="11" t="s">
        <v>52</v>
      </c>
      <c r="D35" s="12">
        <v>2</v>
      </c>
      <c r="E35" s="12">
        <v>28</v>
      </c>
      <c r="F35" s="13" t="s">
        <v>30</v>
      </c>
      <c r="G35" s="12">
        <v>1</v>
      </c>
      <c r="H35" s="12">
        <v>2</v>
      </c>
      <c r="I35" s="19">
        <f t="shared" ca="1" si="7"/>
        <v>5887284</v>
      </c>
      <c r="J35" s="12">
        <v>4</v>
      </c>
      <c r="K35" s="12">
        <v>8</v>
      </c>
      <c r="L35" s="15" t="s">
        <v>21</v>
      </c>
      <c r="M35" s="18" t="s">
        <v>53</v>
      </c>
      <c r="N35" s="29">
        <v>9000</v>
      </c>
      <c r="O35" s="28">
        <f ca="1">INT(I35*$O$4)</f>
        <v>235267</v>
      </c>
      <c r="P35" s="17">
        <f>P34+N35</f>
        <v>791755</v>
      </c>
      <c r="Q35" s="17">
        <f ca="1">Q34+O35</f>
        <v>2949754</v>
      </c>
      <c r="R35" s="28">
        <f ca="1">Q35-P35</f>
        <v>2157999</v>
      </c>
      <c r="S35" s="17">
        <f t="shared" ca="1" si="5"/>
        <v>2187596</v>
      </c>
    </row>
    <row r="36" spans="1:19" ht="120">
      <c r="A36" s="9">
        <v>31</v>
      </c>
      <c r="B36" s="10">
        <v>8.3000000000000007</v>
      </c>
      <c r="C36" s="11" t="s">
        <v>46</v>
      </c>
      <c r="D36" s="12">
        <v>2</v>
      </c>
      <c r="E36" s="12">
        <v>37</v>
      </c>
      <c r="F36" s="13" t="s">
        <v>41</v>
      </c>
      <c r="G36" s="12">
        <v>30</v>
      </c>
      <c r="H36" s="12">
        <v>2</v>
      </c>
      <c r="I36" s="19">
        <f t="shared" ca="1" si="7"/>
        <v>5868780</v>
      </c>
      <c r="J36" s="12">
        <v>4</v>
      </c>
      <c r="K36" s="12">
        <v>8</v>
      </c>
      <c r="L36" s="15" t="s">
        <v>25</v>
      </c>
      <c r="M36" s="18" t="s">
        <v>47</v>
      </c>
      <c r="N36" s="31">
        <v>175000</v>
      </c>
      <c r="O36" s="28">
        <f ca="1">INT(I36*$O$4)</f>
        <v>234527</v>
      </c>
      <c r="P36" s="17">
        <f>P35+N36</f>
        <v>966755</v>
      </c>
      <c r="Q36" s="17">
        <f ca="1">Q35+O36</f>
        <v>3184281</v>
      </c>
      <c r="R36" s="28">
        <f ca="1">Q36-P36</f>
        <v>2217526</v>
      </c>
      <c r="S36" s="17">
        <f t="shared" ca="1" si="5"/>
        <v>2247123</v>
      </c>
    </row>
    <row r="37" spans="1:19" ht="375">
      <c r="A37" s="9">
        <v>16</v>
      </c>
      <c r="B37" s="10">
        <v>5.8</v>
      </c>
      <c r="C37" s="11" t="s">
        <v>40</v>
      </c>
      <c r="D37" s="12">
        <v>2</v>
      </c>
      <c r="E37" s="12">
        <v>28</v>
      </c>
      <c r="F37" s="13" t="s">
        <v>30</v>
      </c>
      <c r="G37" s="12">
        <v>30</v>
      </c>
      <c r="H37" s="12">
        <v>2</v>
      </c>
      <c r="I37" s="19">
        <f t="shared" ca="1" si="7"/>
        <v>6937920</v>
      </c>
      <c r="J37" s="12">
        <v>4</v>
      </c>
      <c r="K37" s="12">
        <v>8</v>
      </c>
      <c r="L37" s="15" t="s">
        <v>25</v>
      </c>
      <c r="M37" s="18" t="s">
        <v>42</v>
      </c>
      <c r="N37" s="30">
        <v>20000</v>
      </c>
      <c r="O37" s="28">
        <f ca="1">INT(I37*$O$4)</f>
        <v>277252</v>
      </c>
      <c r="P37" s="17">
        <f>P36+N37</f>
        <v>986755</v>
      </c>
      <c r="Q37" s="17">
        <f ca="1">Q36+O37</f>
        <v>3461533</v>
      </c>
      <c r="R37" s="28">
        <f ca="1">Q37-P37</f>
        <v>2474778</v>
      </c>
      <c r="S37" s="17">
        <f t="shared" ca="1" si="5"/>
        <v>2504375</v>
      </c>
    </row>
    <row r="38" spans="1:19" ht="270">
      <c r="A38" s="9">
        <v>13</v>
      </c>
      <c r="B38" s="10">
        <v>5.3</v>
      </c>
      <c r="C38" s="11" t="s">
        <v>60</v>
      </c>
      <c r="D38" s="12">
        <v>2</v>
      </c>
      <c r="E38" s="12">
        <v>28</v>
      </c>
      <c r="F38" s="13" t="s">
        <v>30</v>
      </c>
      <c r="G38" s="12">
        <v>3</v>
      </c>
      <c r="H38" s="12">
        <v>2</v>
      </c>
      <c r="I38" s="19">
        <f t="shared" ca="1" si="7"/>
        <v>6693641</v>
      </c>
      <c r="J38" s="12">
        <v>4</v>
      </c>
      <c r="K38" s="12">
        <v>8</v>
      </c>
      <c r="L38" s="15" t="s">
        <v>21</v>
      </c>
      <c r="M38" s="18" t="s">
        <v>61</v>
      </c>
      <c r="N38" s="29">
        <v>6000</v>
      </c>
      <c r="O38" s="28">
        <f ca="1">INT(I38*$O$4)</f>
        <v>267490</v>
      </c>
      <c r="P38" s="17">
        <f>P37+N38</f>
        <v>992755</v>
      </c>
      <c r="Q38" s="17">
        <f ca="1">Q37+O38</f>
        <v>3729023</v>
      </c>
      <c r="R38" s="28">
        <f ca="1">Q38-P38</f>
        <v>2736268</v>
      </c>
      <c r="S38" s="17">
        <f t="shared" ca="1" si="5"/>
        <v>2765865</v>
      </c>
    </row>
    <row r="39" spans="1:19" ht="150">
      <c r="A39" s="9">
        <v>20</v>
      </c>
      <c r="B39" s="10">
        <v>8.1999999999999993</v>
      </c>
      <c r="C39" s="11" t="s">
        <v>54</v>
      </c>
      <c r="D39" s="12">
        <v>2</v>
      </c>
      <c r="E39" s="12">
        <v>28</v>
      </c>
      <c r="F39" s="13" t="s">
        <v>30</v>
      </c>
      <c r="G39" s="12">
        <v>45</v>
      </c>
      <c r="H39" s="12">
        <v>2</v>
      </c>
      <c r="I39" s="19">
        <f t="shared" ca="1" si="7"/>
        <v>5948411</v>
      </c>
      <c r="J39" s="12">
        <v>4</v>
      </c>
      <c r="K39" s="12">
        <v>8</v>
      </c>
      <c r="L39" s="15" t="s">
        <v>21</v>
      </c>
      <c r="M39" s="18" t="s">
        <v>55</v>
      </c>
      <c r="N39" s="29">
        <v>90000</v>
      </c>
      <c r="O39" s="28">
        <f ca="1">INT(I39*$O$4)</f>
        <v>237710</v>
      </c>
      <c r="P39" s="17">
        <f>P38+N39</f>
        <v>1082755</v>
      </c>
      <c r="Q39" s="17">
        <f ca="1">Q38+O39</f>
        <v>3966733</v>
      </c>
      <c r="R39" s="28">
        <f ca="1">Q39-P39</f>
        <v>2883978</v>
      </c>
      <c r="S39" s="17">
        <f t="shared" ca="1" si="5"/>
        <v>2913575</v>
      </c>
    </row>
    <row r="40" spans="1:19" ht="45">
      <c r="A40" s="9">
        <v>14</v>
      </c>
      <c r="B40" s="10">
        <v>5.4</v>
      </c>
      <c r="C40" s="11" t="s">
        <v>58</v>
      </c>
      <c r="D40" s="12">
        <v>2</v>
      </c>
      <c r="E40" s="12">
        <v>28</v>
      </c>
      <c r="F40" s="13" t="s">
        <v>30</v>
      </c>
      <c r="G40" s="12">
        <v>2</v>
      </c>
      <c r="H40" s="12">
        <v>2</v>
      </c>
      <c r="I40" s="19">
        <f t="shared" ca="1" si="7"/>
        <v>6718163</v>
      </c>
      <c r="J40" s="12">
        <v>4</v>
      </c>
      <c r="K40" s="12">
        <v>8</v>
      </c>
      <c r="L40" s="15" t="s">
        <v>21</v>
      </c>
      <c r="M40" s="18" t="s">
        <v>59</v>
      </c>
      <c r="N40" s="29">
        <v>23000</v>
      </c>
      <c r="O40" s="28">
        <f ca="1">INT(I40*$O$4)</f>
        <v>268470</v>
      </c>
      <c r="P40" s="17">
        <f>P39+N40</f>
        <v>1105755</v>
      </c>
      <c r="Q40" s="17">
        <f ca="1">Q39+O40</f>
        <v>4235203</v>
      </c>
      <c r="R40" s="28">
        <f ca="1">Q40-P40</f>
        <v>3129448</v>
      </c>
      <c r="S40" s="17">
        <f t="shared" ca="1" si="5"/>
        <v>3159045</v>
      </c>
    </row>
    <row r="41" spans="1:19" ht="45">
      <c r="A41" s="9">
        <v>15</v>
      </c>
      <c r="B41" s="10">
        <v>5.5</v>
      </c>
      <c r="C41" s="11" t="s">
        <v>48</v>
      </c>
      <c r="D41" s="12">
        <v>2</v>
      </c>
      <c r="E41" s="12">
        <v>28</v>
      </c>
      <c r="F41" s="13" t="s">
        <v>30</v>
      </c>
      <c r="G41" s="12">
        <v>2</v>
      </c>
      <c r="H41" s="12">
        <v>2</v>
      </c>
      <c r="I41" s="19">
        <f t="shared" ca="1" si="7"/>
        <v>6793318</v>
      </c>
      <c r="J41" s="12">
        <v>4</v>
      </c>
      <c r="K41" s="12">
        <v>8</v>
      </c>
      <c r="L41" s="15" t="s">
        <v>21</v>
      </c>
      <c r="M41" s="18" t="s">
        <v>49</v>
      </c>
      <c r="N41" s="29">
        <v>10000</v>
      </c>
      <c r="O41" s="28">
        <f ca="1">INT(I41*$O$4)</f>
        <v>271474</v>
      </c>
      <c r="P41" s="17">
        <f>P40+N41</f>
        <v>1115755</v>
      </c>
      <c r="Q41" s="17">
        <f ca="1">Q40+O41</f>
        <v>4506677</v>
      </c>
      <c r="R41" s="28">
        <f ca="1">Q41-P41</f>
        <v>3390922</v>
      </c>
      <c r="S41" s="17">
        <f t="shared" ca="1" si="5"/>
        <v>3420519</v>
      </c>
    </row>
    <row r="42" spans="1:19" ht="45">
      <c r="A42" s="9">
        <v>11</v>
      </c>
      <c r="B42" s="10">
        <v>5.0999999999999996</v>
      </c>
      <c r="C42" s="11" t="s">
        <v>56</v>
      </c>
      <c r="D42" s="12">
        <v>2</v>
      </c>
      <c r="E42" s="12">
        <v>28</v>
      </c>
      <c r="F42" s="13" t="s">
        <v>30</v>
      </c>
      <c r="G42" s="12">
        <v>21</v>
      </c>
      <c r="H42" s="12">
        <v>2</v>
      </c>
      <c r="I42" s="19">
        <f t="shared" ca="1" si="7"/>
        <v>6471027</v>
      </c>
      <c r="J42" s="12">
        <v>4</v>
      </c>
      <c r="K42" s="12">
        <v>8</v>
      </c>
      <c r="L42" s="15" t="s">
        <v>25</v>
      </c>
      <c r="M42" s="18" t="s">
        <v>57</v>
      </c>
      <c r="N42" s="29">
        <v>36400</v>
      </c>
      <c r="O42" s="28">
        <f ca="1">INT(I42*$O$4)</f>
        <v>258594</v>
      </c>
      <c r="P42" s="17">
        <f>P41+N42</f>
        <v>1152155</v>
      </c>
      <c r="Q42" s="17">
        <f ca="1">Q41+O42</f>
        <v>4765271</v>
      </c>
      <c r="R42" s="28">
        <f ca="1">Q42-P42</f>
        <v>3613116</v>
      </c>
      <c r="S42" s="17">
        <f t="shared" ca="1" si="5"/>
        <v>3642713</v>
      </c>
    </row>
    <row r="43" spans="1:19" ht="120">
      <c r="A43" s="9">
        <v>29</v>
      </c>
      <c r="B43" s="10">
        <v>7.5</v>
      </c>
      <c r="C43" s="11" t="s">
        <v>29</v>
      </c>
      <c r="D43" s="12">
        <v>2</v>
      </c>
      <c r="E43" s="12">
        <v>37</v>
      </c>
      <c r="F43" s="13" t="s">
        <v>41</v>
      </c>
      <c r="G43" s="12">
        <v>45</v>
      </c>
      <c r="H43" s="12">
        <v>2</v>
      </c>
      <c r="I43" s="19">
        <f t="shared" ca="1" si="7"/>
        <v>6133710</v>
      </c>
      <c r="J43" s="12">
        <v>4</v>
      </c>
      <c r="K43" s="12">
        <v>8</v>
      </c>
      <c r="L43" s="15" t="s">
        <v>21</v>
      </c>
      <c r="M43" s="16" t="s">
        <v>31</v>
      </c>
      <c r="N43" s="29">
        <v>0</v>
      </c>
      <c r="O43" s="28">
        <f ca="1">INT(I43*$O$4)</f>
        <v>245114</v>
      </c>
      <c r="P43" s="17">
        <f>P42+N43</f>
        <v>1152155</v>
      </c>
      <c r="Q43" s="17">
        <f ca="1">Q42+O43</f>
        <v>5010385</v>
      </c>
      <c r="R43" s="28">
        <f ca="1">Q43-P43</f>
        <v>3858230</v>
      </c>
      <c r="S43" s="17">
        <f t="shared" ca="1" si="5"/>
        <v>3887827</v>
      </c>
    </row>
    <row r="44" spans="1:19" ht="18.75">
      <c r="A44" s="3"/>
      <c r="B44" s="3"/>
      <c r="C44" s="3"/>
      <c r="D44" s="3"/>
      <c r="E44" s="4"/>
      <c r="F44" s="3"/>
      <c r="G44" s="3"/>
      <c r="H44" s="3"/>
      <c r="I44" s="5"/>
      <c r="J44" s="4"/>
      <c r="K44" s="3"/>
      <c r="L44" s="5"/>
      <c r="M44" s="6"/>
      <c r="N44" s="6"/>
      <c r="O44" s="7"/>
      <c r="P44" s="8"/>
      <c r="Q44" s="8"/>
      <c r="R44" s="8"/>
      <c r="S44" s="7"/>
    </row>
    <row r="52" spans="7:9" ht="18.75">
      <c r="G52" s="2"/>
      <c r="H52" s="2"/>
      <c r="I52" s="2"/>
    </row>
    <row r="80" ht="45" customHeight="1"/>
    <row r="86" ht="30.75" customHeight="1"/>
    <row r="88" ht="135.75" customHeight="1"/>
  </sheetData>
  <pageMargins left="0.7" right="0.7" top="0.75" bottom="0.75" header="0.51180555555555496" footer="0.51180555555555496"/>
  <pageSetup paperSize="9" firstPageNumber="0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E4:P4"/>
  <sheetViews>
    <sheetView topLeftCell="C10" workbookViewId="0">
      <selection activeCell="R18" sqref="R18"/>
    </sheetView>
  </sheetViews>
  <sheetFormatPr defaultRowHeight="15"/>
  <sheetData>
    <row r="4" spans="5:16">
      <c r="E4" s="48" t="s">
        <v>65</v>
      </c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</sheetData>
  <mergeCells count="1">
    <mergeCell ref="E4:P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LibreOffice/5.4.2.2$Linux_x86 LibreOffice_project/40m0$Build-2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Выводы</vt:lpstr>
      <vt:lpstr>Таблица_Графики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Tanya777</dc:creator>
  <cp:lastModifiedBy>Татьяна</cp:lastModifiedBy>
  <cp:revision>1</cp:revision>
  <dcterms:created xsi:type="dcterms:W3CDTF">2017-11-15T01:50:28Z</dcterms:created>
  <dcterms:modified xsi:type="dcterms:W3CDTF">2017-12-24T08:00:55Z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