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70" yWindow="-90" windowWidth="16380" windowHeight="8190" tabRatio="500" activeTab="1"/>
  </bookViews>
  <sheets>
    <sheet name="Выводы" sheetId="2" r:id="rId1"/>
    <sheet name="Таблица_Графики" sheetId="1" r:id="rId2"/>
    <sheet name="Лист1" sheetId="3" r:id="rId3"/>
  </sheets>
  <definedNames>
    <definedName name="_xlnm._FilterDatabase" localSheetId="1" hidden="1">Таблица_Графики!$D$12:$S$12</definedName>
  </definedNames>
  <calcPr calcId="145621" iterateDelta="1E-4"/>
</workbook>
</file>

<file path=xl/calcChain.xml><?xml version="1.0" encoding="utf-8"?>
<calcChain xmlns="http://schemas.openxmlformats.org/spreadsheetml/2006/main">
  <c r="I10" i="1" l="1"/>
  <c r="O4" i="1" s="1"/>
  <c r="O41" i="1" s="1"/>
  <c r="O42" i="1" l="1"/>
  <c r="O21" i="1"/>
  <c r="O15" i="1"/>
  <c r="O14" i="1"/>
  <c r="O31" i="1"/>
  <c r="O17" i="1"/>
  <c r="O27" i="1"/>
  <c r="O29" i="1"/>
  <c r="O19" i="1"/>
  <c r="O16" i="1"/>
  <c r="O30" i="1"/>
  <c r="O23" i="1"/>
  <c r="O20" i="1"/>
  <c r="O22" i="1"/>
  <c r="O28" i="1"/>
  <c r="O24" i="1"/>
  <c r="O13" i="1"/>
  <c r="O26" i="1"/>
  <c r="O18" i="1"/>
  <c r="O25" i="1"/>
  <c r="O32" i="1"/>
  <c r="O35" i="1"/>
  <c r="O34" i="1"/>
  <c r="O37" i="1"/>
  <c r="O33" i="1"/>
  <c r="O36" i="1"/>
  <c r="O39" i="1"/>
  <c r="O43" i="1"/>
  <c r="O38" i="1"/>
  <c r="O40" i="1"/>
  <c r="O10" i="1" l="1"/>
  <c r="Q13" i="1" l="1"/>
  <c r="Q14" i="1" l="1"/>
  <c r="Q15" i="1" s="1"/>
  <c r="Q16" i="1" l="1"/>
  <c r="Q17" i="1" s="1"/>
  <c r="Q18" i="1" l="1"/>
  <c r="Q19" i="1" l="1"/>
  <c r="Q20" i="1" l="1"/>
  <c r="Q21" i="1" l="1"/>
  <c r="Q22" i="1" l="1"/>
  <c r="Q23" i="1" l="1"/>
  <c r="Q24" i="1" l="1"/>
  <c r="Q25" i="1" l="1"/>
  <c r="Q26" i="1" l="1"/>
  <c r="Q27" i="1" l="1"/>
  <c r="Q28" i="1" l="1"/>
  <c r="Q29" i="1" l="1"/>
  <c r="Q30" i="1" l="1"/>
  <c r="Q31" i="1" l="1"/>
  <c r="Q32" i="1" l="1"/>
  <c r="Q33" i="1" l="1"/>
  <c r="Q34" i="1" l="1"/>
  <c r="Q35" i="1" l="1"/>
  <c r="Q36" i="1" l="1"/>
  <c r="Q37" i="1" l="1"/>
  <c r="Q38" i="1" l="1"/>
  <c r="Q39" i="1" l="1"/>
  <c r="Q40" i="1" l="1"/>
  <c r="Q41" i="1" l="1"/>
  <c r="Q42" i="1" l="1"/>
  <c r="Q43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R43" i="1"/>
  <c r="R42" i="1"/>
  <c r="R40" i="1"/>
  <c r="R36" i="1"/>
  <c r="R35" i="1"/>
  <c r="R34" i="1"/>
  <c r="R33" i="1"/>
  <c r="R32" i="1"/>
  <c r="R31" i="1"/>
  <c r="S40" i="1"/>
  <c r="R30" i="1"/>
  <c r="R29" i="1"/>
  <c r="R28" i="1"/>
  <c r="R27" i="1"/>
  <c r="R26" i="1"/>
  <c r="R25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1" i="1"/>
  <c r="S42" i="1"/>
  <c r="S43" i="1"/>
  <c r="S10" i="1"/>
  <c r="R23" i="1"/>
  <c r="R21" i="1"/>
  <c r="R20" i="1"/>
  <c r="R19" i="1"/>
  <c r="R18" i="1"/>
  <c r="R14" i="1"/>
  <c r="R41" i="1"/>
  <c r="R39" i="1"/>
  <c r="R38" i="1"/>
  <c r="R37" i="1"/>
  <c r="R22" i="1"/>
  <c r="R15" i="1"/>
  <c r="R13" i="1"/>
  <c r="R24" i="1"/>
  <c r="R17" i="1"/>
  <c r="R16" i="1"/>
</calcChain>
</file>

<file path=xl/sharedStrings.xml><?xml version="1.0" encoding="utf-8"?>
<sst xmlns="http://schemas.openxmlformats.org/spreadsheetml/2006/main" count="148" uniqueCount="66">
  <si>
    <t>Uta</t>
  </si>
  <si>
    <t>Коэффициент (K)=</t>
  </si>
  <si>
    <t>N(t)</t>
  </si>
  <si>
    <t>Наименование угрозы</t>
  </si>
  <si>
    <t>T</t>
  </si>
  <si>
    <t>A</t>
  </si>
  <si>
    <t>Наименование актива</t>
  </si>
  <si>
    <t>Ny</t>
  </si>
  <si>
    <t>Yta</t>
  </si>
  <si>
    <t>Uta(руб)</t>
  </si>
  <si>
    <t>M</t>
  </si>
  <si>
    <t>Var</t>
  </si>
  <si>
    <t>Mc</t>
  </si>
  <si>
    <t>Zat</t>
  </si>
  <si>
    <t>Uta x K</t>
  </si>
  <si>
    <t>Sz</t>
  </si>
  <si>
    <t>Su</t>
  </si>
  <si>
    <t>Uat-Zat</t>
  </si>
  <si>
    <t>Ущерб</t>
  </si>
  <si>
    <t>Ущерб, причиненный водой</t>
  </si>
  <si>
    <t>Документация по процедурам  действий должностных лиц при сбоях информационных систем, нарушении режимов работы и архивирования  информации.</t>
  </si>
  <si>
    <t>Снижение риска</t>
  </si>
  <si>
    <t>Проведение контроля за средствами пожаротушения на предприятии</t>
  </si>
  <si>
    <t>Отчетные материалы бухгалтерской отчетности и другие сведения о деятельности банка, доступные для всех. Ответственный -бухгалтер</t>
  </si>
  <si>
    <t>Пожар</t>
  </si>
  <si>
    <t>Предотвращение риска</t>
  </si>
  <si>
    <t>1)Проведение пожарной профилактики; 2) Проведение программ профилактических осмотров оборудования и средств оповещения, соблюдение строительных норм и правил</t>
  </si>
  <si>
    <t>Искажение данных</t>
  </si>
  <si>
    <t>Проведение внутреннего аудита в организации:
1)выявление недочетов и предложения по устранению ошибок;
2)контроль за корректностью функционирования отдельных рабочих процессов и отделов организации</t>
  </si>
  <si>
    <t>Незаконная обработка данных</t>
  </si>
  <si>
    <t>Автоматизированная банковская система (АБС), обеспечивающая реализацию</t>
  </si>
  <si>
    <t>Проведение инструктажа по методам и технике безопасности на рабочем месте</t>
  </si>
  <si>
    <t>Ошибка при использовании</t>
  </si>
  <si>
    <t>Инструкции  по обеспечению информационной безопасности сотрудниками банка.</t>
  </si>
  <si>
    <t>1) Обсуждение допущенных ошибок в присутствии других сотрудников;
2)Проведение мер, с целью разрешения ситуации;
3)Проведение частых проверок документов, подготовленных сотрудником, который ошибся</t>
  </si>
  <si>
    <t>Несанкционированное использование оборудования</t>
  </si>
  <si>
    <t>Проведение проверок деятельности сотрудников банка и выявление должностных лиц, корыстно использующих свое служебное положение</t>
  </si>
  <si>
    <t>Мошенническое копирование программного обеспечения</t>
  </si>
  <si>
    <t>Преступное использование программного обеспечения</t>
  </si>
  <si>
    <t>Создание генеральным директором приказа о назначении ответственным за закупку лицензионного ПО своего сотрудника, по которому ИТ-сотрудник должен писать официальное и элекронное письмо, в котром бы сообщалось о факте нарушения и где бы звучала просьба решить вопрос в законном порядке, при каждом случае, когда ИТ-сотрудника просили бы установить нелегально ПО</t>
  </si>
  <si>
    <t>Преступное использование аппаратных средств</t>
  </si>
  <si>
    <t>Системы международных платежей и переводов. Технология переводов с использованием крипто ключей осуществляется операторами-кассирами.  Генерация крипто ключей проводится сотрудником службы безопасности АКБ.</t>
  </si>
  <si>
    <t>1)Разоблачение коррумпированных государственных и муниципальных служащих, занятых в кредитно-финансовой сфере, выявление должностных лиц, корыстно использующих свое служебное положение;
2)создание механизма контроля за полнотой поступления налогов и иных обязательных платежей в бюджет и внебюджетные фонды;
3)реализация комплекса правоохранительных мер по перекрытию источников образования теневых капиталов и их возврату в бюджетную систему страны, прежде всего борьба с сокрытием доходов и капиталов за границей, нецелевым использованием бюджетных средств;
4)оказание принудительного воздействия на крупных недоимщиков с целью побуждения их к самостоятельной легализации скрытых, в том числе теневых финансовых ресурсов</t>
  </si>
  <si>
    <t>Климатическое явление</t>
  </si>
  <si>
    <t>Банковский процесс дистанционного обслуживания клиентов (ДБО).</t>
  </si>
  <si>
    <t>1)Построение предприятия на территории, наиболее безопасном по отношению к климатическим явлениям</t>
  </si>
  <si>
    <t>Фальсификация прав</t>
  </si>
  <si>
    <t>Проведение проффесиональной экспертизы всех документов сотрудников предприятия</t>
  </si>
  <si>
    <t>Кража оборудования</t>
  </si>
  <si>
    <t>Установление систем видеонаблюдения</t>
  </si>
  <si>
    <t>Нарушение работоспособности персонала</t>
  </si>
  <si>
    <t>1) Определение четких целей для работников;
2)Стимулирование работников различными бонусами и наградами;
3)Выбор вовлеченного персонала;
4)Формирование сплоченного коллектива</t>
  </si>
  <si>
    <t>Дистанционный шпионаж</t>
  </si>
  <si>
    <t>1)Проверка техники на соответсвие величины побочных излучений допустимым уровням;
2)Экранирование помещений с техникой (или технику);
3)Перемонтирование отдельных цепей, линий, кабелей;
4)Использование специальных устройств и средств пассивной и активной защиты.</t>
  </si>
  <si>
    <t>Злоупотребление правами</t>
  </si>
  <si>
    <t>1)Мотивация сотрудников
2)Наличие строгого учета продаж с персонификацией по сотрудникам и грамотная система отчетности
3)Проведение контроля работы сотрудников
4)Установка систем видеонаблюдения
5)Внедрение CRM-системы фиксирование всех обращений клиентов, контактов, звонков)</t>
  </si>
  <si>
    <t>Перехват компрометирующих сигналов помех</t>
  </si>
  <si>
    <t>Использование активных методов и средств, подавляющих элеткронные устройства перехвата информации</t>
  </si>
  <si>
    <t>Кража носителей или документов</t>
  </si>
  <si>
    <t xml:space="preserve"> Создание и улучшение специальных противокражных систем</t>
  </si>
  <si>
    <t>Прослушивание</t>
  </si>
  <si>
    <t>1)Экранирование телефонных аппаратов во время введения разговоров;
2)Использование зашифрованных каналов связи во время введения телефонных разговоров;
3)Избежание или сведение к минимуму передачу личной информации;
4)Использование систем связи, при которых данные преедаются с большой скоростью при частой атвоматической смене частот в течение разговора (GPRS);
5)Избежание покупок бывших в употреблении аппаратов, а также ремонта мобильных аппаратов в сомнительных мастерских</t>
  </si>
  <si>
    <t>III Этап</t>
  </si>
  <si>
    <t>Стоимость всех активов</t>
  </si>
  <si>
    <t>макс</t>
  </si>
  <si>
    <t>Стратегия обработки рисков по Uta-Zat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</si>
</sst>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&quot;р.&quot;"/>
    <numFmt numFmtId="166" formatCode="#,##0&quot;р.&quot;"/>
    <numFmt numFmtId="167" formatCode="#,##0.0000"/>
  </numFmts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3A2C7"/>
        <bgColor rgb="FFB2B2B2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B3A2C7"/>
      </patternFill>
    </fill>
    <fill>
      <patternFill patternType="solid">
        <fgColor rgb="FFD99694"/>
        <bgColor rgb="FFF8AA9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rgb="FFB2B2B2"/>
      </patternFill>
    </fill>
    <fill>
      <patternFill patternType="solid">
        <fgColor rgb="FFFFABFF"/>
        <bgColor rgb="FF00FFFF"/>
      </patternFill>
    </fill>
    <fill>
      <patternFill patternType="solid">
        <fgColor rgb="FF8EDAFC"/>
        <bgColor rgb="FFD9969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5" fillId="0" borderId="0" xfId="0" applyFont="1" applyAlignment="1"/>
    <xf numFmtId="0" fontId="4" fillId="2" borderId="1" xfId="0" applyFont="1" applyFill="1" applyBorder="1"/>
    <xf numFmtId="0" fontId="4" fillId="10" borderId="1" xfId="0" applyFont="1" applyFill="1" applyBorder="1"/>
    <xf numFmtId="0" fontId="4" fillId="8" borderId="1" xfId="0" applyFont="1" applyFill="1" applyBorder="1"/>
    <xf numFmtId="0" fontId="6" fillId="8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0" fillId="0" borderId="1" xfId="0" applyBorder="1"/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165" fontId="0" fillId="4" borderId="1" xfId="0" applyNumberFormat="1" applyFont="1" applyFill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 applyAlignment="1">
      <alignment wrapText="1"/>
    </xf>
    <xf numFmtId="165" fontId="0" fillId="9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/>
    <xf numFmtId="164" fontId="2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164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/>
    <xf numFmtId="166" fontId="0" fillId="0" borderId="1" xfId="0" applyNumberFormat="1" applyFont="1" applyBorder="1"/>
    <xf numFmtId="166" fontId="0" fillId="3" borderId="1" xfId="0" applyNumberFormat="1" applyFont="1" applyFill="1" applyBorder="1"/>
    <xf numFmtId="166" fontId="0" fillId="5" borderId="1" xfId="0" applyNumberFormat="1" applyFont="1" applyFill="1" applyBorder="1"/>
    <xf numFmtId="166" fontId="0" fillId="0" borderId="2" xfId="0" applyNumberFormat="1" applyFont="1" applyBorder="1"/>
    <xf numFmtId="0" fontId="4" fillId="2" borderId="3" xfId="0" applyFont="1" applyFill="1" applyBorder="1"/>
    <xf numFmtId="0" fontId="4" fillId="10" borderId="3" xfId="0" applyFont="1" applyFill="1" applyBorder="1"/>
    <xf numFmtId="0" fontId="4" fillId="8" borderId="3" xfId="0" applyFont="1" applyFill="1" applyBorder="1"/>
    <xf numFmtId="0" fontId="6" fillId="8" borderId="3" xfId="0" applyFont="1" applyFill="1" applyBorder="1"/>
    <xf numFmtId="0" fontId="4" fillId="6" borderId="3" xfId="0" applyFont="1" applyFill="1" applyBorder="1"/>
    <xf numFmtId="0" fontId="4" fillId="7" borderId="3" xfId="0" applyFont="1" applyFill="1" applyBorder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wrapText="1"/>
    </xf>
    <xf numFmtId="0" fontId="8" fillId="0" borderId="0" xfId="0" applyFont="1" applyAlignment="1">
      <alignment horizontal="center"/>
    </xf>
    <xf numFmtId="0" fontId="8" fillId="0" borderId="0" xfId="0" applyFont="1"/>
    <xf numFmtId="3" fontId="9" fillId="0" borderId="0" xfId="0" applyNumberFormat="1" applyFont="1"/>
    <xf numFmtId="167" fontId="9" fillId="0" borderId="0" xfId="0" applyNumberFormat="1" applyFont="1"/>
    <xf numFmtId="165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9" borderId="2" xfId="0" applyNumberFormat="1" applyFont="1" applyFill="1" applyBorder="1" applyAlignment="1">
      <alignment vertical="center"/>
    </xf>
    <xf numFmtId="164" fontId="0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78787"/>
      <rgbColor rgb="FF9999FF"/>
      <rgbColor rgb="FFC0504D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FBE3"/>
      <rgbColor rgb="FFFFFF99"/>
      <rgbColor rgb="FFADD58A"/>
      <rgbColor rgb="FFF8AA97"/>
      <rgbColor rgb="FFB3A2C7"/>
      <rgbColor rgb="FFFFCC99"/>
      <rgbColor rgb="FF3366FF"/>
      <rgbColor rgb="FF34F080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560"/>
      <color rgb="FF86F6E9"/>
      <color rgb="FFFFABFF"/>
      <color rgb="FF8EDAFC"/>
      <color rgb="FF7DAFAA"/>
      <color rgb="FFF98D33"/>
      <color rgb="FFEB8367"/>
      <color rgb="FFF35F5F"/>
      <color rgb="FFF99E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Uta-Zat</c:v>
          </c:tx>
          <c:marker>
            <c:symbol val="none"/>
          </c:marker>
          <c:cat>
            <c:numRef>
              <c:f>Таблица_Графики!$B$13:$B$43</c:f>
              <c:numCache>
                <c:formatCode>0.0</c:formatCode>
                <c:ptCount val="31"/>
                <c:pt idx="0">
                  <c:v>8.5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2.1</c:v>
                </c:pt>
                <c:pt idx="5">
                  <c:v>7.4</c:v>
                </c:pt>
                <c:pt idx="6">
                  <c:v>7.4</c:v>
                </c:pt>
                <c:pt idx="7">
                  <c:v>7.1</c:v>
                </c:pt>
                <c:pt idx="8">
                  <c:v>1.1000000000000001</c:v>
                </c:pt>
                <c:pt idx="9">
                  <c:v>7.5</c:v>
                </c:pt>
                <c:pt idx="10">
                  <c:v>7.4</c:v>
                </c:pt>
                <c:pt idx="11">
                  <c:v>8.5</c:v>
                </c:pt>
                <c:pt idx="12">
                  <c:v>5.4</c:v>
                </c:pt>
                <c:pt idx="13">
                  <c:v>8.1</c:v>
                </c:pt>
                <c:pt idx="14">
                  <c:v>1.1000000000000001</c:v>
                </c:pt>
                <c:pt idx="15">
                  <c:v>5.9</c:v>
                </c:pt>
                <c:pt idx="16">
                  <c:v>8.1999999999999993</c:v>
                </c:pt>
                <c:pt idx="17">
                  <c:v>5.8</c:v>
                </c:pt>
                <c:pt idx="18">
                  <c:v>7.2</c:v>
                </c:pt>
                <c:pt idx="19">
                  <c:v>5.9</c:v>
                </c:pt>
                <c:pt idx="20">
                  <c:v>5.4</c:v>
                </c:pt>
                <c:pt idx="21">
                  <c:v>8.1999999999999993</c:v>
                </c:pt>
                <c:pt idx="22">
                  <c:v>5.2</c:v>
                </c:pt>
                <c:pt idx="23">
                  <c:v>8.3000000000000007</c:v>
                </c:pt>
                <c:pt idx="24">
                  <c:v>5.8</c:v>
                </c:pt>
                <c:pt idx="25">
                  <c:v>5.3</c:v>
                </c:pt>
                <c:pt idx="26">
                  <c:v>8.1999999999999993</c:v>
                </c:pt>
                <c:pt idx="27">
                  <c:v>5.4</c:v>
                </c:pt>
                <c:pt idx="28">
                  <c:v>5.5</c:v>
                </c:pt>
                <c:pt idx="29">
                  <c:v>5.0999999999999996</c:v>
                </c:pt>
                <c:pt idx="30">
                  <c:v>7.5</c:v>
                </c:pt>
              </c:numCache>
            </c:numRef>
          </c:cat>
          <c:val>
            <c:numRef>
              <c:f>Таблица_Графики!$R$13:$R$43</c:f>
              <c:numCache>
                <c:formatCode>#,##0.00"р."</c:formatCode>
                <c:ptCount val="31"/>
                <c:pt idx="0">
                  <c:v>246436</c:v>
                </c:pt>
                <c:pt idx="1">
                  <c:v>476053</c:v>
                </c:pt>
                <c:pt idx="2">
                  <c:v>716120</c:v>
                </c:pt>
                <c:pt idx="3">
                  <c:v>974313</c:v>
                </c:pt>
                <c:pt idx="4">
                  <c:v>1193300</c:v>
                </c:pt>
                <c:pt idx="5">
                  <c:v>1425434</c:v>
                </c:pt>
                <c:pt idx="6">
                  <c:v>1579888</c:v>
                </c:pt>
                <c:pt idx="7">
                  <c:v>1730629</c:v>
                </c:pt>
                <c:pt idx="8">
                  <c:v>1946432</c:v>
                </c:pt>
                <c:pt idx="9">
                  <c:v>2159639</c:v>
                </c:pt>
                <c:pt idx="10">
                  <c:v>2340178</c:v>
                </c:pt>
                <c:pt idx="11">
                  <c:v>2382647</c:v>
                </c:pt>
                <c:pt idx="12">
                  <c:v>2587786</c:v>
                </c:pt>
                <c:pt idx="13">
                  <c:v>2795214</c:v>
                </c:pt>
                <c:pt idx="14">
                  <c:v>3000113</c:v>
                </c:pt>
                <c:pt idx="15">
                  <c:v>3174731</c:v>
                </c:pt>
                <c:pt idx="16">
                  <c:v>3288012</c:v>
                </c:pt>
                <c:pt idx="17">
                  <c:v>3451155</c:v>
                </c:pt>
                <c:pt idx="18">
                  <c:v>3598285</c:v>
                </c:pt>
                <c:pt idx="19">
                  <c:v>3758210</c:v>
                </c:pt>
                <c:pt idx="20">
                  <c:v>3912088</c:v>
                </c:pt>
                <c:pt idx="21">
                  <c:v>4018248</c:v>
                </c:pt>
                <c:pt idx="22">
                  <c:v>4163114</c:v>
                </c:pt>
                <c:pt idx="23">
                  <c:v>4208289</c:v>
                </c:pt>
                <c:pt idx="24">
                  <c:v>4183426</c:v>
                </c:pt>
                <c:pt idx="25">
                  <c:v>4211190</c:v>
                </c:pt>
                <c:pt idx="26">
                  <c:v>4202136</c:v>
                </c:pt>
                <c:pt idx="27">
                  <c:v>4187069</c:v>
                </c:pt>
                <c:pt idx="28">
                  <c:v>4174956</c:v>
                </c:pt>
                <c:pt idx="29">
                  <c:v>4112143</c:v>
                </c:pt>
                <c:pt idx="30">
                  <c:v>4117269</c:v>
                </c:pt>
              </c:numCache>
            </c:numRef>
          </c:val>
          <c:smooth val="0"/>
        </c:ser>
        <c:ser>
          <c:idx val="1"/>
          <c:order val="1"/>
          <c:tx>
            <c:v>Sz</c:v>
          </c:tx>
          <c:marker>
            <c:symbol val="none"/>
          </c:marker>
          <c:cat>
            <c:numRef>
              <c:f>Таблица_Графики!$B$13:$B$43</c:f>
              <c:numCache>
                <c:formatCode>0.0</c:formatCode>
                <c:ptCount val="31"/>
                <c:pt idx="0">
                  <c:v>8.5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2.1</c:v>
                </c:pt>
                <c:pt idx="5">
                  <c:v>7.4</c:v>
                </c:pt>
                <c:pt idx="6">
                  <c:v>7.4</c:v>
                </c:pt>
                <c:pt idx="7">
                  <c:v>7.1</c:v>
                </c:pt>
                <c:pt idx="8">
                  <c:v>1.1000000000000001</c:v>
                </c:pt>
                <c:pt idx="9">
                  <c:v>7.5</c:v>
                </c:pt>
                <c:pt idx="10">
                  <c:v>7.4</c:v>
                </c:pt>
                <c:pt idx="11">
                  <c:v>8.5</c:v>
                </c:pt>
                <c:pt idx="12">
                  <c:v>5.4</c:v>
                </c:pt>
                <c:pt idx="13">
                  <c:v>8.1</c:v>
                </c:pt>
                <c:pt idx="14">
                  <c:v>1.1000000000000001</c:v>
                </c:pt>
                <c:pt idx="15">
                  <c:v>5.9</c:v>
                </c:pt>
                <c:pt idx="16">
                  <c:v>8.1999999999999993</c:v>
                </c:pt>
                <c:pt idx="17">
                  <c:v>5.8</c:v>
                </c:pt>
                <c:pt idx="18">
                  <c:v>7.2</c:v>
                </c:pt>
                <c:pt idx="19">
                  <c:v>5.9</c:v>
                </c:pt>
                <c:pt idx="20">
                  <c:v>5.4</c:v>
                </c:pt>
                <c:pt idx="21">
                  <c:v>8.1999999999999993</c:v>
                </c:pt>
                <c:pt idx="22">
                  <c:v>5.2</c:v>
                </c:pt>
                <c:pt idx="23">
                  <c:v>8.3000000000000007</c:v>
                </c:pt>
                <c:pt idx="24">
                  <c:v>5.8</c:v>
                </c:pt>
                <c:pt idx="25">
                  <c:v>5.3</c:v>
                </c:pt>
                <c:pt idx="26">
                  <c:v>8.1999999999999993</c:v>
                </c:pt>
                <c:pt idx="27">
                  <c:v>5.4</c:v>
                </c:pt>
                <c:pt idx="28">
                  <c:v>5.5</c:v>
                </c:pt>
                <c:pt idx="29">
                  <c:v>5.0999999999999996</c:v>
                </c:pt>
                <c:pt idx="30">
                  <c:v>7.5</c:v>
                </c:pt>
              </c:numCache>
            </c:numRef>
          </c:cat>
          <c:val>
            <c:numRef>
              <c:f>Таблица_Графики!$P$13:$P$43</c:f>
              <c:numCache>
                <c:formatCode>#,##0.00"р."</c:formatCode>
                <c:ptCount val="31"/>
                <c:pt idx="0">
                  <c:v>23000</c:v>
                </c:pt>
                <c:pt idx="1">
                  <c:v>59400</c:v>
                </c:pt>
                <c:pt idx="2">
                  <c:v>79400</c:v>
                </c:pt>
                <c:pt idx="3">
                  <c:v>79400</c:v>
                </c:pt>
                <c:pt idx="4">
                  <c:v>115800</c:v>
                </c:pt>
                <c:pt idx="5">
                  <c:v>138800</c:v>
                </c:pt>
                <c:pt idx="6">
                  <c:v>228800</c:v>
                </c:pt>
                <c:pt idx="7">
                  <c:v>318800</c:v>
                </c:pt>
                <c:pt idx="8">
                  <c:v>327800</c:v>
                </c:pt>
                <c:pt idx="9">
                  <c:v>337800</c:v>
                </c:pt>
                <c:pt idx="10">
                  <c:v>377800</c:v>
                </c:pt>
                <c:pt idx="11">
                  <c:v>552800</c:v>
                </c:pt>
                <c:pt idx="12">
                  <c:v>562800</c:v>
                </c:pt>
                <c:pt idx="13">
                  <c:v>568800</c:v>
                </c:pt>
                <c:pt idx="14">
                  <c:v>575200</c:v>
                </c:pt>
                <c:pt idx="15">
                  <c:v>611600</c:v>
                </c:pt>
                <c:pt idx="16">
                  <c:v>701600</c:v>
                </c:pt>
                <c:pt idx="17">
                  <c:v>736600</c:v>
                </c:pt>
                <c:pt idx="18">
                  <c:v>756600</c:v>
                </c:pt>
                <c:pt idx="19">
                  <c:v>756600</c:v>
                </c:pt>
                <c:pt idx="20">
                  <c:v>756600</c:v>
                </c:pt>
                <c:pt idx="21">
                  <c:v>796600</c:v>
                </c:pt>
                <c:pt idx="22">
                  <c:v>796600</c:v>
                </c:pt>
                <c:pt idx="23">
                  <c:v>876600</c:v>
                </c:pt>
                <c:pt idx="24">
                  <c:v>956600</c:v>
                </c:pt>
                <c:pt idx="25">
                  <c:v>956600</c:v>
                </c:pt>
                <c:pt idx="26">
                  <c:v>991600</c:v>
                </c:pt>
                <c:pt idx="27">
                  <c:v>1031600</c:v>
                </c:pt>
                <c:pt idx="28">
                  <c:v>1066600</c:v>
                </c:pt>
                <c:pt idx="29">
                  <c:v>1146600</c:v>
                </c:pt>
                <c:pt idx="30">
                  <c:v>1152155</c:v>
                </c:pt>
              </c:numCache>
            </c:numRef>
          </c:val>
          <c:smooth val="0"/>
        </c:ser>
        <c:ser>
          <c:idx val="2"/>
          <c:order val="2"/>
          <c:tx>
            <c:v>Su</c:v>
          </c:tx>
          <c:marker>
            <c:symbol val="none"/>
          </c:marker>
          <c:cat>
            <c:numRef>
              <c:f>Таблица_Графики!$B$13:$B$43</c:f>
              <c:numCache>
                <c:formatCode>0.0</c:formatCode>
                <c:ptCount val="31"/>
                <c:pt idx="0">
                  <c:v>8.5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2.1</c:v>
                </c:pt>
                <c:pt idx="5">
                  <c:v>7.4</c:v>
                </c:pt>
                <c:pt idx="6">
                  <c:v>7.4</c:v>
                </c:pt>
                <c:pt idx="7">
                  <c:v>7.1</c:v>
                </c:pt>
                <c:pt idx="8">
                  <c:v>1.1000000000000001</c:v>
                </c:pt>
                <c:pt idx="9">
                  <c:v>7.5</c:v>
                </c:pt>
                <c:pt idx="10">
                  <c:v>7.4</c:v>
                </c:pt>
                <c:pt idx="11">
                  <c:v>8.5</c:v>
                </c:pt>
                <c:pt idx="12">
                  <c:v>5.4</c:v>
                </c:pt>
                <c:pt idx="13">
                  <c:v>8.1</c:v>
                </c:pt>
                <c:pt idx="14">
                  <c:v>1.1000000000000001</c:v>
                </c:pt>
                <c:pt idx="15">
                  <c:v>5.9</c:v>
                </c:pt>
                <c:pt idx="16">
                  <c:v>8.1999999999999993</c:v>
                </c:pt>
                <c:pt idx="17">
                  <c:v>5.8</c:v>
                </c:pt>
                <c:pt idx="18">
                  <c:v>7.2</c:v>
                </c:pt>
                <c:pt idx="19">
                  <c:v>5.9</c:v>
                </c:pt>
                <c:pt idx="20">
                  <c:v>5.4</c:v>
                </c:pt>
                <c:pt idx="21">
                  <c:v>8.1999999999999993</c:v>
                </c:pt>
                <c:pt idx="22">
                  <c:v>5.2</c:v>
                </c:pt>
                <c:pt idx="23">
                  <c:v>8.3000000000000007</c:v>
                </c:pt>
                <c:pt idx="24">
                  <c:v>5.8</c:v>
                </c:pt>
                <c:pt idx="25">
                  <c:v>5.3</c:v>
                </c:pt>
                <c:pt idx="26">
                  <c:v>8.1999999999999993</c:v>
                </c:pt>
                <c:pt idx="27">
                  <c:v>5.4</c:v>
                </c:pt>
                <c:pt idx="28">
                  <c:v>5.5</c:v>
                </c:pt>
                <c:pt idx="29">
                  <c:v>5.0999999999999996</c:v>
                </c:pt>
                <c:pt idx="30">
                  <c:v>7.5</c:v>
                </c:pt>
              </c:numCache>
            </c:numRef>
          </c:cat>
          <c:val>
            <c:numRef>
              <c:f>Таблица_Графики!$Q$13:$Q$43</c:f>
              <c:numCache>
                <c:formatCode>#,##0.00"р."</c:formatCode>
                <c:ptCount val="31"/>
                <c:pt idx="0">
                  <c:v>269436</c:v>
                </c:pt>
                <c:pt idx="1">
                  <c:v>535453</c:v>
                </c:pt>
                <c:pt idx="2">
                  <c:v>795520</c:v>
                </c:pt>
                <c:pt idx="3">
                  <c:v>1053713</c:v>
                </c:pt>
                <c:pt idx="4">
                  <c:v>1309100</c:v>
                </c:pt>
                <c:pt idx="5">
                  <c:v>1564234</c:v>
                </c:pt>
                <c:pt idx="6">
                  <c:v>1808688</c:v>
                </c:pt>
                <c:pt idx="7">
                  <c:v>2049429</c:v>
                </c:pt>
                <c:pt idx="8">
                  <c:v>2274232</c:v>
                </c:pt>
                <c:pt idx="9">
                  <c:v>2497439</c:v>
                </c:pt>
                <c:pt idx="10">
                  <c:v>2717978</c:v>
                </c:pt>
                <c:pt idx="11">
                  <c:v>2935447</c:v>
                </c:pt>
                <c:pt idx="12">
                  <c:v>3150586</c:v>
                </c:pt>
                <c:pt idx="13">
                  <c:v>3364014</c:v>
                </c:pt>
                <c:pt idx="14">
                  <c:v>3575313</c:v>
                </c:pt>
                <c:pt idx="15">
                  <c:v>3786331</c:v>
                </c:pt>
                <c:pt idx="16">
                  <c:v>3989612</c:v>
                </c:pt>
                <c:pt idx="17">
                  <c:v>4187755</c:v>
                </c:pt>
                <c:pt idx="18">
                  <c:v>4354885</c:v>
                </c:pt>
                <c:pt idx="19">
                  <c:v>4514810</c:v>
                </c:pt>
                <c:pt idx="20">
                  <c:v>4668688</c:v>
                </c:pt>
                <c:pt idx="21">
                  <c:v>4814848</c:v>
                </c:pt>
                <c:pt idx="22">
                  <c:v>4959714</c:v>
                </c:pt>
                <c:pt idx="23">
                  <c:v>5084889</c:v>
                </c:pt>
                <c:pt idx="24">
                  <c:v>5140026</c:v>
                </c:pt>
                <c:pt idx="25">
                  <c:v>5167790</c:v>
                </c:pt>
                <c:pt idx="26">
                  <c:v>5193736</c:v>
                </c:pt>
                <c:pt idx="27">
                  <c:v>5218669</c:v>
                </c:pt>
                <c:pt idx="28">
                  <c:v>5241556</c:v>
                </c:pt>
                <c:pt idx="29">
                  <c:v>5258743</c:v>
                </c:pt>
                <c:pt idx="30">
                  <c:v>5269424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97344"/>
        <c:axId val="149498880"/>
      </c:lineChart>
      <c:catAx>
        <c:axId val="1494973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Bell MT" pitchFamily="18" charset="0"/>
              </a:defRPr>
            </a:pPr>
            <a:endParaRPr lang="ru-RU"/>
          </a:p>
        </c:txPr>
        <c:crossAx val="149498880"/>
        <c:crosses val="autoZero"/>
        <c:auto val="1"/>
        <c:lblAlgn val="ctr"/>
        <c:lblOffset val="100"/>
        <c:noMultiLvlLbl val="0"/>
      </c:catAx>
      <c:valAx>
        <c:axId val="149498880"/>
        <c:scaling>
          <c:orientation val="minMax"/>
        </c:scaling>
        <c:delete val="0"/>
        <c:axPos val="l"/>
        <c:majorGridlines/>
        <c:numFmt formatCode="#,##0.00&quot;р.&quot;" sourceLinked="1"/>
        <c:majorTickMark val="out"/>
        <c:minorTickMark val="none"/>
        <c:tickLblPos val="nextTo"/>
        <c:crossAx val="149497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499722</xdr:colOff>
      <xdr:row>0</xdr:row>
      <xdr:rowOff>678656</xdr:rowOff>
    </xdr:from>
    <xdr:to>
      <xdr:col>12</xdr:col>
      <xdr:colOff>2340710</xdr:colOff>
      <xdr:row>7</xdr:row>
      <xdr:rowOff>34018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8651" y="678656"/>
          <a:ext cx="5593838" cy="1287576"/>
        </a:xfrm>
        <a:prstGeom prst="rect">
          <a:avLst/>
        </a:prstGeom>
        <a:noFill/>
      </xdr:spPr>
    </xdr:pic>
    <xdr:clientData/>
  </xdr:twoCellAnchor>
  <xdr:twoCellAnchor>
    <xdr:from>
      <xdr:col>7</xdr:col>
      <xdr:colOff>219679</xdr:colOff>
      <xdr:row>0</xdr:row>
      <xdr:rowOff>133350</xdr:rowOff>
    </xdr:from>
    <xdr:to>
      <xdr:col>16</xdr:col>
      <xdr:colOff>12850</xdr:colOff>
      <xdr:row>9</xdr:row>
      <xdr:rowOff>56884</xdr:rowOff>
    </xdr:to>
    <xdr:sp macro="" textlink="">
      <xdr:nvSpPr>
        <xdr:cNvPr id="5" name="Овал 4"/>
        <xdr:cNvSpPr/>
      </xdr:nvSpPr>
      <xdr:spPr>
        <a:xfrm>
          <a:off x="9039829" y="133350"/>
          <a:ext cx="10556421" cy="2304784"/>
        </a:xfrm>
        <a:prstGeom prst="ellipse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19051</xdr:colOff>
      <xdr:row>0</xdr:row>
      <xdr:rowOff>133350</xdr:rowOff>
    </xdr:from>
    <xdr:to>
      <xdr:col>2</xdr:col>
      <xdr:colOff>2571750</xdr:colOff>
      <xdr:row>2</xdr:row>
      <xdr:rowOff>79375</xdr:rowOff>
    </xdr:to>
    <xdr:sp macro="" textlink="">
      <xdr:nvSpPr>
        <xdr:cNvPr id="17" name="TextBox 16"/>
        <xdr:cNvSpPr txBox="1"/>
      </xdr:nvSpPr>
      <xdr:spPr>
        <a:xfrm>
          <a:off x="1847851" y="133350"/>
          <a:ext cx="2552699" cy="879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Сумма взоможных затрат на создание системы защищенности помещения от УИ</a:t>
          </a:r>
        </a:p>
      </xdr:txBody>
    </xdr:sp>
    <xdr:clientData/>
  </xdr:twoCellAnchor>
  <xdr:twoCellAnchor>
    <xdr:from>
      <xdr:col>3</xdr:col>
      <xdr:colOff>114300</xdr:colOff>
      <xdr:row>8</xdr:row>
      <xdr:rowOff>190500</xdr:rowOff>
    </xdr:from>
    <xdr:to>
      <xdr:col>3</xdr:col>
      <xdr:colOff>552450</xdr:colOff>
      <xdr:row>9</xdr:row>
      <xdr:rowOff>209550</xdr:rowOff>
    </xdr:to>
    <xdr:sp macro="" textlink="">
      <xdr:nvSpPr>
        <xdr:cNvPr id="7" name="Овал 6"/>
        <xdr:cNvSpPr/>
      </xdr:nvSpPr>
      <xdr:spPr>
        <a:xfrm>
          <a:off x="409575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57150</xdr:colOff>
      <xdr:row>8</xdr:row>
      <xdr:rowOff>190500</xdr:rowOff>
    </xdr:from>
    <xdr:to>
      <xdr:col>7</xdr:col>
      <xdr:colOff>495300</xdr:colOff>
      <xdr:row>9</xdr:row>
      <xdr:rowOff>209550</xdr:rowOff>
    </xdr:to>
    <xdr:sp macro="" textlink="">
      <xdr:nvSpPr>
        <xdr:cNvPr id="8" name="Овал 7"/>
        <xdr:cNvSpPr/>
      </xdr:nvSpPr>
      <xdr:spPr>
        <a:xfrm>
          <a:off x="88773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76200</xdr:colOff>
      <xdr:row>8</xdr:row>
      <xdr:rowOff>190500</xdr:rowOff>
    </xdr:from>
    <xdr:to>
      <xdr:col>9</xdr:col>
      <xdr:colOff>514350</xdr:colOff>
      <xdr:row>9</xdr:row>
      <xdr:rowOff>209550</xdr:rowOff>
    </xdr:to>
    <xdr:sp macro="" textlink="">
      <xdr:nvSpPr>
        <xdr:cNvPr id="9" name="Овал 8"/>
        <xdr:cNvSpPr/>
      </xdr:nvSpPr>
      <xdr:spPr>
        <a:xfrm>
          <a:off x="109728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57150</xdr:colOff>
      <xdr:row>8</xdr:row>
      <xdr:rowOff>190500</xdr:rowOff>
    </xdr:from>
    <xdr:to>
      <xdr:col>10</xdr:col>
      <xdr:colOff>495300</xdr:colOff>
      <xdr:row>9</xdr:row>
      <xdr:rowOff>209550</xdr:rowOff>
    </xdr:to>
    <xdr:sp macro="" textlink="">
      <xdr:nvSpPr>
        <xdr:cNvPr id="10" name="Овал 9"/>
        <xdr:cNvSpPr/>
      </xdr:nvSpPr>
      <xdr:spPr>
        <a:xfrm>
          <a:off x="115443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14</xdr:col>
      <xdr:colOff>419100</xdr:colOff>
      <xdr:row>7</xdr:row>
      <xdr:rowOff>171450</xdr:rowOff>
    </xdr:from>
    <xdr:to>
      <xdr:col>14</xdr:col>
      <xdr:colOff>857250</xdr:colOff>
      <xdr:row>9</xdr:row>
      <xdr:rowOff>0</xdr:rowOff>
    </xdr:to>
    <xdr:sp macro="" textlink="">
      <xdr:nvSpPr>
        <xdr:cNvPr id="11" name="Овал 10"/>
        <xdr:cNvSpPr/>
      </xdr:nvSpPr>
      <xdr:spPr>
        <a:xfrm>
          <a:off x="17964150" y="211455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17</xdr:col>
      <xdr:colOff>190500</xdr:colOff>
      <xdr:row>8</xdr:row>
      <xdr:rowOff>190500</xdr:rowOff>
    </xdr:from>
    <xdr:to>
      <xdr:col>17</xdr:col>
      <xdr:colOff>628650</xdr:colOff>
      <xdr:row>9</xdr:row>
      <xdr:rowOff>209550</xdr:rowOff>
    </xdr:to>
    <xdr:sp macro="" textlink="">
      <xdr:nvSpPr>
        <xdr:cNvPr id="12" name="Овал 11"/>
        <xdr:cNvSpPr/>
      </xdr:nvSpPr>
      <xdr:spPr>
        <a:xfrm>
          <a:off x="20878800" y="2324100"/>
          <a:ext cx="438150" cy="26670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9525</xdr:rowOff>
    </xdr:from>
    <xdr:to>
      <xdr:col>16</xdr:col>
      <xdr:colOff>57150</xdr:colOff>
      <xdr:row>18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20</xdr:row>
      <xdr:rowOff>57150</xdr:rowOff>
    </xdr:from>
    <xdr:to>
      <xdr:col>14</xdr:col>
      <xdr:colOff>9525</xdr:colOff>
      <xdr:row>31</xdr:row>
      <xdr:rowOff>0</xdr:rowOff>
    </xdr:to>
    <xdr:sp macro="" textlink="">
      <xdr:nvSpPr>
        <xdr:cNvPr id="4" name="TextBox 3"/>
        <xdr:cNvSpPr txBox="1"/>
      </xdr:nvSpPr>
      <xdr:spPr>
        <a:xfrm>
          <a:off x="2876550" y="3867150"/>
          <a:ext cx="566737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В стретегии </a:t>
          </a:r>
          <a:r>
            <a:rPr lang="en-US" sz="1100"/>
            <a:t>Uta-Zat</a:t>
          </a:r>
          <a:r>
            <a:rPr lang="en-US" sz="1100" baseline="0"/>
            <a:t> </a:t>
          </a:r>
          <a:r>
            <a:rPr lang="ru-RU" sz="1100" baseline="0"/>
            <a:t> , благодаря сумме затрат </a:t>
          </a:r>
          <a:r>
            <a:rPr lang="ru-RU" sz="1100">
              <a:solidFill>
                <a:schemeClr val="dk1"/>
              </a:solidFill>
              <a:latin typeface="+mn-lt"/>
              <a:ea typeface="+mn-ea"/>
              <a:cs typeface="+mn-cs"/>
            </a:rPr>
            <a:t>на меры контроля ранжированных рисков, сумма</a:t>
          </a:r>
          <a:r>
            <a:rPr lang="ru-R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возможных последствий от реализации угроз  сократилась с 5 млн. руб. до 4 млн. руб.  (Т.е. сумма предотврещенного ущерба составляет 1 млн. руб.) </a:t>
          </a:r>
        </a:p>
        <a:p>
          <a:endParaRPr lang="ru-RU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Сумма затрат на меры контроля рисков не превышает допустимые затраты на создание системы защищенности ЗП в размере 2,5 млн. руб.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6" sqref="F6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topLeftCell="D1" zoomScale="60" zoomScaleNormal="60" workbookViewId="0">
      <selection activeCell="L18" sqref="L18"/>
    </sheetView>
  </sheetViews>
  <sheetFormatPr defaultRowHeight="15" x14ac:dyDescent="0.25"/>
  <cols>
    <col min="1" max="1" width="14" customWidth="1"/>
    <col min="2" max="2" width="13.28515625" customWidth="1"/>
    <col min="3" max="3" width="32.140625" customWidth="1"/>
    <col min="4" max="4" width="10.5703125" customWidth="1"/>
    <col min="5" max="5" width="13.5703125" customWidth="1"/>
    <col min="6" max="6" width="35.28515625" customWidth="1"/>
    <col min="7" max="7" width="12.85546875" customWidth="1"/>
    <col min="8" max="8" width="8.7109375" customWidth="1"/>
    <col min="9" max="9" width="22.28515625" customWidth="1"/>
    <col min="10" max="11" width="8.7109375" customWidth="1"/>
    <col min="12" max="12" width="16.5703125" customWidth="1"/>
    <col min="13" max="13" width="37.42578125" customWidth="1"/>
    <col min="14" max="14" width="28" customWidth="1"/>
    <col min="15" max="15" width="16" customWidth="1"/>
    <col min="16" max="16" width="18.5703125" customWidth="1"/>
    <col min="17" max="17" width="16.5703125" customWidth="1"/>
    <col min="18" max="18" width="16.85546875" bestFit="1" customWidth="1"/>
    <col min="19" max="19" width="19.85546875" customWidth="1"/>
    <col min="20" max="20" width="15.28515625" customWidth="1"/>
    <col min="21" max="1023" width="8.7109375" customWidth="1"/>
  </cols>
  <sheetData>
    <row r="1" spans="1:19" ht="53.25" customHeight="1" x14ac:dyDescent="0.3">
      <c r="D1" s="45">
        <v>2500000</v>
      </c>
      <c r="M1" s="40" t="s">
        <v>62</v>
      </c>
      <c r="P1" s="1"/>
    </row>
    <row r="3" spans="1:19" ht="18.75" x14ac:dyDescent="0.3">
      <c r="N3" s="41" t="s">
        <v>63</v>
      </c>
      <c r="O3" s="42">
        <v>5000000</v>
      </c>
    </row>
    <row r="4" spans="1:19" ht="18.75" x14ac:dyDescent="0.3">
      <c r="N4" s="41" t="s">
        <v>1</v>
      </c>
      <c r="O4" s="43">
        <f>O3/I10</f>
        <v>3.9683824052654658E-2</v>
      </c>
    </row>
    <row r="9" spans="1:19" ht="18.75" x14ac:dyDescent="0.3">
      <c r="S9" s="41" t="s">
        <v>64</v>
      </c>
    </row>
    <row r="10" spans="1:19" ht="19.5" thickBot="1" x14ac:dyDescent="0.35">
      <c r="I10" s="44">
        <f>SUM(I14:I44)</f>
        <v>125995922</v>
      </c>
      <c r="O10" s="41">
        <f>SUM(O13:O44)</f>
        <v>5269424</v>
      </c>
      <c r="S10" s="44">
        <f>MAX(S13:S44)</f>
        <v>4211190</v>
      </c>
    </row>
    <row r="11" spans="1:19" ht="18.75" x14ac:dyDescent="0.3">
      <c r="A11" s="31" t="s">
        <v>2</v>
      </c>
      <c r="B11" s="31" t="s">
        <v>2</v>
      </c>
      <c r="C11" s="31" t="s">
        <v>3</v>
      </c>
      <c r="D11" s="31" t="s">
        <v>4</v>
      </c>
      <c r="E11" s="32" t="s">
        <v>5</v>
      </c>
      <c r="F11" s="31" t="s">
        <v>6</v>
      </c>
      <c r="G11" s="31" t="s">
        <v>7</v>
      </c>
      <c r="H11" s="31" t="s">
        <v>8</v>
      </c>
      <c r="I11" s="33" t="s">
        <v>9</v>
      </c>
      <c r="J11" s="32" t="s">
        <v>0</v>
      </c>
      <c r="K11" s="31" t="s">
        <v>10</v>
      </c>
      <c r="L11" s="34" t="s">
        <v>11</v>
      </c>
      <c r="M11" s="34" t="s">
        <v>12</v>
      </c>
      <c r="N11" s="34" t="s">
        <v>13</v>
      </c>
      <c r="O11" s="35" t="s">
        <v>14</v>
      </c>
      <c r="P11" s="36" t="s">
        <v>15</v>
      </c>
      <c r="Q11" s="36" t="s">
        <v>16</v>
      </c>
      <c r="R11" s="36" t="s">
        <v>17</v>
      </c>
      <c r="S11" s="35" t="s">
        <v>18</v>
      </c>
    </row>
    <row r="12" spans="1:19" ht="18.75" x14ac:dyDescent="0.3">
      <c r="A12" s="3"/>
      <c r="B12" s="3"/>
      <c r="C12" s="3"/>
      <c r="D12" s="3"/>
      <c r="E12" s="4"/>
      <c r="F12" s="3"/>
      <c r="G12" s="3"/>
      <c r="H12" s="3"/>
      <c r="I12" s="5"/>
      <c r="J12" s="4"/>
      <c r="K12" s="3"/>
      <c r="L12" s="6"/>
      <c r="M12" s="6"/>
      <c r="N12" s="6"/>
      <c r="O12" s="7"/>
      <c r="P12" s="8"/>
      <c r="Q12" s="8"/>
      <c r="R12" s="8"/>
      <c r="S12" s="7"/>
    </row>
    <row r="13" spans="1:19" ht="29.25" customHeight="1" x14ac:dyDescent="0.25">
      <c r="A13" s="21">
        <v>10</v>
      </c>
      <c r="B13" s="22">
        <v>8.5</v>
      </c>
      <c r="C13" s="23" t="s">
        <v>50</v>
      </c>
      <c r="D13" s="20">
        <v>2</v>
      </c>
      <c r="E13" s="20">
        <v>31</v>
      </c>
      <c r="F13" s="24" t="s">
        <v>23</v>
      </c>
      <c r="G13" s="20">
        <v>2</v>
      </c>
      <c r="H13" s="20">
        <v>2</v>
      </c>
      <c r="I13" s="47">
        <v>6789576</v>
      </c>
      <c r="J13" s="20">
        <v>4</v>
      </c>
      <c r="K13" s="20">
        <v>7</v>
      </c>
      <c r="L13" s="25" t="s">
        <v>21</v>
      </c>
      <c r="M13" s="48" t="s">
        <v>59</v>
      </c>
      <c r="N13" s="30">
        <v>23000</v>
      </c>
      <c r="O13" s="26">
        <f>INT(I13*$O$4)</f>
        <v>269436</v>
      </c>
      <c r="P13" s="26">
        <f>P12+N13</f>
        <v>23000</v>
      </c>
      <c r="Q13" s="26">
        <f>Q12+O13</f>
        <v>269436</v>
      </c>
      <c r="R13" s="26">
        <f>Q13-P13</f>
        <v>246436</v>
      </c>
      <c r="S13" s="26">
        <f>S12+(O13-N13)</f>
        <v>246436</v>
      </c>
    </row>
    <row r="14" spans="1:19" ht="90" x14ac:dyDescent="0.25">
      <c r="A14" s="9">
        <v>7</v>
      </c>
      <c r="B14" s="10">
        <v>1.1000000000000001</v>
      </c>
      <c r="C14" s="11" t="s">
        <v>24</v>
      </c>
      <c r="D14" s="12">
        <v>2</v>
      </c>
      <c r="E14" s="12">
        <v>28</v>
      </c>
      <c r="F14" s="13" t="s">
        <v>30</v>
      </c>
      <c r="G14" s="12">
        <v>21</v>
      </c>
      <c r="H14" s="12">
        <v>2</v>
      </c>
      <c r="I14" s="19">
        <v>6703430</v>
      </c>
      <c r="J14" s="12">
        <v>4</v>
      </c>
      <c r="K14" s="12">
        <v>8</v>
      </c>
      <c r="L14" s="15" t="s">
        <v>25</v>
      </c>
      <c r="M14" s="18" t="s">
        <v>57</v>
      </c>
      <c r="N14" s="27">
        <v>36400</v>
      </c>
      <c r="O14" s="26">
        <f>INT(I14*$O$4)</f>
        <v>266017</v>
      </c>
      <c r="P14" s="17">
        <f>P13+N14</f>
        <v>59400</v>
      </c>
      <c r="Q14" s="17">
        <f>Q13+O14</f>
        <v>535453</v>
      </c>
      <c r="R14" s="26">
        <f>Q14-P14</f>
        <v>476053</v>
      </c>
      <c r="S14" s="17">
        <f>S13+(O14-N14)</f>
        <v>476053</v>
      </c>
    </row>
    <row r="15" spans="1:19" ht="60" x14ac:dyDescent="0.25">
      <c r="A15" s="9">
        <v>22</v>
      </c>
      <c r="B15" s="10">
        <v>1.2</v>
      </c>
      <c r="C15" s="11" t="s">
        <v>19</v>
      </c>
      <c r="D15" s="12">
        <v>2</v>
      </c>
      <c r="E15" s="12">
        <v>28</v>
      </c>
      <c r="F15" s="13" t="s">
        <v>30</v>
      </c>
      <c r="G15" s="12">
        <v>30</v>
      </c>
      <c r="H15" s="12">
        <v>2</v>
      </c>
      <c r="I15" s="19">
        <v>6553482</v>
      </c>
      <c r="J15" s="12">
        <v>4</v>
      </c>
      <c r="K15" s="12">
        <v>8</v>
      </c>
      <c r="L15" s="15" t="s">
        <v>25</v>
      </c>
      <c r="M15" s="18" t="s">
        <v>42</v>
      </c>
      <c r="N15" s="28">
        <v>20000</v>
      </c>
      <c r="O15" s="26">
        <f>INT(I15*$O$4)</f>
        <v>260067</v>
      </c>
      <c r="P15" s="17">
        <f>P14+N15</f>
        <v>79400</v>
      </c>
      <c r="Q15" s="17">
        <f>Q14+O15</f>
        <v>795520</v>
      </c>
      <c r="R15" s="26">
        <f>Q15-P15</f>
        <v>716120</v>
      </c>
      <c r="S15" s="17">
        <f>S14+(O15-N15)</f>
        <v>716120</v>
      </c>
    </row>
    <row r="16" spans="1:19" ht="75" x14ac:dyDescent="0.25">
      <c r="A16" s="9">
        <v>8</v>
      </c>
      <c r="B16" s="10">
        <v>1.2</v>
      </c>
      <c r="C16" s="11" t="s">
        <v>19</v>
      </c>
      <c r="D16" s="12">
        <v>2</v>
      </c>
      <c r="E16" s="12">
        <v>37</v>
      </c>
      <c r="F16" s="13" t="s">
        <v>41</v>
      </c>
      <c r="G16" s="12">
        <v>45</v>
      </c>
      <c r="H16" s="12">
        <v>2</v>
      </c>
      <c r="I16" s="19">
        <v>6506256</v>
      </c>
      <c r="J16" s="12">
        <v>4</v>
      </c>
      <c r="K16" s="12">
        <v>8</v>
      </c>
      <c r="L16" s="15" t="s">
        <v>21</v>
      </c>
      <c r="M16" s="16" t="s">
        <v>31</v>
      </c>
      <c r="N16" s="27">
        <v>0</v>
      </c>
      <c r="O16" s="26">
        <f>INT(I16*$O$4)</f>
        <v>258193</v>
      </c>
      <c r="P16" s="17">
        <f>P15+N16</f>
        <v>79400</v>
      </c>
      <c r="Q16" s="17">
        <f>Q15+O16</f>
        <v>1053713</v>
      </c>
      <c r="R16" s="26">
        <f>Q16-P16</f>
        <v>974313</v>
      </c>
      <c r="S16" s="17">
        <f>S15+(O16-N16)</f>
        <v>974313</v>
      </c>
    </row>
    <row r="17" spans="1:19" ht="60" x14ac:dyDescent="0.25">
      <c r="A17" s="9">
        <v>1</v>
      </c>
      <c r="B17" s="10">
        <v>2.1</v>
      </c>
      <c r="C17" s="38" t="s">
        <v>43</v>
      </c>
      <c r="D17" s="12">
        <v>2</v>
      </c>
      <c r="E17" s="12">
        <v>31</v>
      </c>
      <c r="F17" s="13" t="s">
        <v>23</v>
      </c>
      <c r="G17" s="12">
        <v>45</v>
      </c>
      <c r="H17" s="12">
        <v>2</v>
      </c>
      <c r="I17" s="19">
        <v>6435560</v>
      </c>
      <c r="J17" s="12">
        <v>4</v>
      </c>
      <c r="K17" s="12">
        <v>8</v>
      </c>
      <c r="L17" s="15" t="s">
        <v>21</v>
      </c>
      <c r="M17" s="18" t="s">
        <v>55</v>
      </c>
      <c r="N17" s="28">
        <v>36400</v>
      </c>
      <c r="O17" s="26">
        <f>INT(I17*$O$4)</f>
        <v>255387</v>
      </c>
      <c r="P17" s="17">
        <f>P16+N17</f>
        <v>115800</v>
      </c>
      <c r="Q17" s="17">
        <f>Q16+O17</f>
        <v>1309100</v>
      </c>
      <c r="R17" s="26">
        <f>Q17-P17</f>
        <v>1193300</v>
      </c>
      <c r="S17" s="17">
        <f>S16+(O17-N17)</f>
        <v>1193300</v>
      </c>
    </row>
    <row r="18" spans="1:19" ht="120" x14ac:dyDescent="0.25">
      <c r="A18" s="9">
        <v>25</v>
      </c>
      <c r="B18" s="10">
        <v>7.4</v>
      </c>
      <c r="C18" s="11" t="s">
        <v>27</v>
      </c>
      <c r="D18" s="12">
        <v>2</v>
      </c>
      <c r="E18" s="12">
        <v>28</v>
      </c>
      <c r="F18" s="13" t="s">
        <v>30</v>
      </c>
      <c r="G18" s="12">
        <v>2</v>
      </c>
      <c r="H18" s="12">
        <v>2</v>
      </c>
      <c r="I18" s="19">
        <v>6429178</v>
      </c>
      <c r="J18" s="12">
        <v>4</v>
      </c>
      <c r="K18" s="12">
        <v>8</v>
      </c>
      <c r="L18" s="15" t="s">
        <v>21</v>
      </c>
      <c r="M18" s="18" t="s">
        <v>59</v>
      </c>
      <c r="N18" s="27">
        <v>23000</v>
      </c>
      <c r="O18" s="26">
        <f>INT(I18*$O$4)</f>
        <v>255134</v>
      </c>
      <c r="P18" s="17">
        <f>P17+N18</f>
        <v>138800</v>
      </c>
      <c r="Q18" s="17">
        <f>Q17+O18</f>
        <v>1564234</v>
      </c>
      <c r="R18" s="26">
        <f>Q18-P18</f>
        <v>1425434</v>
      </c>
      <c r="S18" s="17">
        <f>S17+(O18-N18)</f>
        <v>1425434</v>
      </c>
    </row>
    <row r="19" spans="1:19" ht="65.25" customHeight="1" x14ac:dyDescent="0.25">
      <c r="A19" s="9">
        <v>9</v>
      </c>
      <c r="B19" s="10">
        <v>7.4</v>
      </c>
      <c r="C19" s="11" t="s">
        <v>27</v>
      </c>
      <c r="D19" s="12">
        <v>2</v>
      </c>
      <c r="E19" s="12">
        <v>31</v>
      </c>
      <c r="F19" s="13" t="s">
        <v>23</v>
      </c>
      <c r="G19" s="12">
        <v>2</v>
      </c>
      <c r="H19" s="12">
        <v>2</v>
      </c>
      <c r="I19" s="19">
        <v>6160044</v>
      </c>
      <c r="J19" s="12">
        <v>4</v>
      </c>
      <c r="K19" s="12">
        <v>8</v>
      </c>
      <c r="L19" s="15" t="s">
        <v>21</v>
      </c>
      <c r="M19" s="18" t="s">
        <v>28</v>
      </c>
      <c r="N19" s="29">
        <v>90000</v>
      </c>
      <c r="O19" s="26">
        <f>INT(I19*$O$4)</f>
        <v>244454</v>
      </c>
      <c r="P19" s="17">
        <f>P18+N19</f>
        <v>228800</v>
      </c>
      <c r="Q19" s="17">
        <f>Q18+O19</f>
        <v>1808688</v>
      </c>
      <c r="R19" s="26">
        <f>Q19-P19</f>
        <v>1579888</v>
      </c>
      <c r="S19" s="17">
        <f>S18+(O19-N19)</f>
        <v>1579888</v>
      </c>
    </row>
    <row r="20" spans="1:19" ht="75" x14ac:dyDescent="0.25">
      <c r="A20" s="9">
        <v>18</v>
      </c>
      <c r="B20" s="10">
        <v>7.1</v>
      </c>
      <c r="C20" s="11" t="s">
        <v>35</v>
      </c>
      <c r="D20" s="12">
        <v>2</v>
      </c>
      <c r="E20" s="12">
        <v>37</v>
      </c>
      <c r="F20" s="13" t="s">
        <v>41</v>
      </c>
      <c r="G20" s="12">
        <v>7</v>
      </c>
      <c r="H20" s="12">
        <v>2</v>
      </c>
      <c r="I20" s="19">
        <v>6066487</v>
      </c>
      <c r="J20" s="12">
        <v>4</v>
      </c>
      <c r="K20" s="12">
        <v>8</v>
      </c>
      <c r="L20" s="15" t="s">
        <v>25</v>
      </c>
      <c r="M20" s="18" t="s">
        <v>39</v>
      </c>
      <c r="N20" s="27">
        <v>90000</v>
      </c>
      <c r="O20" s="26">
        <f>INT(I20*$O$4)</f>
        <v>240741</v>
      </c>
      <c r="P20" s="17">
        <f>P19+N20</f>
        <v>318800</v>
      </c>
      <c r="Q20" s="17">
        <f>Q19+O20</f>
        <v>2049429</v>
      </c>
      <c r="R20" s="26">
        <f>Q20-P20</f>
        <v>1730629</v>
      </c>
      <c r="S20" s="17">
        <f>S19+(O20-N20)</f>
        <v>1730629</v>
      </c>
    </row>
    <row r="21" spans="1:19" ht="90" x14ac:dyDescent="0.25">
      <c r="A21" s="9">
        <v>21</v>
      </c>
      <c r="B21" s="10">
        <v>1.1000000000000001</v>
      </c>
      <c r="C21" s="11" t="s">
        <v>24</v>
      </c>
      <c r="D21" s="12">
        <v>2</v>
      </c>
      <c r="E21" s="12">
        <v>28</v>
      </c>
      <c r="F21" s="13" t="s">
        <v>30</v>
      </c>
      <c r="G21" s="12">
        <v>1</v>
      </c>
      <c r="H21" s="12">
        <v>2</v>
      </c>
      <c r="I21" s="19">
        <v>5664877</v>
      </c>
      <c r="J21" s="12">
        <v>4</v>
      </c>
      <c r="K21" s="12">
        <v>8</v>
      </c>
      <c r="L21" s="15" t="s">
        <v>21</v>
      </c>
      <c r="M21" s="18" t="s">
        <v>53</v>
      </c>
      <c r="N21" s="27">
        <v>9000</v>
      </c>
      <c r="O21" s="26">
        <f>INT(I21*$O$4)</f>
        <v>224803</v>
      </c>
      <c r="P21" s="17">
        <f>P20+N21</f>
        <v>327800</v>
      </c>
      <c r="Q21" s="17">
        <f>Q20+O21</f>
        <v>2274232</v>
      </c>
      <c r="R21" s="26">
        <f>Q21-P21</f>
        <v>1946432</v>
      </c>
      <c r="S21" s="17">
        <f>S20+(O21-N21)</f>
        <v>1946432</v>
      </c>
    </row>
    <row r="22" spans="1:19" ht="45" x14ac:dyDescent="0.25">
      <c r="A22" s="9">
        <v>19</v>
      </c>
      <c r="B22" s="10">
        <v>7.5</v>
      </c>
      <c r="C22" s="11" t="s">
        <v>29</v>
      </c>
      <c r="D22" s="12">
        <v>1</v>
      </c>
      <c r="E22" s="12">
        <v>4</v>
      </c>
      <c r="F22" s="13" t="s">
        <v>44</v>
      </c>
      <c r="G22" s="12">
        <v>43</v>
      </c>
      <c r="H22" s="12">
        <v>2</v>
      </c>
      <c r="I22" s="19">
        <v>5624640</v>
      </c>
      <c r="J22" s="12">
        <v>4</v>
      </c>
      <c r="K22" s="12">
        <v>8</v>
      </c>
      <c r="L22" s="15" t="s">
        <v>21</v>
      </c>
      <c r="M22" s="18" t="s">
        <v>45</v>
      </c>
      <c r="N22" s="27">
        <v>10000</v>
      </c>
      <c r="O22" s="26">
        <f>INT(I22*$O$4)</f>
        <v>223207</v>
      </c>
      <c r="P22" s="17">
        <f>P21+N22</f>
        <v>337800</v>
      </c>
      <c r="Q22" s="17">
        <f>Q21+O22</f>
        <v>2497439</v>
      </c>
      <c r="R22" s="26">
        <f>Q22-P22</f>
        <v>2159639</v>
      </c>
      <c r="S22" s="17">
        <f>S21+(O22-N22)</f>
        <v>2159639</v>
      </c>
    </row>
    <row r="23" spans="1:19" ht="120" x14ac:dyDescent="0.25">
      <c r="A23" s="9">
        <v>4</v>
      </c>
      <c r="B23" s="10">
        <v>7.4</v>
      </c>
      <c r="C23" s="11" t="s">
        <v>27</v>
      </c>
      <c r="D23" s="12">
        <v>2</v>
      </c>
      <c r="E23" s="12">
        <v>37</v>
      </c>
      <c r="F23" s="13" t="s">
        <v>41</v>
      </c>
      <c r="G23" s="12">
        <v>7</v>
      </c>
      <c r="H23" s="12">
        <v>2</v>
      </c>
      <c r="I23" s="19">
        <v>5557404</v>
      </c>
      <c r="J23" s="12">
        <v>4</v>
      </c>
      <c r="K23" s="12">
        <v>8</v>
      </c>
      <c r="L23" s="15" t="s">
        <v>25</v>
      </c>
      <c r="M23" s="18" t="s">
        <v>42</v>
      </c>
      <c r="N23" s="27">
        <v>40000</v>
      </c>
      <c r="O23" s="26">
        <f>INT(I23*$O$4)</f>
        <v>220539</v>
      </c>
      <c r="P23" s="17">
        <f>P22+N23</f>
        <v>377800</v>
      </c>
      <c r="Q23" s="17">
        <f>Q22+O23</f>
        <v>2717978</v>
      </c>
      <c r="R23" s="26">
        <f>Q23-P23</f>
        <v>2340178</v>
      </c>
      <c r="S23" s="17">
        <f>S22+(O23-N23)</f>
        <v>2340178</v>
      </c>
    </row>
    <row r="24" spans="1:19" ht="105" x14ac:dyDescent="0.25">
      <c r="A24" s="9">
        <v>6</v>
      </c>
      <c r="B24" s="10">
        <v>8.5</v>
      </c>
      <c r="C24" s="11" t="s">
        <v>50</v>
      </c>
      <c r="D24" s="12">
        <v>2</v>
      </c>
      <c r="E24" s="12">
        <v>37</v>
      </c>
      <c r="F24" s="13" t="s">
        <v>41</v>
      </c>
      <c r="G24" s="12">
        <v>30</v>
      </c>
      <c r="H24" s="12">
        <v>2</v>
      </c>
      <c r="I24" s="19">
        <v>5480049</v>
      </c>
      <c r="J24" s="12">
        <v>4</v>
      </c>
      <c r="K24" s="12">
        <v>8</v>
      </c>
      <c r="L24" s="15" t="s">
        <v>25</v>
      </c>
      <c r="M24" s="18" t="s">
        <v>47</v>
      </c>
      <c r="N24" s="29">
        <v>175000</v>
      </c>
      <c r="O24" s="26">
        <f>INT(I24*$O$4)</f>
        <v>217469</v>
      </c>
      <c r="P24" s="17">
        <f>P23+N24</f>
        <v>552800</v>
      </c>
      <c r="Q24" s="17">
        <f>Q23+O24</f>
        <v>2935447</v>
      </c>
      <c r="R24" s="26">
        <f>Q24-P24</f>
        <v>2382647</v>
      </c>
      <c r="S24" s="17">
        <f>S23+(O24-N24)</f>
        <v>2382647</v>
      </c>
    </row>
    <row r="25" spans="1:19" ht="45" x14ac:dyDescent="0.25">
      <c r="A25" s="9">
        <v>3</v>
      </c>
      <c r="B25" s="10">
        <v>5.4</v>
      </c>
      <c r="C25" s="11" t="s">
        <v>58</v>
      </c>
      <c r="D25" s="12">
        <v>2</v>
      </c>
      <c r="E25" s="12">
        <v>28</v>
      </c>
      <c r="F25" s="13" t="s">
        <v>30</v>
      </c>
      <c r="G25" s="12">
        <v>2</v>
      </c>
      <c r="H25" s="12">
        <v>2</v>
      </c>
      <c r="I25" s="19">
        <v>5421333</v>
      </c>
      <c r="J25" s="12">
        <v>4</v>
      </c>
      <c r="K25" s="12">
        <v>8</v>
      </c>
      <c r="L25" s="15" t="s">
        <v>21</v>
      </c>
      <c r="M25" s="18" t="s">
        <v>49</v>
      </c>
      <c r="N25" s="27">
        <v>10000</v>
      </c>
      <c r="O25" s="26">
        <f>INT(I25*$O$4)</f>
        <v>215139</v>
      </c>
      <c r="P25" s="17">
        <f>P24+N25</f>
        <v>562800</v>
      </c>
      <c r="Q25" s="17">
        <f>Q24+O25</f>
        <v>3150586</v>
      </c>
      <c r="R25" s="26">
        <f>Q25-P25</f>
        <v>2587786</v>
      </c>
      <c r="S25" s="17">
        <f>S24+(O25-N25)</f>
        <v>2587786</v>
      </c>
    </row>
    <row r="26" spans="1:19" ht="105" x14ac:dyDescent="0.25">
      <c r="A26" s="9">
        <v>5</v>
      </c>
      <c r="B26" s="10">
        <v>8.1</v>
      </c>
      <c r="C26" s="11" t="s">
        <v>32</v>
      </c>
      <c r="D26" s="12">
        <v>2</v>
      </c>
      <c r="E26" s="12">
        <v>28</v>
      </c>
      <c r="F26" s="13" t="s">
        <v>30</v>
      </c>
      <c r="G26" s="12">
        <v>3</v>
      </c>
      <c r="H26" s="12">
        <v>2</v>
      </c>
      <c r="I26" s="19">
        <v>5378221</v>
      </c>
      <c r="J26" s="12">
        <v>4</v>
      </c>
      <c r="K26" s="12">
        <v>8</v>
      </c>
      <c r="L26" s="15" t="s">
        <v>21</v>
      </c>
      <c r="M26" s="18" t="s">
        <v>61</v>
      </c>
      <c r="N26" s="27">
        <v>6000</v>
      </c>
      <c r="O26" s="26">
        <f>INT(I26*$O$4)</f>
        <v>213428</v>
      </c>
      <c r="P26" s="17">
        <f>P25+N26</f>
        <v>568800</v>
      </c>
      <c r="Q26" s="17">
        <f>Q25+O26</f>
        <v>3364014</v>
      </c>
      <c r="R26" s="26">
        <f>Q26-P26</f>
        <v>2795214</v>
      </c>
      <c r="S26" s="17">
        <f>S25+(O26-N26)</f>
        <v>2795214</v>
      </c>
    </row>
    <row r="27" spans="1:19" ht="90" x14ac:dyDescent="0.25">
      <c r="A27" s="9">
        <v>2</v>
      </c>
      <c r="B27" s="10">
        <v>1.1000000000000001</v>
      </c>
      <c r="C27" s="37" t="s">
        <v>24</v>
      </c>
      <c r="D27" s="12">
        <v>2</v>
      </c>
      <c r="E27" s="12">
        <v>28</v>
      </c>
      <c r="F27" s="13" t="s">
        <v>30</v>
      </c>
      <c r="G27" s="12">
        <v>30</v>
      </c>
      <c r="H27" s="12">
        <v>2</v>
      </c>
      <c r="I27" s="19">
        <v>5324568</v>
      </c>
      <c r="J27" s="12">
        <v>4</v>
      </c>
      <c r="K27" s="12">
        <v>8</v>
      </c>
      <c r="L27" s="15" t="s">
        <v>25</v>
      </c>
      <c r="M27" s="18" t="s">
        <v>39</v>
      </c>
      <c r="N27" s="27">
        <v>6400</v>
      </c>
      <c r="O27" s="26">
        <f>INT(I27*$O$4)</f>
        <v>211299</v>
      </c>
      <c r="P27" s="17">
        <f>P26+N27</f>
        <v>575200</v>
      </c>
      <c r="Q27" s="17">
        <f>Q26+O27</f>
        <v>3575313</v>
      </c>
      <c r="R27" s="26">
        <f>Q27-P27</f>
        <v>3000113</v>
      </c>
      <c r="S27" s="17">
        <f>S26+(O27-N27)</f>
        <v>3000113</v>
      </c>
    </row>
    <row r="28" spans="1:19" ht="180" x14ac:dyDescent="0.25">
      <c r="A28" s="9">
        <v>28</v>
      </c>
      <c r="B28" s="10">
        <v>5.9</v>
      </c>
      <c r="C28" s="39" t="s">
        <v>38</v>
      </c>
      <c r="D28" s="12">
        <v>2</v>
      </c>
      <c r="E28" s="12">
        <v>37</v>
      </c>
      <c r="F28" s="13" t="s">
        <v>41</v>
      </c>
      <c r="G28" s="12">
        <v>45</v>
      </c>
      <c r="H28" s="12">
        <v>2</v>
      </c>
      <c r="I28" s="19">
        <v>5317482</v>
      </c>
      <c r="J28" s="12">
        <v>4</v>
      </c>
      <c r="K28" s="12">
        <v>8</v>
      </c>
      <c r="L28" s="15" t="s">
        <v>25</v>
      </c>
      <c r="M28" s="18" t="s">
        <v>55</v>
      </c>
      <c r="N28" s="27">
        <v>36400</v>
      </c>
      <c r="O28" s="26">
        <f>INT(I28*$O$4)</f>
        <v>211018</v>
      </c>
      <c r="P28" s="17">
        <f>P27+N28</f>
        <v>611600</v>
      </c>
      <c r="Q28" s="17">
        <f>Q27+O28</f>
        <v>3786331</v>
      </c>
      <c r="R28" s="26">
        <f>Q28-P28</f>
        <v>3174731</v>
      </c>
      <c r="S28" s="17">
        <f>S27+(O28-N28)</f>
        <v>3174731</v>
      </c>
    </row>
    <row r="29" spans="1:19" ht="150" x14ac:dyDescent="0.25">
      <c r="A29" s="9">
        <v>30</v>
      </c>
      <c r="B29" s="10">
        <v>8.1999999999999993</v>
      </c>
      <c r="C29" s="11" t="s">
        <v>54</v>
      </c>
      <c r="D29" s="12">
        <v>2</v>
      </c>
      <c r="E29" s="12">
        <v>28</v>
      </c>
      <c r="F29" s="13" t="s">
        <v>30</v>
      </c>
      <c r="G29" s="12">
        <v>45</v>
      </c>
      <c r="H29" s="12">
        <v>2</v>
      </c>
      <c r="I29" s="19">
        <v>5122524</v>
      </c>
      <c r="J29" s="12">
        <v>4</v>
      </c>
      <c r="K29" s="12">
        <v>8</v>
      </c>
      <c r="L29" s="15" t="s">
        <v>21</v>
      </c>
      <c r="M29" s="18" t="s">
        <v>55</v>
      </c>
      <c r="N29" s="27">
        <v>90000</v>
      </c>
      <c r="O29" s="26">
        <f>INT(I29*$O$4)</f>
        <v>203281</v>
      </c>
      <c r="P29" s="17">
        <f>P28+N29</f>
        <v>701600</v>
      </c>
      <c r="Q29" s="17">
        <f>Q28+O29</f>
        <v>3989612</v>
      </c>
      <c r="R29" s="26">
        <f>Q29-P29</f>
        <v>3288012</v>
      </c>
      <c r="S29" s="17">
        <f>S28+(O29-N29)</f>
        <v>3288012</v>
      </c>
    </row>
    <row r="30" spans="1:19" ht="375" x14ac:dyDescent="0.25">
      <c r="A30" s="9">
        <v>27</v>
      </c>
      <c r="B30" s="10">
        <v>5.8</v>
      </c>
      <c r="C30" s="11" t="s">
        <v>40</v>
      </c>
      <c r="D30" s="12">
        <v>2</v>
      </c>
      <c r="E30" s="12">
        <v>12</v>
      </c>
      <c r="F30" s="13" t="s">
        <v>33</v>
      </c>
      <c r="G30" s="12">
        <v>1</v>
      </c>
      <c r="H30" s="12">
        <v>2</v>
      </c>
      <c r="I30" s="19">
        <v>4993064</v>
      </c>
      <c r="J30" s="12">
        <v>3</v>
      </c>
      <c r="K30" s="12">
        <v>7</v>
      </c>
      <c r="L30" s="15" t="s">
        <v>21</v>
      </c>
      <c r="M30" s="18" t="s">
        <v>28</v>
      </c>
      <c r="N30" s="27">
        <v>35000</v>
      </c>
      <c r="O30" s="26">
        <f>INT(I30*$O$4)</f>
        <v>198143</v>
      </c>
      <c r="P30" s="17">
        <f>P29+N30</f>
        <v>736600</v>
      </c>
      <c r="Q30" s="17">
        <f>Q29+O30</f>
        <v>4187755</v>
      </c>
      <c r="R30" s="26">
        <f>Q30-P30</f>
        <v>3451155</v>
      </c>
      <c r="S30" s="17">
        <f>S29+(O30-N30)</f>
        <v>3451155</v>
      </c>
    </row>
    <row r="31" spans="1:19" ht="120" x14ac:dyDescent="0.25">
      <c r="A31" s="9">
        <v>24</v>
      </c>
      <c r="B31" s="10">
        <v>7.2</v>
      </c>
      <c r="C31" s="11" t="s">
        <v>37</v>
      </c>
      <c r="D31" s="12">
        <v>2</v>
      </c>
      <c r="E31" s="12">
        <v>12</v>
      </c>
      <c r="F31" s="13" t="s">
        <v>33</v>
      </c>
      <c r="G31" s="12">
        <v>1</v>
      </c>
      <c r="H31" s="12">
        <v>2</v>
      </c>
      <c r="I31" s="19">
        <v>4211546</v>
      </c>
      <c r="J31" s="12">
        <v>3</v>
      </c>
      <c r="K31" s="12">
        <v>7</v>
      </c>
      <c r="L31" s="15" t="s">
        <v>21</v>
      </c>
      <c r="M31" s="16" t="s">
        <v>59</v>
      </c>
      <c r="N31" s="27">
        <v>20000</v>
      </c>
      <c r="O31" s="26">
        <f>INT(I31*$O$4)</f>
        <v>167130</v>
      </c>
      <c r="P31" s="17">
        <f>P30+N31</f>
        <v>756600</v>
      </c>
      <c r="Q31" s="17">
        <f>Q30+O31</f>
        <v>4354885</v>
      </c>
      <c r="R31" s="26">
        <f>Q31-P31</f>
        <v>3598285</v>
      </c>
      <c r="S31" s="17">
        <f>S30+(O31-N31)</f>
        <v>3598285</v>
      </c>
    </row>
    <row r="32" spans="1:19" ht="180" x14ac:dyDescent="0.25">
      <c r="A32" s="9">
        <v>17</v>
      </c>
      <c r="B32" s="10">
        <v>5.9</v>
      </c>
      <c r="C32" s="11" t="s">
        <v>38</v>
      </c>
      <c r="D32" s="12">
        <v>2</v>
      </c>
      <c r="E32" s="12">
        <v>28</v>
      </c>
      <c r="F32" s="13" t="s">
        <v>30</v>
      </c>
      <c r="G32" s="12">
        <v>2</v>
      </c>
      <c r="H32" s="12">
        <v>2</v>
      </c>
      <c r="I32" s="19">
        <v>4030001</v>
      </c>
      <c r="J32" s="12">
        <v>3</v>
      </c>
      <c r="K32" s="12">
        <v>7</v>
      </c>
      <c r="L32" s="15" t="s">
        <v>21</v>
      </c>
      <c r="M32" s="18" t="s">
        <v>36</v>
      </c>
      <c r="N32" s="27">
        <v>0</v>
      </c>
      <c r="O32" s="26">
        <f>INT(I32*$O$4)</f>
        <v>159925</v>
      </c>
      <c r="P32" s="17">
        <f>P31+N32</f>
        <v>756600</v>
      </c>
      <c r="Q32" s="17">
        <f>Q31+O32</f>
        <v>4514810</v>
      </c>
      <c r="R32" s="26">
        <f>Q32-P32</f>
        <v>3758210</v>
      </c>
      <c r="S32" s="17">
        <f>S31+(O32-N32)</f>
        <v>3758210</v>
      </c>
    </row>
    <row r="33" spans="1:19" ht="60" x14ac:dyDescent="0.25">
      <c r="A33" s="9">
        <v>23</v>
      </c>
      <c r="B33" s="10">
        <v>5.4</v>
      </c>
      <c r="C33" s="11" t="s">
        <v>58</v>
      </c>
      <c r="D33" s="12">
        <v>2</v>
      </c>
      <c r="E33" s="12">
        <v>12</v>
      </c>
      <c r="F33" s="13" t="s">
        <v>33</v>
      </c>
      <c r="G33" s="12">
        <v>29</v>
      </c>
      <c r="H33" s="12">
        <v>2</v>
      </c>
      <c r="I33" s="19">
        <v>3877615</v>
      </c>
      <c r="J33" s="12">
        <v>3</v>
      </c>
      <c r="K33" s="12">
        <v>7</v>
      </c>
      <c r="L33" s="15" t="s">
        <v>21</v>
      </c>
      <c r="M33" s="18" t="s">
        <v>34</v>
      </c>
      <c r="N33" s="27">
        <v>0</v>
      </c>
      <c r="O33" s="26">
        <f>INT(I33*$O$4)</f>
        <v>153878</v>
      </c>
      <c r="P33" s="17">
        <f>P32+N33</f>
        <v>756600</v>
      </c>
      <c r="Q33" s="17">
        <f>Q32+O33</f>
        <v>4668688</v>
      </c>
      <c r="R33" s="26">
        <f>Q33-P33</f>
        <v>3912088</v>
      </c>
      <c r="S33" s="17">
        <f>S32+(O33-N33)</f>
        <v>3912088</v>
      </c>
    </row>
    <row r="34" spans="1:19" ht="150" x14ac:dyDescent="0.25">
      <c r="A34" s="9">
        <v>26</v>
      </c>
      <c r="B34" s="10">
        <v>8.1999999999999993</v>
      </c>
      <c r="C34" s="11" t="s">
        <v>54</v>
      </c>
      <c r="D34" s="12">
        <v>2</v>
      </c>
      <c r="E34" s="12">
        <v>12</v>
      </c>
      <c r="F34" s="13" t="s">
        <v>33</v>
      </c>
      <c r="G34" s="12">
        <v>46</v>
      </c>
      <c r="H34" s="12">
        <v>2</v>
      </c>
      <c r="I34" s="19">
        <v>3683115</v>
      </c>
      <c r="J34" s="12">
        <v>3</v>
      </c>
      <c r="K34" s="12">
        <v>7</v>
      </c>
      <c r="L34" s="15" t="s">
        <v>25</v>
      </c>
      <c r="M34" s="18" t="s">
        <v>51</v>
      </c>
      <c r="N34" s="27">
        <v>40000</v>
      </c>
      <c r="O34" s="26">
        <f>INT(I34*$O$4)</f>
        <v>146160</v>
      </c>
      <c r="P34" s="17">
        <f>P33+N34</f>
        <v>796600</v>
      </c>
      <c r="Q34" s="17">
        <f>Q33+O34</f>
        <v>4814848</v>
      </c>
      <c r="R34" s="26">
        <f>Q34-P34</f>
        <v>4018248</v>
      </c>
      <c r="S34" s="17">
        <f>S33+(O34-N34)</f>
        <v>4018248</v>
      </c>
    </row>
    <row r="35" spans="1:19" ht="150" x14ac:dyDescent="0.25">
      <c r="A35" s="9">
        <v>12</v>
      </c>
      <c r="B35" s="10">
        <v>5.2</v>
      </c>
      <c r="C35" s="11" t="s">
        <v>52</v>
      </c>
      <c r="D35" s="12">
        <v>2</v>
      </c>
      <c r="E35" s="12">
        <v>28</v>
      </c>
      <c r="F35" s="13" t="s">
        <v>30</v>
      </c>
      <c r="G35" s="12">
        <v>2</v>
      </c>
      <c r="H35" s="12">
        <v>2</v>
      </c>
      <c r="I35" s="19">
        <v>3650517</v>
      </c>
      <c r="J35" s="12">
        <v>3</v>
      </c>
      <c r="K35" s="12">
        <v>6</v>
      </c>
      <c r="L35" s="15" t="s">
        <v>21</v>
      </c>
      <c r="M35" s="16" t="s">
        <v>31</v>
      </c>
      <c r="N35" s="27">
        <v>0</v>
      </c>
      <c r="O35" s="26">
        <f>INT(I35*$O$4)</f>
        <v>144866</v>
      </c>
      <c r="P35" s="17">
        <f>P34+N35</f>
        <v>796600</v>
      </c>
      <c r="Q35" s="17">
        <f>Q34+O35</f>
        <v>4959714</v>
      </c>
      <c r="R35" s="26">
        <f>Q35-P35</f>
        <v>4163114</v>
      </c>
      <c r="S35" s="17">
        <f>S34+(O35-N35)</f>
        <v>4163114</v>
      </c>
    </row>
    <row r="36" spans="1:19" ht="120" x14ac:dyDescent="0.25">
      <c r="A36" s="9">
        <v>31</v>
      </c>
      <c r="B36" s="10">
        <v>8.3000000000000007</v>
      </c>
      <c r="C36" s="11" t="s">
        <v>46</v>
      </c>
      <c r="D36" s="12">
        <v>2</v>
      </c>
      <c r="E36" s="12">
        <v>12</v>
      </c>
      <c r="F36" s="13" t="s">
        <v>33</v>
      </c>
      <c r="G36" s="12">
        <v>8</v>
      </c>
      <c r="H36" s="12">
        <v>2</v>
      </c>
      <c r="I36" s="19">
        <v>3154326</v>
      </c>
      <c r="J36" s="12">
        <v>3</v>
      </c>
      <c r="K36" s="12">
        <v>7</v>
      </c>
      <c r="L36" s="15" t="s">
        <v>25</v>
      </c>
      <c r="M36" s="18" t="s">
        <v>26</v>
      </c>
      <c r="N36" s="27">
        <v>80000</v>
      </c>
      <c r="O36" s="26">
        <f>INT(I36*$O$4)</f>
        <v>125175</v>
      </c>
      <c r="P36" s="17">
        <f>P35+N36</f>
        <v>876600</v>
      </c>
      <c r="Q36" s="17">
        <f>Q35+O36</f>
        <v>5084889</v>
      </c>
      <c r="R36" s="26">
        <f>Q36-P36</f>
        <v>4208289</v>
      </c>
      <c r="S36" s="17">
        <f>S35+(O36-N36)</f>
        <v>4208289</v>
      </c>
    </row>
    <row r="37" spans="1:19" ht="375" x14ac:dyDescent="0.25">
      <c r="A37" s="9">
        <v>16</v>
      </c>
      <c r="B37" s="10">
        <v>5.8</v>
      </c>
      <c r="C37" s="11" t="s">
        <v>40</v>
      </c>
      <c r="D37" s="12">
        <v>2</v>
      </c>
      <c r="E37" s="12">
        <v>31</v>
      </c>
      <c r="F37" s="13" t="s">
        <v>23</v>
      </c>
      <c r="G37" s="12">
        <v>8</v>
      </c>
      <c r="H37" s="12">
        <v>2</v>
      </c>
      <c r="I37" s="19">
        <v>1389414</v>
      </c>
      <c r="J37" s="12">
        <v>3</v>
      </c>
      <c r="K37" s="12">
        <v>7</v>
      </c>
      <c r="L37" s="15" t="s">
        <v>25</v>
      </c>
      <c r="M37" s="18" t="s">
        <v>26</v>
      </c>
      <c r="N37" s="27">
        <v>80000</v>
      </c>
      <c r="O37" s="26">
        <f>INT(I37*$O$4)</f>
        <v>55137</v>
      </c>
      <c r="P37" s="17">
        <f>P36+N37</f>
        <v>956600</v>
      </c>
      <c r="Q37" s="17">
        <f>Q36+O37</f>
        <v>5140026</v>
      </c>
      <c r="R37" s="26">
        <f>Q37-P37</f>
        <v>4183426</v>
      </c>
      <c r="S37" s="17">
        <f>S36+(O37-N37)</f>
        <v>4183426</v>
      </c>
    </row>
    <row r="38" spans="1:19" ht="270" x14ac:dyDescent="0.25">
      <c r="A38" s="9">
        <v>13</v>
      </c>
      <c r="B38" s="10">
        <v>5.3</v>
      </c>
      <c r="C38" s="11" t="s">
        <v>60</v>
      </c>
      <c r="D38" s="12">
        <v>1</v>
      </c>
      <c r="E38" s="12">
        <v>31</v>
      </c>
      <c r="F38" s="13" t="s">
        <v>23</v>
      </c>
      <c r="G38" s="12">
        <v>10</v>
      </c>
      <c r="H38" s="12">
        <v>1</v>
      </c>
      <c r="I38" s="14">
        <v>699648</v>
      </c>
      <c r="J38" s="12">
        <v>2</v>
      </c>
      <c r="K38" s="12">
        <v>4</v>
      </c>
      <c r="L38" s="15" t="s">
        <v>21</v>
      </c>
      <c r="M38" s="16" t="s">
        <v>22</v>
      </c>
      <c r="N38" s="27">
        <v>0</v>
      </c>
      <c r="O38" s="26">
        <f>INT(I38*$O$4)</f>
        <v>27764</v>
      </c>
      <c r="P38" s="17">
        <f>P37+N38</f>
        <v>956600</v>
      </c>
      <c r="Q38" s="17">
        <f>Q37+O38</f>
        <v>5167790</v>
      </c>
      <c r="R38" s="26">
        <f>Q38-P38</f>
        <v>4211190</v>
      </c>
      <c r="S38" s="17">
        <f>S37+(O38-N38)</f>
        <v>4211190</v>
      </c>
    </row>
    <row r="39" spans="1:19" ht="150" x14ac:dyDescent="0.25">
      <c r="A39" s="9">
        <v>20</v>
      </c>
      <c r="B39" s="10">
        <v>8.1999999999999993</v>
      </c>
      <c r="C39" s="11" t="s">
        <v>54</v>
      </c>
      <c r="D39" s="12">
        <v>2</v>
      </c>
      <c r="E39" s="12">
        <v>16</v>
      </c>
      <c r="F39" s="13" t="s">
        <v>20</v>
      </c>
      <c r="G39" s="12">
        <v>1</v>
      </c>
      <c r="H39" s="12">
        <v>2</v>
      </c>
      <c r="I39" s="14">
        <v>653820</v>
      </c>
      <c r="J39" s="12">
        <v>2</v>
      </c>
      <c r="K39" s="12">
        <v>6</v>
      </c>
      <c r="L39" s="15" t="s">
        <v>21</v>
      </c>
      <c r="M39" s="18" t="s">
        <v>28</v>
      </c>
      <c r="N39" s="27">
        <v>35000</v>
      </c>
      <c r="O39" s="26">
        <f>INT(I39*$O$4)</f>
        <v>25946</v>
      </c>
      <c r="P39" s="17">
        <f>P38+N39</f>
        <v>991600</v>
      </c>
      <c r="Q39" s="17">
        <f>Q38+O39</f>
        <v>5193736</v>
      </c>
      <c r="R39" s="26">
        <f>Q39-P39</f>
        <v>4202136</v>
      </c>
      <c r="S39" s="17">
        <f>S38+(O39-N39)</f>
        <v>4202136</v>
      </c>
    </row>
    <row r="40" spans="1:19" ht="45" x14ac:dyDescent="0.25">
      <c r="A40" s="9">
        <v>14</v>
      </c>
      <c r="B40" s="10">
        <v>5.4</v>
      </c>
      <c r="C40" s="11" t="s">
        <v>58</v>
      </c>
      <c r="D40" s="12">
        <v>2</v>
      </c>
      <c r="E40" s="12">
        <v>16</v>
      </c>
      <c r="F40" s="13" t="s">
        <v>20</v>
      </c>
      <c r="G40" s="12">
        <v>48</v>
      </c>
      <c r="H40" s="12">
        <v>2</v>
      </c>
      <c r="I40" s="14">
        <v>628305</v>
      </c>
      <c r="J40" s="12">
        <v>2</v>
      </c>
      <c r="K40" s="12">
        <v>4</v>
      </c>
      <c r="L40" s="15" t="s">
        <v>25</v>
      </c>
      <c r="M40" s="18" t="s">
        <v>51</v>
      </c>
      <c r="N40" s="27">
        <v>40000</v>
      </c>
      <c r="O40" s="26">
        <f>INT(I40*$O$4)</f>
        <v>24933</v>
      </c>
      <c r="P40" s="17">
        <f>P39+N40</f>
        <v>1031600</v>
      </c>
      <c r="Q40" s="17">
        <f>Q39+O40</f>
        <v>5218669</v>
      </c>
      <c r="R40" s="26">
        <f>Q40-P40</f>
        <v>4187069</v>
      </c>
      <c r="S40" s="17">
        <f>R31</f>
        <v>3598285</v>
      </c>
    </row>
    <row r="41" spans="1:19" ht="45" x14ac:dyDescent="0.25">
      <c r="A41" s="9">
        <v>15</v>
      </c>
      <c r="B41" s="10">
        <v>5.5</v>
      </c>
      <c r="C41" s="11" t="s">
        <v>48</v>
      </c>
      <c r="D41" s="12">
        <v>2</v>
      </c>
      <c r="E41" s="12">
        <v>31</v>
      </c>
      <c r="F41" s="13" t="s">
        <v>23</v>
      </c>
      <c r="G41" s="12">
        <v>1</v>
      </c>
      <c r="H41" s="12">
        <v>2</v>
      </c>
      <c r="I41" s="14">
        <v>576744</v>
      </c>
      <c r="J41" s="12">
        <v>2</v>
      </c>
      <c r="K41" s="12">
        <v>6</v>
      </c>
      <c r="L41" s="15" t="s">
        <v>21</v>
      </c>
      <c r="M41" s="18" t="s">
        <v>28</v>
      </c>
      <c r="N41" s="27">
        <v>35000</v>
      </c>
      <c r="O41" s="26">
        <f>INT(I41*$O$4)</f>
        <v>22887</v>
      </c>
      <c r="P41" s="17">
        <f>P40+N41</f>
        <v>1066600</v>
      </c>
      <c r="Q41" s="17">
        <f>Q40+O41</f>
        <v>5241556</v>
      </c>
      <c r="R41" s="26">
        <f>Q41-P41</f>
        <v>4174956</v>
      </c>
      <c r="S41" s="17">
        <f>S40+(O41-N41)</f>
        <v>3586172</v>
      </c>
    </row>
    <row r="42" spans="1:19" ht="45" x14ac:dyDescent="0.25">
      <c r="A42" s="9">
        <v>11</v>
      </c>
      <c r="B42" s="10">
        <v>5.0999999999999996</v>
      </c>
      <c r="C42" s="11" t="s">
        <v>56</v>
      </c>
      <c r="D42" s="12">
        <v>1</v>
      </c>
      <c r="E42" s="12">
        <v>16</v>
      </c>
      <c r="F42" s="13" t="s">
        <v>20</v>
      </c>
      <c r="G42" s="12">
        <v>8</v>
      </c>
      <c r="H42" s="12">
        <v>1</v>
      </c>
      <c r="I42" s="14">
        <v>433113</v>
      </c>
      <c r="J42" s="12">
        <v>2</v>
      </c>
      <c r="K42" s="12">
        <v>5</v>
      </c>
      <c r="L42" s="15" t="s">
        <v>25</v>
      </c>
      <c r="M42" s="18" t="s">
        <v>26</v>
      </c>
      <c r="N42" s="27">
        <v>80000</v>
      </c>
      <c r="O42" s="26">
        <f>INT(I42*$O$4)</f>
        <v>17187</v>
      </c>
      <c r="P42" s="17">
        <f>P41+N42</f>
        <v>1146600</v>
      </c>
      <c r="Q42" s="17">
        <f>Q41+O42</f>
        <v>5258743</v>
      </c>
      <c r="R42" s="26">
        <f>Q42-P42</f>
        <v>4112143</v>
      </c>
      <c r="S42" s="17">
        <f>S41+(O42-N42)</f>
        <v>3523359</v>
      </c>
    </row>
    <row r="43" spans="1:19" ht="120" x14ac:dyDescent="0.25">
      <c r="A43" s="9">
        <v>29</v>
      </c>
      <c r="B43" s="10">
        <v>7.5</v>
      </c>
      <c r="C43" s="11" t="s">
        <v>29</v>
      </c>
      <c r="D43" s="12">
        <v>1</v>
      </c>
      <c r="E43" s="12">
        <v>16</v>
      </c>
      <c r="F43" s="13" t="s">
        <v>20</v>
      </c>
      <c r="G43" s="12">
        <v>10</v>
      </c>
      <c r="H43" s="12">
        <v>1</v>
      </c>
      <c r="I43" s="14">
        <v>269159</v>
      </c>
      <c r="J43" s="12">
        <v>2</v>
      </c>
      <c r="K43" s="12">
        <v>4</v>
      </c>
      <c r="L43" s="15" t="s">
        <v>21</v>
      </c>
      <c r="M43" s="16" t="s">
        <v>22</v>
      </c>
      <c r="N43" s="27">
        <v>5555</v>
      </c>
      <c r="O43" s="26">
        <f>INT(I43*$O$4)</f>
        <v>10681</v>
      </c>
      <c r="P43" s="17">
        <f>P42+N43</f>
        <v>1152155</v>
      </c>
      <c r="Q43" s="17">
        <f>Q42+O43</f>
        <v>5269424</v>
      </c>
      <c r="R43" s="26">
        <f>Q43-P43</f>
        <v>4117269</v>
      </c>
      <c r="S43" s="17">
        <f>S42+(O43-N43)</f>
        <v>3528485</v>
      </c>
    </row>
    <row r="44" spans="1:19" ht="18.75" x14ac:dyDescent="0.3">
      <c r="A44" s="3"/>
      <c r="B44" s="3"/>
      <c r="C44" s="3"/>
      <c r="D44" s="3"/>
      <c r="E44" s="4"/>
      <c r="F44" s="3"/>
      <c r="G44" s="3"/>
      <c r="H44" s="3"/>
      <c r="I44" s="5"/>
      <c r="J44" s="4"/>
      <c r="K44" s="3"/>
      <c r="L44" s="5"/>
      <c r="M44" s="6"/>
      <c r="N44" s="6"/>
      <c r="O44" s="7"/>
      <c r="P44" s="8"/>
      <c r="Q44" s="8"/>
      <c r="R44" s="8"/>
      <c r="S44" s="7"/>
    </row>
    <row r="52" spans="7:9" ht="18.75" x14ac:dyDescent="0.3">
      <c r="G52" s="2"/>
      <c r="H52" s="2"/>
      <c r="I52" s="2"/>
    </row>
    <row r="80" ht="45" customHeight="1" x14ac:dyDescent="0.25"/>
    <row r="86" ht="30.75" customHeight="1" x14ac:dyDescent="0.25"/>
    <row r="88" ht="135.75" customHeight="1" x14ac:dyDescent="0.25"/>
  </sheetData>
  <autoFilter ref="D12:S12">
    <sortState ref="D13:S43">
      <sortCondition descending="1" ref="I12"/>
    </sortState>
  </autoFilter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P4"/>
  <sheetViews>
    <sheetView topLeftCell="C10" workbookViewId="0">
      <selection activeCell="R18" sqref="R18"/>
    </sheetView>
  </sheetViews>
  <sheetFormatPr defaultRowHeight="15" x14ac:dyDescent="0.25"/>
  <sheetData>
    <row r="4" spans="5:16" x14ac:dyDescent="0.25">
      <c r="E4" s="46" t="s">
        <v>65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</sheetData>
  <mergeCells count="1">
    <mergeCell ref="E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Выводы</vt:lpstr>
      <vt:lpstr>Таблица_Графики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Tanya777</dc:creator>
  <cp:lastModifiedBy>Ракитин И.О.</cp:lastModifiedBy>
  <cp:revision>1</cp:revision>
  <dcterms:created xsi:type="dcterms:W3CDTF">2017-11-15T01:50:28Z</dcterms:created>
  <dcterms:modified xsi:type="dcterms:W3CDTF">2017-12-24T09:20:34Z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