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D8" i="5"/>
  <c r="D9" i="5"/>
  <c r="D10" i="5"/>
  <c r="D11" i="5"/>
  <c r="D12" i="5"/>
  <c r="C8" i="5" l="1"/>
  <c r="C9" i="5"/>
  <c r="C10" i="5"/>
  <c r="C11" i="5"/>
  <c r="C12" i="5"/>
  <c r="A2" i="5"/>
  <c r="B11" i="5" l="1"/>
  <c r="B9" i="5"/>
  <c r="B12" i="5"/>
  <c r="B10" i="5"/>
  <c r="B8" i="5"/>
</calcChain>
</file>

<file path=xl/sharedStrings.xml><?xml version="1.0" encoding="utf-8"?>
<sst xmlns="http://schemas.openxmlformats.org/spreadsheetml/2006/main" count="28" uniqueCount="24">
  <si>
    <t>ФИО</t>
  </si>
  <si>
    <t>Посл. Дата</t>
  </si>
  <si>
    <t>кол-во</t>
  </si>
  <si>
    <t>На руках</t>
  </si>
  <si>
    <t>Срок месяцев</t>
  </si>
  <si>
    <t>Дата сегодня</t>
  </si>
  <si>
    <t>№ ТО</t>
  </si>
  <si>
    <t>Задержка</t>
  </si>
  <si>
    <t>Без ТО месяцев &gt;</t>
  </si>
  <si>
    <t>Без ТО мес.</t>
  </si>
  <si>
    <t>Кузнецов И.Н.</t>
  </si>
  <si>
    <t>Иванов В.И.</t>
  </si>
  <si>
    <t>Пупкин А.И.</t>
  </si>
  <si>
    <t>110а</t>
  </si>
  <si>
    <t>10а</t>
  </si>
  <si>
    <t>Ост-сь &lt; дней</t>
  </si>
  <si>
    <t>Сдан</t>
  </si>
  <si>
    <t>Не сдан дата</t>
  </si>
  <si>
    <t>Сдан 2</t>
  </si>
  <si>
    <t>кол-во 2</t>
  </si>
  <si>
    <t>ФИО 2</t>
  </si>
  <si>
    <t>Выдан 2</t>
  </si>
  <si>
    <t>Выдан</t>
  </si>
  <si>
    <t>кол-во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</si>
</sst>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2" borderId="3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7" borderId="1" xfId="0" applyFill="1" applyBorder="1" applyAlignment="1">
      <alignment horizontal="left"/>
    </xf>
    <xf numFmtId="14" fontId="0" fillId="8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/>
    <xf numFmtId="0" fontId="0" fillId="0" borderId="0" xfId="0" applyBorder="1" applyAlignment="1">
      <alignment horizontal="left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2" xfId="0" applyNumberFormat="1" applyBorder="1" applyAlignment="1">
      <alignment horizontal="center" vertical="center"/>
    </xf>
  </cellXfs>
  <cellStyles count="1">
    <cellStyle name="Обычный" xfId="0" builtinId="0"/>
  </cellStyles>
  <dxfs count="2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outline="0">
        <left style="medium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79"/>
      <color rgb="FFFFFF8F"/>
      <color rgb="FFFFC1C1"/>
      <color rgb="FFFF7D7D"/>
      <color rgb="FFFF6464"/>
      <color rgb="FFFF2F2F"/>
      <color rgb="FFFF65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134" displayName="Таблица134" ref="A7:M12" totalsRowShown="0" headerRowDxfId="14" dataDxfId="13">
  <autoFilter ref="A7:M12"/>
  <tableColumns count="13">
    <tableColumn id="1" name="№ ТО" dataDxfId="12"/>
    <tableColumn id="30" name="Без ТО мес." dataDxfId="11">
      <calculatedColumnFormula>($A$2-$C8)/31</calculatedColumnFormula>
    </tableColumn>
    <tableColumn id="26" name="Посл. Дата" dataDxfId="10">
      <calculatedColumnFormula>LOOKUP(99999999,F8:EX8)</calculatedColumnFormula>
    </tableColumn>
    <tableColumn id="12" name="Не сдан дата" dataDxfId="9">
      <calculatedColumnFormula>IF(COUNTIFS($F$7:$FM$7,"выдан*",F8:FM8,"&gt;0")&gt;COUNTIFS($F$7:$FM$7,"сдан*",F8:FM8,"&gt;0"),LOOKUP(9^9,F8:FM8),"")</calculatedColumnFormula>
    </tableColumn>
    <tableColumn id="8" name="кол-во 0" dataDxfId="8">
      <calculatedColumnFormula>IF(COUNTIFS($F$7:$FM$7,"выдан*",F8:FM8,"&gt;0")&gt;COUNTIFS($F$7:$FM$7,"сдан*",F8:FM8,"&gt;0"),LOOKUP(5,F8:FM8),"")</calculatedColumnFormula>
    </tableColumn>
    <tableColumn id="2" name="ФИО" dataDxfId="7"/>
    <tableColumn id="28" name="кол-во" dataDxfId="6"/>
    <tableColumn id="3" name="Выдан" dataDxfId="5"/>
    <tableColumn id="4" name="Сдан" dataDxfId="4"/>
    <tableColumn id="6" name="ФИО 2" dataDxfId="3"/>
    <tableColumn id="7" name="кол-во 2" dataDxfId="2"/>
    <tableColumn id="10" name="Выдан 2" dataDxfId="1"/>
    <tableColumn id="11" name="Сдан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pane xSplit="2" ySplit="7" topLeftCell="D8" activePane="bottomRight" state="frozen"/>
      <selection pane="topRight" activeCell="C1" sqref="C1"/>
      <selection pane="bottomLeft" activeCell="A5" sqref="A5"/>
      <selection pane="bottomRight" activeCell="I19" sqref="I19"/>
    </sheetView>
  </sheetViews>
  <sheetFormatPr defaultColWidth="13.42578125" defaultRowHeight="15" x14ac:dyDescent="0.25"/>
  <cols>
    <col min="1" max="1" width="16.7109375" style="1" bestFit="1" customWidth="1"/>
    <col min="2" max="2" width="13.85546875" style="6" bestFit="1" customWidth="1"/>
    <col min="3" max="3" width="13" bestFit="1" customWidth="1"/>
    <col min="4" max="4" width="15" bestFit="1" customWidth="1"/>
    <col min="5" max="5" width="11.5703125" bestFit="1" customWidth="1"/>
    <col min="6" max="6" width="13.42578125" bestFit="1" customWidth="1"/>
    <col min="7" max="7" width="9.42578125" style="1" bestFit="1" customWidth="1"/>
    <col min="8" max="8" width="10.140625" bestFit="1" customWidth="1"/>
  </cols>
  <sheetData>
    <row r="1" spans="1:13" x14ac:dyDescent="0.25">
      <c r="A1" s="13" t="s">
        <v>5</v>
      </c>
      <c r="B1" s="4" t="s">
        <v>4</v>
      </c>
      <c r="F1" s="1">
        <v>1</v>
      </c>
      <c r="G1" s="1">
        <v>2</v>
      </c>
      <c r="H1" s="1">
        <v>3</v>
      </c>
      <c r="I1" s="1">
        <v>4</v>
      </c>
    </row>
    <row r="2" spans="1:13" x14ac:dyDescent="0.25">
      <c r="A2" s="12">
        <f ca="1">TODAY()</f>
        <v>43110</v>
      </c>
      <c r="B2" s="4">
        <v>2</v>
      </c>
      <c r="C2" s="14"/>
      <c r="D2" s="14"/>
      <c r="E2" s="14"/>
    </row>
    <row r="3" spans="1:13" x14ac:dyDescent="0.25">
      <c r="A3" s="9" t="s">
        <v>8</v>
      </c>
      <c r="B3" s="15">
        <v>12</v>
      </c>
      <c r="C3" s="1"/>
      <c r="D3" s="1"/>
      <c r="E3" s="1"/>
      <c r="F3" s="1"/>
    </row>
    <row r="4" spans="1:13" x14ac:dyDescent="0.25">
      <c r="A4" s="10" t="s">
        <v>3</v>
      </c>
      <c r="B4" s="5"/>
      <c r="F4" s="1"/>
    </row>
    <row r="5" spans="1:13" x14ac:dyDescent="0.25">
      <c r="A5" s="16" t="s">
        <v>15</v>
      </c>
      <c r="B5" s="5">
        <v>10</v>
      </c>
      <c r="F5" s="1"/>
    </row>
    <row r="6" spans="1:13" s="1" customFormat="1" x14ac:dyDescent="0.25">
      <c r="A6" s="11" t="s">
        <v>7</v>
      </c>
      <c r="B6" s="8"/>
    </row>
    <row r="7" spans="1:13" s="2" customFormat="1" x14ac:dyDescent="0.25">
      <c r="A7" s="1" t="s">
        <v>6</v>
      </c>
      <c r="B7" s="5" t="s">
        <v>9</v>
      </c>
      <c r="C7" s="27" t="s">
        <v>1</v>
      </c>
      <c r="D7" s="29" t="s">
        <v>17</v>
      </c>
      <c r="E7" s="7" t="s">
        <v>23</v>
      </c>
      <c r="F7" s="2" t="s">
        <v>0</v>
      </c>
      <c r="G7" s="3" t="s">
        <v>2</v>
      </c>
      <c r="H7" s="2" t="s">
        <v>22</v>
      </c>
      <c r="I7" s="7" t="s">
        <v>16</v>
      </c>
      <c r="J7" s="2" t="s">
        <v>20</v>
      </c>
      <c r="K7" s="3" t="s">
        <v>19</v>
      </c>
      <c r="L7" s="2" t="s">
        <v>21</v>
      </c>
      <c r="M7" s="7" t="s">
        <v>18</v>
      </c>
    </row>
    <row r="8" spans="1:13" x14ac:dyDescent="0.25">
      <c r="A8" s="17">
        <v>1</v>
      </c>
      <c r="B8" s="18">
        <f ca="1">($A$2-$C8)/31</f>
        <v>0</v>
      </c>
      <c r="C8" s="26">
        <f>LOOKUP(99999999,F8:EX8)</f>
        <v>43110</v>
      </c>
      <c r="D8" s="28" t="str">
        <f t="shared" ref="D8:D12" si="0">IF(COUNTIFS($F$7:$FM$7,"выдан*",F8:FM8,"&gt;0")&gt;COUNTIFS($F$7:$FM$7,"сдан*",F8:FM8,"&gt;0"),LOOKUP(9^9,F8:FM8),"")</f>
        <v/>
      </c>
      <c r="E8" s="32" t="str">
        <f t="shared" ref="E8:E12" si="1">IF(COUNTIFS($F$7:$FM$7,"выдан*",F8:FM8,"&gt;0")&gt;COUNTIFS($F$7:$FM$7,"сдан*",F8:FM8,"&gt;0"),LOOKUP(5,F8:FM8),"")</f>
        <v/>
      </c>
      <c r="F8" s="19"/>
      <c r="G8" s="20"/>
      <c r="H8" s="22"/>
      <c r="I8" s="23"/>
      <c r="J8" s="19" t="s">
        <v>11</v>
      </c>
      <c r="K8" s="20">
        <v>2</v>
      </c>
      <c r="L8" s="22">
        <v>43104</v>
      </c>
      <c r="M8" s="23">
        <v>43110</v>
      </c>
    </row>
    <row r="9" spans="1:13" x14ac:dyDescent="0.25">
      <c r="A9" s="17" t="s">
        <v>14</v>
      </c>
      <c r="B9" s="18">
        <f ca="1">($A$2-$C9)/31</f>
        <v>9.9032258064516121</v>
      </c>
      <c r="C9" s="26">
        <f>LOOKUP(99999999,F9:EX9)</f>
        <v>42803</v>
      </c>
      <c r="D9" s="30">
        <f t="shared" si="0"/>
        <v>42803</v>
      </c>
      <c r="E9" s="32">
        <f t="shared" si="1"/>
        <v>3</v>
      </c>
      <c r="F9" s="21" t="s">
        <v>10</v>
      </c>
      <c r="G9" s="20">
        <v>4</v>
      </c>
      <c r="H9" s="22">
        <v>42405</v>
      </c>
      <c r="I9" s="23">
        <v>42604</v>
      </c>
      <c r="J9" s="21" t="s">
        <v>10</v>
      </c>
      <c r="K9" s="20">
        <v>3</v>
      </c>
      <c r="L9" s="22">
        <v>42803</v>
      </c>
      <c r="M9" s="23"/>
    </row>
    <row r="10" spans="1:13" x14ac:dyDescent="0.25">
      <c r="A10" s="17">
        <v>110</v>
      </c>
      <c r="B10" s="18">
        <f ca="1">($A$2-$C10)/31</f>
        <v>0.35483870967741937</v>
      </c>
      <c r="C10" s="26">
        <f>LOOKUP(99999999,F10:EX10)</f>
        <v>43099</v>
      </c>
      <c r="D10" s="30">
        <f t="shared" si="0"/>
        <v>43099</v>
      </c>
      <c r="E10" s="32">
        <f t="shared" si="1"/>
        <v>1</v>
      </c>
      <c r="F10" s="24" t="s">
        <v>12</v>
      </c>
      <c r="G10" s="20">
        <v>1</v>
      </c>
      <c r="H10" s="22">
        <v>42618</v>
      </c>
      <c r="I10" s="23">
        <v>42676</v>
      </c>
      <c r="J10" s="24" t="s">
        <v>12</v>
      </c>
      <c r="K10" s="20">
        <v>1</v>
      </c>
      <c r="L10" s="22">
        <v>43099</v>
      </c>
      <c r="M10" s="23"/>
    </row>
    <row r="11" spans="1:13" x14ac:dyDescent="0.25">
      <c r="A11" s="21" t="s">
        <v>13</v>
      </c>
      <c r="B11" s="25">
        <f ca="1">($A$2-$C11)/31</f>
        <v>1.7741935483870968</v>
      </c>
      <c r="C11" s="26">
        <f>LOOKUP(99999999,F11:EX11)</f>
        <v>43055</v>
      </c>
      <c r="D11" s="30">
        <f t="shared" si="0"/>
        <v>43055</v>
      </c>
      <c r="E11" s="32">
        <f t="shared" si="1"/>
        <v>1</v>
      </c>
      <c r="F11" s="19" t="s">
        <v>11</v>
      </c>
      <c r="G11" s="20">
        <v>1</v>
      </c>
      <c r="H11" s="22">
        <v>43055</v>
      </c>
      <c r="I11" s="23"/>
      <c r="J11" s="19" t="s">
        <v>11</v>
      </c>
      <c r="K11" s="20"/>
      <c r="L11" s="22"/>
      <c r="M11" s="23"/>
    </row>
    <row r="12" spans="1:13" x14ac:dyDescent="0.25">
      <c r="A12" s="21">
        <v>111</v>
      </c>
      <c r="B12" s="25" t="e">
        <f ca="1">($A$2-$C12)/31</f>
        <v>#N/A</v>
      </c>
      <c r="C12" s="26" t="e">
        <f>LOOKUP(99999999,F12:EX12)</f>
        <v>#N/A</v>
      </c>
      <c r="D12" s="30" t="str">
        <f t="shared" si="0"/>
        <v/>
      </c>
      <c r="E12" s="32" t="str">
        <f t="shared" si="1"/>
        <v/>
      </c>
      <c r="F12" s="19"/>
      <c r="G12" s="20"/>
      <c r="H12" s="22"/>
      <c r="I12" s="23"/>
      <c r="J12" s="19"/>
      <c r="K12" s="20"/>
      <c r="L12" s="22"/>
      <c r="M12" s="23"/>
    </row>
    <row r="16" spans="1:13" x14ac:dyDescent="0.25">
      <c r="E16" s="31"/>
    </row>
    <row r="18" spans="7:7" x14ac:dyDescent="0.25">
      <c r="G18" s="14"/>
    </row>
  </sheetData>
  <conditionalFormatting sqref="C8:C12">
    <cfRule type="expression" dxfId="23" priority="6">
      <formula>($A$2-$C8)/31&gt;$B$3</formula>
    </cfRule>
  </conditionalFormatting>
  <conditionalFormatting sqref="B8:B12">
    <cfRule type="expression" dxfId="22" priority="94">
      <formula>$B8&gt;$B$3</formula>
    </cfRule>
  </conditionalFormatting>
  <conditionalFormatting sqref="I8:I12 M8:M12">
    <cfRule type="expression" dxfId="21" priority="108">
      <formula>AND(I8&lt;1,H8&gt;1,$A$2-H8&gt;$B$2*31*G8)</formula>
    </cfRule>
    <cfRule type="expression" dxfId="20" priority="109">
      <formula>I8-H8&gt;$B$2*31*G8</formula>
    </cfRule>
    <cfRule type="expression" dxfId="19" priority="110">
      <formula>AND(I8&lt;1,H8&gt;1,H8+$B$2*31*G8&lt;$A$2+$B$5)</formula>
    </cfRule>
    <cfRule type="expression" dxfId="18" priority="111">
      <formula>AND(I8&lt;1,H8&gt;1)</formula>
    </cfRule>
  </conditionalFormatting>
  <conditionalFormatting sqref="A8:A12">
    <cfRule type="expression" dxfId="17" priority="1">
      <formula>AND($D8&gt;1,$A$2-$D8&gt;$B$2*31*$E8)</formula>
    </cfRule>
    <cfRule type="expression" dxfId="16" priority="2">
      <formula>AND($D8&gt;1,$D8+$B$2*31*$E8&lt;$A$2+$B$5)</formula>
    </cfRule>
    <cfRule type="expression" dxfId="15" priority="3">
      <formula>AND($D8&gt;40000,$D8&lt;100000)</formula>
    </cfRule>
  </conditionalFormatting>
  <dataValidations count="1">
    <dataValidation type="list" allowBlank="1" showInputMessage="1" showErrorMessage="1" sqref="K8:K12 G8:G12">
      <formula1>$F$1:$I$1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2018-01-09T22:27:37Z</dcterms:modified>
</cp:coreProperties>
</file>