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6155" windowHeight="7935" activeTab="2"/>
  </bookViews>
  <sheets>
    <sheet name="Вар1" sheetId="1" r:id="rId1"/>
    <sheet name="Вар2" sheetId="4" r:id="rId2"/>
    <sheet name="Вар3" sheetId="5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4525"/>
</workbook>
</file>

<file path=xl/calcChain.xml><?xml version="1.0" encoding="utf-8"?>
<calcChain xmlns="http://schemas.openxmlformats.org/spreadsheetml/2006/main">
  <c r="Q70" i="5" l="1"/>
  <c r="A41" i="5"/>
  <c r="E32" i="5"/>
  <c r="AF31" i="5"/>
  <c r="X31" i="5"/>
  <c r="O31" i="5"/>
  <c r="AF30" i="5"/>
  <c r="X30" i="5"/>
  <c r="O30" i="5"/>
  <c r="AF29" i="5"/>
  <c r="X29" i="5"/>
  <c r="O29" i="5"/>
  <c r="AF28" i="5"/>
  <c r="X28" i="5"/>
  <c r="O28" i="5"/>
  <c r="AF27" i="5"/>
  <c r="X27" i="5"/>
  <c r="O27" i="5"/>
  <c r="AF26" i="5"/>
  <c r="X26" i="5"/>
  <c r="O26" i="5"/>
  <c r="AF25" i="5"/>
  <c r="X25" i="5"/>
  <c r="O25" i="5"/>
  <c r="AF24" i="5"/>
  <c r="X24" i="5"/>
  <c r="O24" i="5"/>
  <c r="AF23" i="5"/>
  <c r="X23" i="5"/>
  <c r="O23" i="5"/>
  <c r="AF22" i="5"/>
  <c r="X22" i="5"/>
  <c r="O22" i="5"/>
  <c r="AM21" i="5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F21" i="5"/>
  <c r="AF32" i="5" s="1"/>
  <c r="X21" i="5"/>
  <c r="O21" i="5"/>
  <c r="AF20" i="5"/>
  <c r="X20" i="5"/>
  <c r="X32" i="5" s="1"/>
  <c r="O20" i="5"/>
  <c r="AM19" i="5"/>
  <c r="F14" i="5"/>
  <c r="B42" i="5" s="1"/>
  <c r="C12" i="5"/>
  <c r="B10" i="5"/>
  <c r="E9" i="5"/>
  <c r="N1" i="5"/>
  <c r="B20" i="5" l="1"/>
  <c r="C20" i="5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B21" i="5"/>
  <c r="B22" i="5"/>
  <c r="B23" i="5" s="1"/>
  <c r="B24" i="5" s="1"/>
  <c r="B25" i="5" s="1"/>
  <c r="B26" i="5" s="1"/>
  <c r="B27" i="5" s="1"/>
  <c r="B28" i="5" s="1"/>
  <c r="B29" i="5" s="1"/>
  <c r="B30" i="5" s="1"/>
  <c r="B31" i="5" s="1"/>
  <c r="L11" i="5"/>
  <c r="O32" i="5"/>
  <c r="F15" i="5"/>
  <c r="A42" i="5" s="1"/>
  <c r="B21" i="4"/>
  <c r="B22" i="4"/>
  <c r="B23" i="4"/>
  <c r="B24" i="4" s="1"/>
  <c r="B25" i="4" s="1"/>
  <c r="B26" i="4" s="1"/>
  <c r="B27" i="4" s="1"/>
  <c r="B28" i="4" s="1"/>
  <c r="B29" i="4" s="1"/>
  <c r="B30" i="4" s="1"/>
  <c r="B31" i="4" s="1"/>
  <c r="B20" i="4"/>
  <c r="D21" i="5" l="1"/>
  <c r="F21" i="5" s="1"/>
  <c r="D20" i="5"/>
  <c r="F20" i="5" s="1"/>
  <c r="A20" i="5"/>
  <c r="A21" i="5" s="1"/>
  <c r="A20" i="4"/>
  <c r="Q70" i="4"/>
  <c r="A41" i="4"/>
  <c r="E32" i="4"/>
  <c r="AF31" i="4"/>
  <c r="X31" i="4"/>
  <c r="O31" i="4"/>
  <c r="AF30" i="4"/>
  <c r="X30" i="4"/>
  <c r="O30" i="4"/>
  <c r="AF29" i="4"/>
  <c r="X29" i="4"/>
  <c r="O29" i="4"/>
  <c r="AF28" i="4"/>
  <c r="X28" i="4"/>
  <c r="O28" i="4"/>
  <c r="AF27" i="4"/>
  <c r="X27" i="4"/>
  <c r="O27" i="4"/>
  <c r="AF26" i="4"/>
  <c r="X26" i="4"/>
  <c r="O26" i="4"/>
  <c r="AF25" i="4"/>
  <c r="X25" i="4"/>
  <c r="O25" i="4"/>
  <c r="AF24" i="4"/>
  <c r="X24" i="4"/>
  <c r="O24" i="4"/>
  <c r="AF23" i="4"/>
  <c r="X23" i="4"/>
  <c r="O23" i="4"/>
  <c r="AF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F21" i="4"/>
  <c r="X21" i="4"/>
  <c r="O21" i="4"/>
  <c r="AF20" i="4"/>
  <c r="AF32" i="4" s="1"/>
  <c r="X20" i="4"/>
  <c r="X32" i="4" s="1"/>
  <c r="O20" i="4"/>
  <c r="O32" i="4" s="1"/>
  <c r="AM19" i="4"/>
  <c r="F14" i="4"/>
  <c r="F15" i="4" s="1"/>
  <c r="A42" i="4" s="1"/>
  <c r="C12" i="4"/>
  <c r="B10" i="4"/>
  <c r="L11" i="4" s="1"/>
  <c r="E9" i="4"/>
  <c r="N1" i="4"/>
  <c r="B20" i="1"/>
  <c r="B10" i="1"/>
  <c r="E9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O21" i="1"/>
  <c r="X20" i="1"/>
  <c r="O20" i="1"/>
  <c r="O32" i="1" s="1"/>
  <c r="AM19" i="1"/>
  <c r="F14" i="1"/>
  <c r="B42" i="1" s="1"/>
  <c r="L11" i="1"/>
  <c r="N1" i="1"/>
  <c r="D20" i="4" l="1"/>
  <c r="F20" i="4" s="1"/>
  <c r="D21" i="4"/>
  <c r="F21" i="4" s="1"/>
  <c r="B42" i="4"/>
  <c r="X32" i="1"/>
  <c r="F15" i="1"/>
  <c r="A42" i="1" s="1"/>
  <c r="AF32" i="1"/>
  <c r="D23" i="5" l="1"/>
  <c r="F23" i="5" s="1"/>
  <c r="D22" i="5"/>
  <c r="F22" i="5" s="1"/>
  <c r="A22" i="5"/>
  <c r="A21" i="4"/>
  <c r="B21" i="1"/>
  <c r="A21" i="1" s="1"/>
  <c r="A20" i="1"/>
  <c r="D20" i="1"/>
  <c r="F20" i="1" s="1"/>
  <c r="A23" i="5" l="1"/>
  <c r="D22" i="4"/>
  <c r="F22" i="4" s="1"/>
  <c r="A22" i="4"/>
  <c r="A23" i="4" s="1"/>
  <c r="D23" i="4"/>
  <c r="F23" i="4" s="1"/>
  <c r="B22" i="1"/>
  <c r="D21" i="1"/>
  <c r="F21" i="1" s="1"/>
  <c r="D24" i="5" l="1"/>
  <c r="F24" i="5" s="1"/>
  <c r="A24" i="5"/>
  <c r="A24" i="4"/>
  <c r="D24" i="4"/>
  <c r="F24" i="4" s="1"/>
  <c r="A25" i="4"/>
  <c r="A22" i="1"/>
  <c r="B23" i="1"/>
  <c r="D22" i="1"/>
  <c r="F22" i="1" s="1"/>
  <c r="D25" i="5" l="1"/>
  <c r="F25" i="5" s="1"/>
  <c r="A25" i="5"/>
  <c r="D26" i="5"/>
  <c r="F26" i="5" s="1"/>
  <c r="D25" i="4"/>
  <c r="F25" i="4" s="1"/>
  <c r="A26" i="4"/>
  <c r="A23" i="1"/>
  <c r="B24" i="1"/>
  <c r="D23" i="1"/>
  <c r="F23" i="1" s="1"/>
  <c r="A26" i="5" l="1"/>
  <c r="D26" i="4"/>
  <c r="F26" i="4" s="1"/>
  <c r="A27" i="4"/>
  <c r="B25" i="1"/>
  <c r="A24" i="1"/>
  <c r="D24" i="1"/>
  <c r="F24" i="1" s="1"/>
  <c r="D27" i="5" l="1"/>
  <c r="F27" i="5" s="1"/>
  <c r="A27" i="5"/>
  <c r="D27" i="4"/>
  <c r="F27" i="4" s="1"/>
  <c r="A28" i="4"/>
  <c r="A25" i="1"/>
  <c r="B26" i="1"/>
  <c r="D25" i="1"/>
  <c r="F25" i="1" s="1"/>
  <c r="D28" i="5" l="1"/>
  <c r="F28" i="5" s="1"/>
  <c r="A28" i="5"/>
  <c r="D29" i="5"/>
  <c r="F29" i="5" s="1"/>
  <c r="D28" i="4"/>
  <c r="F28" i="4" s="1"/>
  <c r="A29" i="4"/>
  <c r="D26" i="1"/>
  <c r="F26" i="1" s="1"/>
  <c r="B27" i="1"/>
  <c r="A26" i="1"/>
  <c r="D30" i="5" l="1"/>
  <c r="F30" i="5" s="1"/>
  <c r="A29" i="5"/>
  <c r="D29" i="4"/>
  <c r="F29" i="4" s="1"/>
  <c r="A30" i="4"/>
  <c r="A27" i="1"/>
  <c r="B28" i="1"/>
  <c r="D27" i="1"/>
  <c r="F27" i="1" s="1"/>
  <c r="A30" i="5" l="1"/>
  <c r="D30" i="4"/>
  <c r="F30" i="4" s="1"/>
  <c r="A31" i="4"/>
  <c r="D28" i="1"/>
  <c r="F28" i="1" s="1"/>
  <c r="A28" i="1"/>
  <c r="B29" i="1"/>
  <c r="D31" i="5" l="1"/>
  <c r="A31" i="5"/>
  <c r="A32" i="5" s="1"/>
  <c r="D31" i="4"/>
  <c r="A32" i="4"/>
  <c r="D29" i="1"/>
  <c r="F29" i="1" s="1"/>
  <c r="B30" i="1"/>
  <c r="A29" i="1"/>
  <c r="F31" i="5" l="1"/>
  <c r="J14" i="5"/>
  <c r="D32" i="5"/>
  <c r="F32" i="5" s="1"/>
  <c r="C42" i="5" s="1"/>
  <c r="D42" i="5" s="1"/>
  <c r="F31" i="4"/>
  <c r="J14" i="4"/>
  <c r="D32" i="4"/>
  <c r="F32" i="4" s="1"/>
  <c r="C42" i="4" s="1"/>
  <c r="D42" i="4" s="1"/>
  <c r="A30" i="1"/>
  <c r="B31" i="1"/>
  <c r="D30" i="1"/>
  <c r="F30" i="1" s="1"/>
  <c r="D31" i="1" l="1"/>
  <c r="A31" i="1"/>
  <c r="A32" i="1" s="1"/>
  <c r="F31" i="1" l="1"/>
  <c r="D32" i="1"/>
  <c r="F32" i="1" s="1"/>
  <c r="C42" i="1" s="1"/>
  <c r="D42" i="1" s="1"/>
  <c r="J14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<sst xmlns="http://schemas.openxmlformats.org/spreadsheetml/2006/main" count="289" uniqueCount="61">
  <si>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</si>
  <si>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</si>
  <si>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</si>
  <si>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</si>
  <si>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</si>
  <si>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</si>
  <si>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</si>
  <si>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</si>
  <si>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</si>
  <si>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</si>
  <si>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</si>
  <si>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</si>
  <si>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</si>
  <si>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</si>
  <si>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</si>
  <si>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</si>
  <si>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</si>
  <si>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</si>
  <si>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Всего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</si>
  <si>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</si>
  <si>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</si>
  <si>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</si>
  <si>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</si>
  <si>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</si>
  <si>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</si>
  <si>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</si>
  <si>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</si>
  <si>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</si>
  <si>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</si>
  <si>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</si>
  <si>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</si>
  <si>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</si>
  <si>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</si>
  <si>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</si>
  <si>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</si>
  <si>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</si>
  <si>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</si>
  <si>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</si>
  <si>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</si>
  <si>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</si>
  <si>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</si>
  <si>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</si>
  <si>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</si>
  <si>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</si>
  <si>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</si>
  <si>
    <t>2016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</si>
  <si>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</si>
  <si>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</si>
  <si>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</si>
  <si>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</si>
  <si>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</si>
  <si>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</si>
  <si>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</si>
  <si>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</si>
  <si>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</si>
  <si>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</si>
  <si>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</si>
  <si>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</si>
  <si>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г.</t>
  </si>
  <si>
    <t>2018 г.</t>
  </si>
  <si>
    <t>Для наглядности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</si>
</sst>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0" fontId="1" fillId="0" borderId="23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7" xfId="0" applyFont="1" applyFill="1" applyBorder="1" applyProtection="1"/>
    <xf numFmtId="0" fontId="10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7" xfId="0" applyNumberFormat="1" applyFont="1" applyFill="1" applyBorder="1" applyAlignment="1" applyProtection="1">
      <alignment horizontal="center"/>
    </xf>
    <xf numFmtId="2" fontId="11" fillId="0" borderId="27" xfId="1" applyNumberFormat="1" applyFont="1" applyFill="1" applyBorder="1" applyAlignment="1" applyProtection="1">
      <alignment horizontal="center"/>
    </xf>
    <xf numFmtId="4" fontId="7" fillId="0" borderId="3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5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1" fillId="0" borderId="38" xfId="0" applyFont="1" applyFill="1" applyBorder="1" applyProtection="1"/>
    <xf numFmtId="0" fontId="1" fillId="0" borderId="37" xfId="0" applyFont="1" applyFill="1" applyBorder="1" applyProtection="1"/>
    <xf numFmtId="0" fontId="1" fillId="0" borderId="39" xfId="0" applyFont="1" applyFill="1" applyBorder="1" applyProtection="1"/>
    <xf numFmtId="0" fontId="1" fillId="0" borderId="0" xfId="0" applyNumberFormat="1" applyFont="1" applyFill="1" applyProtection="1"/>
    <xf numFmtId="164" fontId="1" fillId="0" borderId="17" xfId="0" applyNumberFormat="1" applyFont="1" applyFill="1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1" fillId="5" borderId="39" xfId="0" applyFont="1" applyFill="1" applyBorder="1" applyProtection="1"/>
    <xf numFmtId="14" fontId="1" fillId="5" borderId="18" xfId="0" applyNumberFormat="1" applyFont="1" applyFill="1" applyBorder="1" applyAlignment="1" applyProtection="1"/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1" fillId="0" borderId="18" xfId="0" applyNumberFormat="1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2" workbookViewId="0">
      <selection activeCell="B31" sqref="B31:C31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354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>
        <f>IF(B20="","",MAX($A$18:A19)+1)</f>
        <v>1</v>
      </c>
      <c r="B20" s="123" t="str">
        <f>IF(EDATE($D$9,12)&gt;$E$15,IF(B19="",TEXT($D$9,"ММММ ГГГГ"),EDATE(B19,1)),"")</f>
        <v>Апрель 2017</v>
      </c>
      <c r="C20" s="124"/>
      <c r="D20" s="40">
        <f>IF(B20="","",DAY(EOMONTH(--B20,0))-SUMPRODUCT(--(TEXT($K$20:$AF$31,"ММММ ГГГГ")=TEXT(--B20,"ММММ ГГГГ"))))</f>
        <v>29</v>
      </c>
      <c r="E20" s="41">
        <v>12500</v>
      </c>
      <c r="F20" s="42">
        <f>IFERROR(ROUND(E20/D20, 2),"")</f>
        <v>431.03</v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21">
        <f t="shared" ref="B21:B31" si="0">IF(EDATE($D$9,12)&gt;$E$15,IF(B20="",TEXT($D$9,"ММММ ГГГГ"),EDATE(B20,1)),"")</f>
        <v>42856</v>
      </c>
      <c r="C21" s="122"/>
      <c r="D21" s="40">
        <f t="shared" ref="D21:D31" si="1">IF(B21="","",DAY(EOMONTH(--B21,0))-SUMPRODUCT(--(TEXT($K$20:$AF$31,"ММММ ГГГГ")=TEXT(--B21,"ММММ ГГГГ"))))</f>
        <v>28</v>
      </c>
      <c r="E21" s="51">
        <v>3200</v>
      </c>
      <c r="F21" s="42">
        <f t="shared" ref="F21:F32" si="2">IFERROR(ROUND(E21/D21, 2),"")</f>
        <v>114.29</v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21">
        <f t="shared" si="0"/>
        <v>42887</v>
      </c>
      <c r="C22" s="122"/>
      <c r="D22" s="40">
        <f t="shared" si="1"/>
        <v>28</v>
      </c>
      <c r="E22" s="51">
        <v>2431.4</v>
      </c>
      <c r="F22" s="42">
        <f t="shared" si="2"/>
        <v>86.84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4</v>
      </c>
      <c r="B23" s="121">
        <f t="shared" si="0"/>
        <v>42917</v>
      </c>
      <c r="C23" s="122"/>
      <c r="D23" s="40">
        <f t="shared" si="1"/>
        <v>31</v>
      </c>
      <c r="E23" s="51">
        <v>3700</v>
      </c>
      <c r="F23" s="42">
        <f t="shared" si="2"/>
        <v>119.35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5</v>
      </c>
      <c r="B24" s="121">
        <f t="shared" si="0"/>
        <v>42948</v>
      </c>
      <c r="C24" s="122"/>
      <c r="D24" s="40">
        <f t="shared" si="1"/>
        <v>30</v>
      </c>
      <c r="E24" s="51">
        <v>4890</v>
      </c>
      <c r="F24" s="42">
        <f t="shared" si="2"/>
        <v>163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6</v>
      </c>
      <c r="B25" s="121">
        <f t="shared" si="0"/>
        <v>42979</v>
      </c>
      <c r="C25" s="122"/>
      <c r="D25" s="40">
        <f t="shared" si="1"/>
        <v>30</v>
      </c>
      <c r="E25" s="51">
        <v>4114</v>
      </c>
      <c r="F25" s="42">
        <f t="shared" si="2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7</v>
      </c>
      <c r="B26" s="121">
        <f t="shared" si="0"/>
        <v>43009</v>
      </c>
      <c r="C26" s="122"/>
      <c r="D26" s="40">
        <f t="shared" si="1"/>
        <v>30</v>
      </c>
      <c r="E26" s="51">
        <v>3255</v>
      </c>
      <c r="F26" s="42">
        <f t="shared" si="2"/>
        <v>108.5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8</v>
      </c>
      <c r="B27" s="121">
        <f t="shared" si="0"/>
        <v>43040</v>
      </c>
      <c r="C27" s="122"/>
      <c r="D27" s="40">
        <f t="shared" si="1"/>
        <v>30</v>
      </c>
      <c r="E27" s="51">
        <v>3297.8</v>
      </c>
      <c r="F27" s="42">
        <f t="shared" si="2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9</v>
      </c>
      <c r="B28" s="121">
        <f t="shared" si="0"/>
        <v>43070</v>
      </c>
      <c r="C28" s="122"/>
      <c r="D28" s="40">
        <f t="shared" si="1"/>
        <v>31</v>
      </c>
      <c r="E28" s="51">
        <v>3233</v>
      </c>
      <c r="F28" s="42">
        <f t="shared" si="2"/>
        <v>104.29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10</v>
      </c>
      <c r="B29" s="121">
        <f t="shared" si="0"/>
        <v>43101</v>
      </c>
      <c r="C29" s="122"/>
      <c r="D29" s="40">
        <f t="shared" si="1"/>
        <v>29</v>
      </c>
      <c r="E29" s="51">
        <v>3900</v>
      </c>
      <c r="F29" s="42">
        <f t="shared" si="2"/>
        <v>134.47999999999999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11</v>
      </c>
      <c r="B30" s="121">
        <f t="shared" si="0"/>
        <v>43132</v>
      </c>
      <c r="C30" s="122"/>
      <c r="D30" s="40">
        <f t="shared" si="1"/>
        <v>28</v>
      </c>
      <c r="E30" s="51">
        <v>3215</v>
      </c>
      <c r="F30" s="42">
        <f t="shared" si="2"/>
        <v>114.82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12</v>
      </c>
      <c r="B31" s="121">
        <f t="shared" si="0"/>
        <v>43160</v>
      </c>
      <c r="C31" s="122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12</v>
      </c>
      <c r="B32" s="60" t="s">
        <v>18</v>
      </c>
      <c r="C32" s="33"/>
      <c r="D32" s="59">
        <f>IF(SUM(D20:D31),SUM(D20:D31),"")</f>
        <v>354</v>
      </c>
      <c r="E32" s="61">
        <f>IF(SUM(E20:E31),SUM(E20:E31),"")</f>
        <v>51036.200000000004</v>
      </c>
      <c r="F32" s="62">
        <f t="shared" si="2"/>
        <v>144.16999999999999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144.16999999999999</v>
      </c>
      <c r="D42" s="84">
        <f>IFERROR(ROUND(B42*C42,2),"")</f>
        <v>2595.06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9" t="str">
        <f>F1</f>
        <v>Декабрь 2017</v>
      </c>
      <c r="R70" s="120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11" priority="4">
      <formula>ISBLANK(AM25)</formula>
    </cfRule>
  </conditionalFormatting>
  <conditionalFormatting sqref="I20:I31">
    <cfRule type="expression" dxfId="10" priority="3">
      <formula>ISBLANK(I25)</formula>
    </cfRule>
  </conditionalFormatting>
  <conditionalFormatting sqref="R20:R31">
    <cfRule type="expression" dxfId="9" priority="2">
      <formula>ISBLANK(R25)</formula>
    </cfRule>
  </conditionalFormatting>
  <conditionalFormatting sqref="Z20:Z31">
    <cfRule type="expression" dxfId="8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6" workbookViewId="0">
      <selection activeCell="F34" sqref="F34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236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  <c r="I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 t="str">
        <f>IF(B20="","",MAX($A$18:A19)+1)</f>
        <v/>
      </c>
      <c r="B20" s="121" t="str">
        <f>IF(AND(EDATE($D$9,12)&gt;$E$15,MONTH($D$9)&lt;=MONTH($E$15)+ROW(A1)-13),IF(B19="",TEXT($D$9,"ММММ ГГГГ"),EDATE(B19,1)),IF(EDATE($D$9,12)&gt;$E$15,"",TEXT(EDATE($E$15,ROW(A1)-13),"ММММ ГГГГ")))</f>
        <v/>
      </c>
      <c r="C20" s="125"/>
      <c r="D20" s="40" t="str">
        <f>IF(B20="","",DAY(EOMONTH(--B20,0))-SUMPRODUCT(--(TEXT($K$20:$AF$31,"ММММ ГГГГ")=TEXT(--B20,"ММММ ГГГГ"))))</f>
        <v/>
      </c>
      <c r="E20" s="41">
        <v>12500</v>
      </c>
      <c r="F20" s="42" t="str">
        <f>IFERROR(ROUND(E20/D20, 2),"")</f>
        <v/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21" t="str">
        <f t="shared" ref="B21:B31" si="0">IF(AND(EDATE($D$9,12)&gt;$E$15,MONTH($D$9)&lt;=MONTH($E$15)+ROW(A2)-13),IF(B20="",TEXT($D$9,"ММММ ГГГГ"),EDATE(B20,1)),IF(EDATE($D$9,12)&gt;$E$15,"",TEXT(EDATE($E$15,ROW(A2)-13),"ММММ ГГГГ")))</f>
        <v/>
      </c>
      <c r="C21" s="125"/>
      <c r="D21" s="40" t="str">
        <f t="shared" ref="D21:D31" si="1">IF(B21="","",DAY(EOMONTH(--B21,0))-SUMPRODUCT(--(TEXT($K$20:$AF$31,"ММММ ГГГГ")=TEXT(--B21,"ММММ ГГГГ"))))</f>
        <v/>
      </c>
      <c r="E21" s="51">
        <v>3200</v>
      </c>
      <c r="F21" s="42" t="str">
        <f t="shared" ref="F21:F32" si="2">IFERROR(ROUND(E21/D21, 2),"")</f>
        <v/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 t="str">
        <f>IF(B22="","",MAX($A$18:A21)+1)</f>
        <v/>
      </c>
      <c r="B22" s="121" t="str">
        <f t="shared" si="0"/>
        <v/>
      </c>
      <c r="C22" s="125"/>
      <c r="D22" s="40" t="str">
        <f t="shared" si="1"/>
        <v/>
      </c>
      <c r="E22" s="51">
        <v>2431.4</v>
      </c>
      <c r="F22" s="42" t="str">
        <f t="shared" si="2"/>
        <v/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 t="str">
        <f>IF(B23="","",MAX($A$18:A22)+1)</f>
        <v/>
      </c>
      <c r="B23" s="121" t="str">
        <f t="shared" si="0"/>
        <v/>
      </c>
      <c r="C23" s="125"/>
      <c r="D23" s="40" t="str">
        <f t="shared" si="1"/>
        <v/>
      </c>
      <c r="E23" s="51">
        <v>3700</v>
      </c>
      <c r="F23" s="42" t="str">
        <f t="shared" si="2"/>
        <v/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1</v>
      </c>
      <c r="B24" s="121" t="str">
        <f t="shared" si="0"/>
        <v>Апрель 2017</v>
      </c>
      <c r="C24" s="125"/>
      <c r="D24" s="40">
        <f t="shared" si="1"/>
        <v>29</v>
      </c>
      <c r="E24" s="51">
        <v>4890</v>
      </c>
      <c r="F24" s="42">
        <f t="shared" si="2"/>
        <v>168.62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2</v>
      </c>
      <c r="B25" s="121">
        <f t="shared" si="0"/>
        <v>42856</v>
      </c>
      <c r="C25" s="125"/>
      <c r="D25" s="40">
        <f t="shared" si="1"/>
        <v>28</v>
      </c>
      <c r="E25" s="51">
        <v>4114</v>
      </c>
      <c r="F25" s="42">
        <f t="shared" si="2"/>
        <v>146.93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3</v>
      </c>
      <c r="B26" s="121">
        <f t="shared" si="0"/>
        <v>42887</v>
      </c>
      <c r="C26" s="125"/>
      <c r="D26" s="40">
        <f t="shared" si="1"/>
        <v>28</v>
      </c>
      <c r="E26" s="51">
        <v>3255</v>
      </c>
      <c r="F26" s="42">
        <f t="shared" si="2"/>
        <v>116.25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4</v>
      </c>
      <c r="B27" s="121">
        <f t="shared" si="0"/>
        <v>42917</v>
      </c>
      <c r="C27" s="125"/>
      <c r="D27" s="40">
        <f t="shared" si="1"/>
        <v>31</v>
      </c>
      <c r="E27" s="51">
        <v>3297.8</v>
      </c>
      <c r="F27" s="42">
        <f t="shared" si="2"/>
        <v>106.38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5</v>
      </c>
      <c r="B28" s="121">
        <f t="shared" si="0"/>
        <v>42948</v>
      </c>
      <c r="C28" s="125"/>
      <c r="D28" s="40">
        <f t="shared" si="1"/>
        <v>30</v>
      </c>
      <c r="E28" s="51">
        <v>3233</v>
      </c>
      <c r="F28" s="42">
        <f t="shared" si="2"/>
        <v>107.77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6</v>
      </c>
      <c r="B29" s="121">
        <f t="shared" si="0"/>
        <v>42979</v>
      </c>
      <c r="C29" s="125"/>
      <c r="D29" s="40">
        <f t="shared" si="1"/>
        <v>30</v>
      </c>
      <c r="E29" s="51">
        <v>3900</v>
      </c>
      <c r="F29" s="42">
        <f t="shared" si="2"/>
        <v>130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7</v>
      </c>
      <c r="B30" s="121">
        <f t="shared" si="0"/>
        <v>43009</v>
      </c>
      <c r="C30" s="125"/>
      <c r="D30" s="40">
        <f t="shared" si="1"/>
        <v>30</v>
      </c>
      <c r="E30" s="51">
        <v>3215</v>
      </c>
      <c r="F30" s="42">
        <f t="shared" si="2"/>
        <v>107.17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8</v>
      </c>
      <c r="B31" s="121">
        <f t="shared" si="0"/>
        <v>43040</v>
      </c>
      <c r="C31" s="125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8</v>
      </c>
      <c r="B32" s="60" t="s">
        <v>18</v>
      </c>
      <c r="C32" s="33"/>
      <c r="D32" s="59">
        <f>IF(SUM(D20:D31),SUM(D20:D31),"")</f>
        <v>236</v>
      </c>
      <c r="E32" s="61">
        <f>IF(SUM(E20:E31),SUM(E20:E31),"")</f>
        <v>51036.200000000004</v>
      </c>
      <c r="F32" s="62">
        <f t="shared" si="2"/>
        <v>216.26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216.26</v>
      </c>
      <c r="D42" s="84">
        <f>IFERROR(ROUND(B42*C42,2),"")</f>
        <v>3892.68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9" t="str">
        <f>F1</f>
        <v>Декабрь 2017</v>
      </c>
      <c r="R70" s="120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M20">
    <cfRule type="expression" dxfId="7" priority="4">
      <formula>ISBLANK(AM25)</formula>
    </cfRule>
  </conditionalFormatting>
  <conditionalFormatting sqref="I20:I31">
    <cfRule type="expression" dxfId="6" priority="3">
      <formula>ISBLANK(I25)</formula>
    </cfRule>
  </conditionalFormatting>
  <conditionalFormatting sqref="R20:R31">
    <cfRule type="expression" dxfId="5" priority="2">
      <formula>ISBLANK(R25)</formula>
    </cfRule>
  </conditionalFormatting>
  <conditionalFormatting sqref="Z20:Z31">
    <cfRule type="expression" dxfId="4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abSelected="1" workbookViewId="0">
      <selection activeCell="E16" sqref="E16"/>
    </sheetView>
  </sheetViews>
  <sheetFormatPr defaultRowHeight="15" x14ac:dyDescent="0.25"/>
  <cols>
    <col min="1" max="1" width="10.42578125" style="1" customWidth="1"/>
    <col min="2" max="2" width="17.28515625" style="1" customWidth="1"/>
    <col min="3" max="3" width="21.2851562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42741</v>
      </c>
      <c r="E9" s="1" t="str">
        <f>"   Работает "&amp;DATEDIF(D9,F13,"Y")&amp;" лет, "&amp;DATEDIF(D9,F13,"YM")&amp;" месяцев, "&amp;DATEDIF(D9,F13,"MD")&amp;" дней"</f>
        <v xml:space="preserve">   Работает 0 лет, 11 месяцев, 23 дней</v>
      </c>
    </row>
    <row r="10" spans="2:14" x14ac:dyDescent="0.25">
      <c r="B10" s="1">
        <f>DATEDIF(D9,E15,"M")</f>
        <v>4</v>
      </c>
      <c r="C10" s="1" t="s">
        <v>24</v>
      </c>
    </row>
    <row r="11" spans="2:14" x14ac:dyDescent="0.25">
      <c r="J11" s="1" t="s">
        <v>3</v>
      </c>
      <c r="L11" s="1">
        <f>IF(B10&gt;=12,12,B10)</f>
        <v>4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112</v>
      </c>
    </row>
    <row r="15" spans="2:14" x14ac:dyDescent="0.25">
      <c r="B15" s="1" t="s">
        <v>25</v>
      </c>
      <c r="D15" s="14"/>
      <c r="E15" s="15">
        <v>42880</v>
      </c>
      <c r="F15" s="14" t="str">
        <f>"по "&amp; TEXT(WORKDAY(E15,MID(F14,SEARCH(" ",F14)+1,SEARCH("раб",F14)-4))-0,"ДД.ММ.ГГ")</f>
        <v>по 20.06.17</v>
      </c>
      <c r="G15" s="16"/>
      <c r="I15" s="114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7" t="s">
        <v>60</v>
      </c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 t="str">
        <f>IF(B20="","",MAX($A$18:A19)+1)</f>
        <v/>
      </c>
      <c r="B20" s="116" t="str">
        <f>IF(AND(ROW(A1)&gt;11+(DAY($D$9)&lt;DAY($E$15))-$B$10,B$10&lt;12),IF(B19="",$D$9,EOMONTH(B19,0)+1),IF(EDATE($D$9,12)&gt;$E$15,"",EOMONTH($E$15,ROW(A1)-14)+1))</f>
        <v/>
      </c>
      <c r="C20" s="118" t="str">
        <f>IF(AND(ROW(A1)&gt;11+(DAY($D$9)&lt;DAY($E$15))-$B$10,B$10&lt;12),IF(C19="",$D$9,EOMONTH(C19,0)+1),IF(EDATE($D$9,12)&gt;$E$15,"",EOMONTH($E$15,ROW(A1)-14)+1))</f>
        <v/>
      </c>
      <c r="D20" s="40" t="str">
        <f t="shared" ref="D20:D30" si="0">IF(B20="","",EOMONTH(B20,0)-(B20-1)-COUNTIFS($K$20:$AF$31,"&gt;="&amp;B20,$K$20:$AF$31,"&lt;="&amp;EOMONTH(B20,0)))</f>
        <v/>
      </c>
      <c r="E20" s="41">
        <v>12500</v>
      </c>
      <c r="F20" s="42" t="str">
        <f>IFERROR(ROUND(E20/D20, 2),"")</f>
        <v/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15" t="str">
        <f t="shared" ref="B21:B31" si="1">IF(AND(ROW(A2)&gt;11+(DAY($D$9)&lt;DAY($E$15))-$B$10,B$10&lt;12),IF(B20="",$D$9,EOMONTH(B20,0)+1),IF(EDATE($D$9,12)&gt;$E$15,"",EOMONTH($E$15,ROW(A2)-14)+1))</f>
        <v/>
      </c>
      <c r="C21" s="118" t="str">
        <f t="shared" ref="C21:C31" si="2">IF(AND(ROW(A2)&gt;11+(DAY($D$9)&lt;DAY($E$15))-$B$10,B$10&lt;12),IF(C20="",$D$9,EOMONTH(C20,0)+1),IF(EDATE($D$9,12)&gt;$E$15,"",EOMONTH($E$15,ROW(A2)-14)+1))</f>
        <v/>
      </c>
      <c r="D21" s="40" t="str">
        <f t="shared" si="0"/>
        <v/>
      </c>
      <c r="E21" s="51">
        <v>3200</v>
      </c>
      <c r="F21" s="42" t="str">
        <f t="shared" ref="F21:F32" si="3">IFERROR(ROUND(E21/D21, 2),"")</f>
        <v/>
      </c>
      <c r="I21" s="43" t="s">
        <v>47</v>
      </c>
      <c r="J21" s="44"/>
      <c r="K21" s="45"/>
      <c r="L21" s="45"/>
      <c r="M21" s="45"/>
      <c r="N21" s="45"/>
      <c r="O21" s="46">
        <f t="shared" ref="O21:O31" si="4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5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6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 t="str">
        <f>IF(B22="","",MAX($A$18:A21)+1)</f>
        <v/>
      </c>
      <c r="B22" s="115" t="str">
        <f t="shared" si="1"/>
        <v/>
      </c>
      <c r="C22" s="118" t="str">
        <f t="shared" si="2"/>
        <v/>
      </c>
      <c r="D22" s="40" t="str">
        <f t="shared" si="0"/>
        <v/>
      </c>
      <c r="E22" s="51">
        <v>2431.4</v>
      </c>
      <c r="F22" s="42" t="str">
        <f t="shared" si="3"/>
        <v/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4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5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6"/>
        <v>1</v>
      </c>
      <c r="AM22" s="52" t="str">
        <f t="shared" ref="AM22:AM31" si="7">TEXT(EDATE(AM21,1),"[$-419]ММММ ГГГГ")</f>
        <v>Март 2016</v>
      </c>
    </row>
    <row r="23" spans="1:39" x14ac:dyDescent="0.25">
      <c r="A23" s="39" t="str">
        <f>IF(B23="","",MAX($A$18:A22)+1)</f>
        <v/>
      </c>
      <c r="B23" s="115" t="str">
        <f t="shared" si="1"/>
        <v/>
      </c>
      <c r="C23" s="118" t="str">
        <f t="shared" si="2"/>
        <v/>
      </c>
      <c r="D23" s="40" t="str">
        <f t="shared" si="0"/>
        <v/>
      </c>
      <c r="E23" s="51">
        <v>3700</v>
      </c>
      <c r="F23" s="42" t="str">
        <f t="shared" si="3"/>
        <v/>
      </c>
      <c r="I23" s="43" t="s">
        <v>49</v>
      </c>
      <c r="J23" s="44"/>
      <c r="K23" s="45"/>
      <c r="L23" s="45"/>
      <c r="M23" s="45"/>
      <c r="N23" s="45"/>
      <c r="O23" s="46">
        <f t="shared" si="4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5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6"/>
        <v>1</v>
      </c>
      <c r="AM23" s="52" t="str">
        <f t="shared" si="7"/>
        <v>Апрель 2016</v>
      </c>
    </row>
    <row r="24" spans="1:39" x14ac:dyDescent="0.25">
      <c r="A24" s="39" t="str">
        <f>IF(B24="","",MAX($A$18:A23)+1)</f>
        <v/>
      </c>
      <c r="B24" s="115" t="str">
        <f t="shared" si="1"/>
        <v/>
      </c>
      <c r="C24" s="118" t="str">
        <f t="shared" si="2"/>
        <v/>
      </c>
      <c r="D24" s="40" t="str">
        <f t="shared" si="0"/>
        <v/>
      </c>
      <c r="E24" s="51">
        <v>4890</v>
      </c>
      <c r="F24" s="42" t="str">
        <f t="shared" si="3"/>
        <v/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4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5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6"/>
        <v>3</v>
      </c>
      <c r="AM24" s="52" t="str">
        <f t="shared" si="7"/>
        <v>Май 2016</v>
      </c>
    </row>
    <row r="25" spans="1:39" x14ac:dyDescent="0.25">
      <c r="A25" s="39" t="str">
        <f>IF(B25="","",MAX($A$18:A24)+1)</f>
        <v/>
      </c>
      <c r="B25" s="115" t="str">
        <f t="shared" si="1"/>
        <v/>
      </c>
      <c r="C25" s="118" t="str">
        <f t="shared" si="2"/>
        <v/>
      </c>
      <c r="D25" s="40" t="str">
        <f t="shared" si="0"/>
        <v/>
      </c>
      <c r="E25" s="51">
        <v>4114</v>
      </c>
      <c r="F25" s="42" t="str">
        <f t="shared" si="3"/>
        <v/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4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5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6"/>
        <v>1</v>
      </c>
      <c r="AM25" s="52" t="str">
        <f t="shared" si="7"/>
        <v>Июнь 2016</v>
      </c>
    </row>
    <row r="26" spans="1:39" x14ac:dyDescent="0.25">
      <c r="A26" s="39" t="str">
        <f>IF(B26="","",MAX($A$18:A25)+1)</f>
        <v/>
      </c>
      <c r="B26" s="115" t="str">
        <f t="shared" si="1"/>
        <v/>
      </c>
      <c r="C26" s="118" t="str">
        <f t="shared" si="2"/>
        <v/>
      </c>
      <c r="D26" s="40" t="str">
        <f t="shared" si="0"/>
        <v/>
      </c>
      <c r="E26" s="51">
        <v>3255</v>
      </c>
      <c r="F26" s="42" t="str">
        <f t="shared" si="3"/>
        <v/>
      </c>
      <c r="I26" s="43" t="s">
        <v>52</v>
      </c>
      <c r="J26" s="44"/>
      <c r="K26" s="45"/>
      <c r="L26" s="45"/>
      <c r="M26" s="45"/>
      <c r="N26" s="45"/>
      <c r="O26" s="46">
        <f t="shared" si="4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5"/>
        <v>0</v>
      </c>
      <c r="Z26" s="43" t="s">
        <v>52</v>
      </c>
      <c r="AA26" s="48"/>
      <c r="AB26" s="49"/>
      <c r="AC26" s="49"/>
      <c r="AD26" s="49"/>
      <c r="AE26" s="49"/>
      <c r="AF26" s="46">
        <f t="shared" si="6"/>
        <v>0</v>
      </c>
      <c r="AM26" s="52" t="str">
        <f t="shared" si="7"/>
        <v>Июль 2016</v>
      </c>
    </row>
    <row r="27" spans="1:39" x14ac:dyDescent="0.25">
      <c r="A27" s="39" t="str">
        <f>IF(B27="","",MAX($A$18:A26)+1)</f>
        <v/>
      </c>
      <c r="B27" s="115" t="str">
        <f t="shared" si="1"/>
        <v/>
      </c>
      <c r="C27" s="118" t="str">
        <f t="shared" si="2"/>
        <v/>
      </c>
      <c r="D27" s="40" t="str">
        <f t="shared" si="0"/>
        <v/>
      </c>
      <c r="E27" s="51">
        <v>3297.8</v>
      </c>
      <c r="F27" s="42" t="str">
        <f t="shared" si="3"/>
        <v/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4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5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6"/>
        <v>1</v>
      </c>
      <c r="AM27" s="52" t="str">
        <f t="shared" si="7"/>
        <v>Август 2016</v>
      </c>
    </row>
    <row r="28" spans="1:39" x14ac:dyDescent="0.25">
      <c r="A28" s="39">
        <f>IF(B28="","",MAX($A$18:A27)+1)</f>
        <v>1</v>
      </c>
      <c r="B28" s="115">
        <f t="shared" si="1"/>
        <v>42741</v>
      </c>
      <c r="C28" s="118">
        <f t="shared" si="2"/>
        <v>42741</v>
      </c>
      <c r="D28" s="40">
        <f t="shared" si="0"/>
        <v>25</v>
      </c>
      <c r="E28" s="51">
        <v>3233</v>
      </c>
      <c r="F28" s="42">
        <f t="shared" si="3"/>
        <v>129.32</v>
      </c>
      <c r="I28" s="43" t="s">
        <v>54</v>
      </c>
      <c r="J28" s="33"/>
      <c r="K28" s="45"/>
      <c r="L28" s="45"/>
      <c r="M28" s="45"/>
      <c r="N28" s="45"/>
      <c r="O28" s="46">
        <f t="shared" si="4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5"/>
        <v>0</v>
      </c>
      <c r="Z28" s="43" t="s">
        <v>54</v>
      </c>
      <c r="AA28" s="48"/>
      <c r="AB28" s="49"/>
      <c r="AC28" s="49"/>
      <c r="AD28" s="49"/>
      <c r="AE28" s="49"/>
      <c r="AF28" s="46">
        <f t="shared" si="6"/>
        <v>0</v>
      </c>
      <c r="AM28" s="52" t="str">
        <f t="shared" si="7"/>
        <v>Сентябрь 2016</v>
      </c>
    </row>
    <row r="29" spans="1:39" x14ac:dyDescent="0.25">
      <c r="A29" s="39">
        <f>IF(B29="","",MAX($A$18:A28)+1)</f>
        <v>2</v>
      </c>
      <c r="B29" s="115">
        <f t="shared" si="1"/>
        <v>42767</v>
      </c>
      <c r="C29" s="118">
        <f t="shared" si="2"/>
        <v>42767</v>
      </c>
      <c r="D29" s="40">
        <f t="shared" si="0"/>
        <v>28</v>
      </c>
      <c r="E29" s="51">
        <v>3900</v>
      </c>
      <c r="F29" s="42">
        <f t="shared" si="3"/>
        <v>139.29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4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5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6"/>
        <v>1</v>
      </c>
      <c r="AM29" s="52" t="str">
        <f t="shared" si="7"/>
        <v>Октябрь 2016</v>
      </c>
    </row>
    <row r="30" spans="1:39" x14ac:dyDescent="0.25">
      <c r="A30" s="39">
        <f>IF(B30="","",MAX($A$18:A29)+1)</f>
        <v>3</v>
      </c>
      <c r="B30" s="115">
        <f t="shared" si="1"/>
        <v>42795</v>
      </c>
      <c r="C30" s="118">
        <f t="shared" si="2"/>
        <v>42795</v>
      </c>
      <c r="D30" s="40">
        <f t="shared" si="0"/>
        <v>30</v>
      </c>
      <c r="E30" s="51">
        <v>3215</v>
      </c>
      <c r="F30" s="42">
        <f t="shared" si="3"/>
        <v>107.17</v>
      </c>
      <c r="I30" s="43" t="s">
        <v>56</v>
      </c>
      <c r="J30" s="44"/>
      <c r="K30" s="45"/>
      <c r="L30" s="45"/>
      <c r="M30" s="45"/>
      <c r="N30" s="45"/>
      <c r="O30" s="46">
        <f t="shared" si="4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5"/>
        <v>0</v>
      </c>
      <c r="Z30" s="43" t="s">
        <v>56</v>
      </c>
      <c r="AA30" s="48"/>
      <c r="AB30" s="49"/>
      <c r="AC30" s="49"/>
      <c r="AD30" s="49"/>
      <c r="AE30" s="49"/>
      <c r="AF30" s="46">
        <f t="shared" si="6"/>
        <v>0</v>
      </c>
      <c r="AM30" s="52" t="str">
        <f t="shared" si="7"/>
        <v>Ноябрь 2016</v>
      </c>
    </row>
    <row r="31" spans="1:39" ht="15.75" thickBot="1" x14ac:dyDescent="0.3">
      <c r="A31" s="109">
        <f>IF(B31="","",MAX($A$18:A30)+1)</f>
        <v>4</v>
      </c>
      <c r="B31" s="115">
        <f t="shared" si="1"/>
        <v>42826</v>
      </c>
      <c r="C31" s="118">
        <f t="shared" si="2"/>
        <v>42826</v>
      </c>
      <c r="D31" s="40">
        <f>IF(B31="","",EOMONTH(B31,0)-(B31-1)-COUNTIFS($K$20:$AF$31,"&gt;="&amp;B31,$K$20:$AF$31,"&lt;="&amp;EOMONTH(B31,0)))</f>
        <v>29</v>
      </c>
      <c r="E31" s="107">
        <v>3300</v>
      </c>
      <c r="F31" s="108">
        <f t="shared" si="3"/>
        <v>113.79</v>
      </c>
      <c r="I31" s="43" t="s">
        <v>57</v>
      </c>
      <c r="J31" s="54"/>
      <c r="K31" s="55"/>
      <c r="L31" s="55"/>
      <c r="M31" s="55"/>
      <c r="N31" s="55"/>
      <c r="O31" s="56">
        <f t="shared" si="4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5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6"/>
        <v>1</v>
      </c>
      <c r="AM31" s="52" t="str">
        <f t="shared" si="7"/>
        <v>Декабрь 2016</v>
      </c>
    </row>
    <row r="32" spans="1:39" ht="15.75" x14ac:dyDescent="0.25">
      <c r="A32" s="59">
        <f>A31</f>
        <v>4</v>
      </c>
      <c r="B32" s="60" t="s">
        <v>18</v>
      </c>
      <c r="C32" s="33"/>
      <c r="D32" s="59">
        <f>IF(SUM(D20:D31),SUM(D20:D31),"")</f>
        <v>112</v>
      </c>
      <c r="E32" s="61">
        <f>IF(SUM(E20:E31),SUM(E20:E31),"")</f>
        <v>51036.200000000004</v>
      </c>
      <c r="F32" s="62">
        <f t="shared" si="3"/>
        <v>455.68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42880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20.06.17</v>
      </c>
      <c r="B42" s="82">
        <f>--MID(F14,SEARCH(" ",F14)+1,SEARCH("раб",F14)-4)</f>
        <v>18</v>
      </c>
      <c r="C42" s="83">
        <f>F32</f>
        <v>455.68</v>
      </c>
      <c r="D42" s="84">
        <f>IFERROR(ROUND(B42*C42,2),"")</f>
        <v>8202.24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9" t="str">
        <f>F1</f>
        <v>Декабрь 2017</v>
      </c>
      <c r="R70" s="120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:I31">
    <cfRule type="expression" dxfId="2" priority="3">
      <formula>ISBLANK(I25)</formula>
    </cfRule>
  </conditionalFormatting>
  <conditionalFormatting sqref="R20:R31">
    <cfRule type="expression" dxfId="1" priority="2">
      <formula>ISBLANK(R25)</formula>
    </cfRule>
  </conditionalFormatting>
  <conditionalFormatting sqref="Z20:Z31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Вар1</vt:lpstr>
      <vt:lpstr>Вар2</vt:lpstr>
      <vt:lpstr>Вар3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2018-01-09T12:29:08Z</cp:lastPrinted>
  <dcterms:created xsi:type="dcterms:W3CDTF">2018-01-05T08:32:05Z</dcterms:created>
  <dcterms:modified xsi:type="dcterms:W3CDTF">2018-01-19T20:31:35Z</dcterms:modified>
</cp:coreProperties>
</file>